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8475" activeTab="4"/>
  </bookViews>
  <sheets>
    <sheet name="KSH-Expenditure" sheetId="2" r:id="rId1"/>
    <sheet name="KSH-Income-Expenditure" sheetId="5" state="hidden" r:id="rId2"/>
    <sheet name="KSH-Income" sheetId="3" r:id="rId3"/>
    <sheet name="USD-Expenditure" sheetId="1" r:id="rId4"/>
    <sheet name="USD-Income" sheetId="4" r:id="rId5"/>
    <sheet name="." sheetId="6" r:id="rId6"/>
    <sheet name="Sheet1" sheetId="7" r:id="rId7"/>
  </sheets>
  <calcPr calcId="125725"/>
</workbook>
</file>

<file path=xl/calcChain.xml><?xml version="1.0" encoding="utf-8"?>
<calcChain xmlns="http://schemas.openxmlformats.org/spreadsheetml/2006/main">
  <c r="AN26" i="4"/>
  <c r="AN25"/>
  <c r="AM26"/>
  <c r="AM25" s="1"/>
  <c r="AL25"/>
  <c r="AL26"/>
  <c r="AM23"/>
  <c r="AM22"/>
  <c r="AM21"/>
  <c r="AM20"/>
  <c r="AM19"/>
  <c r="AM18"/>
  <c r="AM17"/>
  <c r="AM16"/>
  <c r="AM15"/>
  <c r="AM14"/>
  <c r="AM13"/>
  <c r="AM12"/>
  <c r="AM11"/>
  <c r="AM10"/>
  <c r="AM9"/>
  <c r="AM8"/>
  <c r="AM7"/>
  <c r="AM6"/>
  <c r="AM5"/>
  <c r="AL25" i="1"/>
  <c r="AF25"/>
  <c r="AC25"/>
  <c r="Z25"/>
  <c r="Q25"/>
  <c r="AL26"/>
  <c r="AL24" i="4"/>
  <c r="AL23"/>
  <c r="AL22"/>
  <c r="AL21"/>
  <c r="AL20"/>
  <c r="AL19"/>
  <c r="AL18"/>
  <c r="AL17"/>
  <c r="AL16"/>
  <c r="AL15"/>
  <c r="AL14"/>
  <c r="AL13"/>
  <c r="AL12"/>
  <c r="AL11"/>
  <c r="AL10"/>
  <c r="AL9"/>
  <c r="AL8"/>
  <c r="AL7"/>
  <c r="AL6"/>
  <c r="AL5"/>
  <c r="AL4"/>
  <c r="AI27"/>
  <c r="AI26"/>
  <c r="AI25"/>
  <c r="AF27"/>
  <c r="AF26"/>
  <c r="AF25"/>
  <c r="AC27"/>
  <c r="AC26"/>
  <c r="AC25"/>
  <c r="Z27"/>
  <c r="Z26"/>
  <c r="Z25"/>
  <c r="W27"/>
  <c r="W26"/>
  <c r="W25"/>
  <c r="T27"/>
  <c r="T26"/>
  <c r="T25"/>
  <c r="Q27"/>
  <c r="Q26"/>
  <c r="Q25"/>
  <c r="N27"/>
  <c r="N26"/>
  <c r="N25"/>
  <c r="K27"/>
  <c r="K26"/>
  <c r="K25"/>
  <c r="M17" i="7" l="1"/>
  <c r="L17"/>
  <c r="J17"/>
  <c r="E5"/>
  <c r="C5"/>
  <c r="D5"/>
  <c r="E25" i="1" l="1"/>
  <c r="B25"/>
  <c r="AJ25"/>
  <c r="AI25"/>
  <c r="AG25"/>
  <c r="AD25"/>
  <c r="AA25"/>
  <c r="X25"/>
  <c r="W25"/>
  <c r="U25"/>
  <c r="T25"/>
  <c r="R25"/>
  <c r="O25"/>
  <c r="N25"/>
  <c r="L25"/>
  <c r="K25"/>
  <c r="I25"/>
  <c r="H25"/>
  <c r="L3"/>
  <c r="AM41"/>
  <c r="AM40"/>
  <c r="AM39"/>
  <c r="AM38"/>
  <c r="AM37"/>
  <c r="AM36"/>
  <c r="AM35"/>
  <c r="AM34"/>
  <c r="AM33"/>
  <c r="AM32"/>
  <c r="AN14" i="4"/>
  <c r="AN13"/>
  <c r="AN10"/>
  <c r="AN9"/>
  <c r="AN8"/>
  <c r="AN7"/>
  <c r="AM24"/>
  <c r="AM4"/>
  <c r="I92" i="1" l="1"/>
  <c r="I3"/>
  <c r="J3" s="1"/>
  <c r="J12" i="4"/>
  <c r="J6"/>
  <c r="J5"/>
  <c r="J4"/>
  <c r="H27" l="1"/>
  <c r="I26"/>
  <c r="H26"/>
  <c r="I25"/>
  <c r="H25"/>
  <c r="I48"/>
  <c r="J53" s="1"/>
  <c r="G24"/>
  <c r="AN24" s="1"/>
  <c r="G12"/>
  <c r="AN12" s="1"/>
  <c r="G6"/>
  <c r="AN6" s="1"/>
  <c r="G5"/>
  <c r="G4"/>
  <c r="F25"/>
  <c r="E25"/>
  <c r="F27"/>
  <c r="E27"/>
  <c r="F26"/>
  <c r="E26"/>
  <c r="F56" i="1"/>
  <c r="AM56" s="1"/>
  <c r="F3"/>
  <c r="F59"/>
  <c r="AM59" s="1"/>
  <c r="F58"/>
  <c r="AM58" s="1"/>
  <c r="F57"/>
  <c r="AM57" s="1"/>
  <c r="F55"/>
  <c r="AM55" s="1"/>
  <c r="F54"/>
  <c r="AM54" s="1"/>
  <c r="F45"/>
  <c r="AM45" s="1"/>
  <c r="F44"/>
  <c r="AM44" s="1"/>
  <c r="F43"/>
  <c r="AM43" s="1"/>
  <c r="F31"/>
  <c r="F30"/>
  <c r="F29"/>
  <c r="F28"/>
  <c r="F27"/>
  <c r="C21"/>
  <c r="J25" i="4" l="1"/>
  <c r="J26"/>
  <c r="G26"/>
  <c r="G27"/>
  <c r="G25"/>
  <c r="F25" i="1"/>
  <c r="G59"/>
  <c r="C3"/>
  <c r="D3" s="1"/>
  <c r="D23" i="4"/>
  <c r="AN23" s="1"/>
  <c r="D5"/>
  <c r="D4"/>
  <c r="AN4" s="1"/>
  <c r="D3"/>
  <c r="B27"/>
  <c r="B26"/>
  <c r="B25"/>
  <c r="C27"/>
  <c r="C26"/>
  <c r="C25"/>
  <c r="D26" l="1"/>
  <c r="D27"/>
  <c r="D25"/>
  <c r="AN5"/>
  <c r="AK67" i="2"/>
  <c r="AK66"/>
  <c r="AI65"/>
  <c r="AK65" s="1"/>
  <c r="AI64"/>
  <c r="AK64" s="1"/>
  <c r="AI63"/>
  <c r="AK63" s="1"/>
  <c r="AI62"/>
  <c r="AK62" s="1"/>
  <c r="AI61"/>
  <c r="AK61" s="1"/>
  <c r="AI60"/>
  <c r="AK60" s="1"/>
  <c r="AI59"/>
  <c r="AK59" s="1"/>
  <c r="AJ58"/>
  <c r="AI50"/>
  <c r="AK50" s="1"/>
  <c r="AI49"/>
  <c r="AK49" s="1"/>
  <c r="AI48"/>
  <c r="AK48" s="1"/>
  <c r="AI47"/>
  <c r="AK47" s="1"/>
  <c r="AJ46"/>
  <c r="AI45"/>
  <c r="AK45" s="1"/>
  <c r="AI44"/>
  <c r="AK44" s="1"/>
  <c r="AI33"/>
  <c r="AK33" s="1"/>
  <c r="AI32"/>
  <c r="AK32" s="1"/>
  <c r="AI31"/>
  <c r="AK31" s="1"/>
  <c r="AI30"/>
  <c r="AK30" s="1"/>
  <c r="AI29"/>
  <c r="AK29" s="1"/>
  <c r="AI28"/>
  <c r="AK28" s="1"/>
  <c r="AI27"/>
  <c r="AK27" s="1"/>
  <c r="AJ26"/>
  <c r="AK25"/>
  <c r="AI24"/>
  <c r="AJ20"/>
  <c r="AI20"/>
  <c r="AJ13"/>
  <c r="AI13"/>
  <c r="AI3"/>
  <c r="AK3" s="1"/>
  <c r="AH67"/>
  <c r="AH66"/>
  <c r="AF65"/>
  <c r="AH65" s="1"/>
  <c r="AF64"/>
  <c r="AH64" s="1"/>
  <c r="AF63"/>
  <c r="AH63" s="1"/>
  <c r="AF62"/>
  <c r="AH62" s="1"/>
  <c r="AF61"/>
  <c r="AH61" s="1"/>
  <c r="AF60"/>
  <c r="AH60" s="1"/>
  <c r="AF59"/>
  <c r="AH59" s="1"/>
  <c r="AG58"/>
  <c r="AF50"/>
  <c r="AH50" s="1"/>
  <c r="AF49"/>
  <c r="AH49" s="1"/>
  <c r="AF48"/>
  <c r="AH48" s="1"/>
  <c r="AF47"/>
  <c r="AH47" s="1"/>
  <c r="AG46"/>
  <c r="AF45"/>
  <c r="AH45" s="1"/>
  <c r="AF44"/>
  <c r="AH44" s="1"/>
  <c r="AF33"/>
  <c r="AH33" s="1"/>
  <c r="AF32"/>
  <c r="AH32" s="1"/>
  <c r="AF31"/>
  <c r="AH31" s="1"/>
  <c r="AF30"/>
  <c r="AH30" s="1"/>
  <c r="AF29"/>
  <c r="AH29" s="1"/>
  <c r="AF28"/>
  <c r="AH28" s="1"/>
  <c r="AF27"/>
  <c r="AH27" s="1"/>
  <c r="AG26"/>
  <c r="AH25"/>
  <c r="AF24"/>
  <c r="AG20"/>
  <c r="AF20"/>
  <c r="AG13"/>
  <c r="AF13"/>
  <c r="AF3"/>
  <c r="AH3" s="1"/>
  <c r="AE67"/>
  <c r="AE66"/>
  <c r="AC65"/>
  <c r="AE65" s="1"/>
  <c r="AC64"/>
  <c r="AE64" s="1"/>
  <c r="AC63"/>
  <c r="AE63" s="1"/>
  <c r="AC62"/>
  <c r="AE62" s="1"/>
  <c r="AC61"/>
  <c r="AE61" s="1"/>
  <c r="AC60"/>
  <c r="AE60" s="1"/>
  <c r="AC59"/>
  <c r="AE59" s="1"/>
  <c r="AD58"/>
  <c r="AC50"/>
  <c r="AE50" s="1"/>
  <c r="AC49"/>
  <c r="AE49" s="1"/>
  <c r="AC48"/>
  <c r="AE48" s="1"/>
  <c r="AC47"/>
  <c r="AE47" s="1"/>
  <c r="AD46"/>
  <c r="AC45"/>
  <c r="AE45" s="1"/>
  <c r="AC44"/>
  <c r="AE44" s="1"/>
  <c r="AC33"/>
  <c r="AE33" s="1"/>
  <c r="AC32"/>
  <c r="AE32" s="1"/>
  <c r="AC31"/>
  <c r="AE31" s="1"/>
  <c r="AC30"/>
  <c r="AE30" s="1"/>
  <c r="AC29"/>
  <c r="AE29" s="1"/>
  <c r="AC28"/>
  <c r="AE28" s="1"/>
  <c r="AC27"/>
  <c r="AE27" s="1"/>
  <c r="AD26"/>
  <c r="AE25"/>
  <c r="AC24"/>
  <c r="AD20"/>
  <c r="AC20"/>
  <c r="AD13"/>
  <c r="AC13"/>
  <c r="AC3"/>
  <c r="AE3" s="1"/>
  <c r="AB67"/>
  <c r="AB66"/>
  <c r="Z65"/>
  <c r="AB65" s="1"/>
  <c r="Z64"/>
  <c r="AB64" s="1"/>
  <c r="Z63"/>
  <c r="AB63" s="1"/>
  <c r="Z62"/>
  <c r="AB62" s="1"/>
  <c r="Z61"/>
  <c r="AB61" s="1"/>
  <c r="Z60"/>
  <c r="AB60" s="1"/>
  <c r="Z59"/>
  <c r="AB59" s="1"/>
  <c r="AA58"/>
  <c r="Z50"/>
  <c r="AB50" s="1"/>
  <c r="Z49"/>
  <c r="AB49" s="1"/>
  <c r="Z48"/>
  <c r="AB48" s="1"/>
  <c r="Z47"/>
  <c r="AB47" s="1"/>
  <c r="AA46"/>
  <c r="Z45"/>
  <c r="AB45" s="1"/>
  <c r="Z44"/>
  <c r="AB44" s="1"/>
  <c r="Z33"/>
  <c r="AB33" s="1"/>
  <c r="Z32"/>
  <c r="AB32" s="1"/>
  <c r="Z31"/>
  <c r="AB31" s="1"/>
  <c r="Z30"/>
  <c r="AB30" s="1"/>
  <c r="Z29"/>
  <c r="AB29" s="1"/>
  <c r="Z28"/>
  <c r="AB28" s="1"/>
  <c r="Z27"/>
  <c r="AB27" s="1"/>
  <c r="AA26"/>
  <c r="AB25"/>
  <c r="Z24"/>
  <c r="AA20"/>
  <c r="Z20"/>
  <c r="AA13"/>
  <c r="Z13"/>
  <c r="Z3"/>
  <c r="AB3" s="1"/>
  <c r="Y67"/>
  <c r="Y66"/>
  <c r="W65"/>
  <c r="Y65" s="1"/>
  <c r="W64"/>
  <c r="Y64" s="1"/>
  <c r="W63"/>
  <c r="Y63" s="1"/>
  <c r="W62"/>
  <c r="Y62" s="1"/>
  <c r="W61"/>
  <c r="Y61" s="1"/>
  <c r="W60"/>
  <c r="Y60" s="1"/>
  <c r="W59"/>
  <c r="Y59" s="1"/>
  <c r="X58"/>
  <c r="W50"/>
  <c r="Y50" s="1"/>
  <c r="W49"/>
  <c r="Y49" s="1"/>
  <c r="W48"/>
  <c r="Y48" s="1"/>
  <c r="W47"/>
  <c r="Y47" s="1"/>
  <c r="X46"/>
  <c r="W45"/>
  <c r="Y45" s="1"/>
  <c r="W44"/>
  <c r="Y44" s="1"/>
  <c r="W33"/>
  <c r="Y33" s="1"/>
  <c r="W32"/>
  <c r="Y32" s="1"/>
  <c r="W31"/>
  <c r="Y31" s="1"/>
  <c r="W30"/>
  <c r="Y30" s="1"/>
  <c r="W29"/>
  <c r="Y29" s="1"/>
  <c r="W28"/>
  <c r="Y28" s="1"/>
  <c r="W27"/>
  <c r="Y27" s="1"/>
  <c r="X26"/>
  <c r="Y25"/>
  <c r="W24"/>
  <c r="X20"/>
  <c r="W20"/>
  <c r="X13"/>
  <c r="W13"/>
  <c r="W3"/>
  <c r="Y3" s="1"/>
  <c r="V67"/>
  <c r="V66"/>
  <c r="T65"/>
  <c r="V65" s="1"/>
  <c r="T64"/>
  <c r="V64" s="1"/>
  <c r="T63"/>
  <c r="V63" s="1"/>
  <c r="T62"/>
  <c r="V62" s="1"/>
  <c r="T61"/>
  <c r="V61" s="1"/>
  <c r="T60"/>
  <c r="V60" s="1"/>
  <c r="T59"/>
  <c r="V59" s="1"/>
  <c r="U58"/>
  <c r="T50"/>
  <c r="V50" s="1"/>
  <c r="T49"/>
  <c r="V49" s="1"/>
  <c r="T48"/>
  <c r="V48" s="1"/>
  <c r="T47"/>
  <c r="V47" s="1"/>
  <c r="U46"/>
  <c r="T45"/>
  <c r="V45" s="1"/>
  <c r="T44"/>
  <c r="V44" s="1"/>
  <c r="T33"/>
  <c r="V33" s="1"/>
  <c r="T32"/>
  <c r="V32" s="1"/>
  <c r="T31"/>
  <c r="V31" s="1"/>
  <c r="T30"/>
  <c r="V30" s="1"/>
  <c r="T29"/>
  <c r="V29" s="1"/>
  <c r="T28"/>
  <c r="V28" s="1"/>
  <c r="T27"/>
  <c r="V27" s="1"/>
  <c r="U26"/>
  <c r="V25"/>
  <c r="T24"/>
  <c r="U20"/>
  <c r="T20"/>
  <c r="U13"/>
  <c r="T13"/>
  <c r="T3"/>
  <c r="V3" s="1"/>
  <c r="S67"/>
  <c r="S66"/>
  <c r="Q65"/>
  <c r="S65" s="1"/>
  <c r="Q64"/>
  <c r="S64" s="1"/>
  <c r="Q63"/>
  <c r="S63" s="1"/>
  <c r="Q62"/>
  <c r="S62" s="1"/>
  <c r="Q61"/>
  <c r="S61" s="1"/>
  <c r="Q60"/>
  <c r="S60" s="1"/>
  <c r="Q59"/>
  <c r="S59" s="1"/>
  <c r="R58"/>
  <c r="Q50"/>
  <c r="S50" s="1"/>
  <c r="Q49"/>
  <c r="S49" s="1"/>
  <c r="Q48"/>
  <c r="S48" s="1"/>
  <c r="Q47"/>
  <c r="S47" s="1"/>
  <c r="R46"/>
  <c r="Q45"/>
  <c r="S45" s="1"/>
  <c r="Q44"/>
  <c r="S44" s="1"/>
  <c r="Q33"/>
  <c r="S33" s="1"/>
  <c r="Q32"/>
  <c r="S32" s="1"/>
  <c r="Q31"/>
  <c r="S31" s="1"/>
  <c r="Q30"/>
  <c r="S30" s="1"/>
  <c r="Q29"/>
  <c r="S29" s="1"/>
  <c r="Q28"/>
  <c r="S28" s="1"/>
  <c r="Q27"/>
  <c r="S27" s="1"/>
  <c r="R26"/>
  <c r="S25"/>
  <c r="Q24"/>
  <c r="R20"/>
  <c r="Q20"/>
  <c r="R13"/>
  <c r="Q13"/>
  <c r="Q3"/>
  <c r="S3" s="1"/>
  <c r="P67"/>
  <c r="P66"/>
  <c r="N65"/>
  <c r="P65" s="1"/>
  <c r="N64"/>
  <c r="P64" s="1"/>
  <c r="N63"/>
  <c r="P63" s="1"/>
  <c r="N62"/>
  <c r="P62" s="1"/>
  <c r="N61"/>
  <c r="P61" s="1"/>
  <c r="N60"/>
  <c r="P60" s="1"/>
  <c r="N59"/>
  <c r="P59" s="1"/>
  <c r="O58"/>
  <c r="N50"/>
  <c r="P50" s="1"/>
  <c r="N49"/>
  <c r="P49" s="1"/>
  <c r="N48"/>
  <c r="P48" s="1"/>
  <c r="N47"/>
  <c r="P47" s="1"/>
  <c r="O46"/>
  <c r="N45"/>
  <c r="P45" s="1"/>
  <c r="N44"/>
  <c r="P44" s="1"/>
  <c r="N33"/>
  <c r="P33" s="1"/>
  <c r="N32"/>
  <c r="P32" s="1"/>
  <c r="N31"/>
  <c r="P31" s="1"/>
  <c r="N30"/>
  <c r="P30" s="1"/>
  <c r="N29"/>
  <c r="P29" s="1"/>
  <c r="N28"/>
  <c r="P28" s="1"/>
  <c r="N27"/>
  <c r="P27" s="1"/>
  <c r="O26"/>
  <c r="P25"/>
  <c r="N24"/>
  <c r="O20"/>
  <c r="N20"/>
  <c r="O13"/>
  <c r="N13"/>
  <c r="N3"/>
  <c r="P3" s="1"/>
  <c r="M67"/>
  <c r="M66"/>
  <c r="K65"/>
  <c r="M65" s="1"/>
  <c r="K64"/>
  <c r="M64" s="1"/>
  <c r="K63"/>
  <c r="M63" s="1"/>
  <c r="K62"/>
  <c r="M62" s="1"/>
  <c r="K61"/>
  <c r="M61" s="1"/>
  <c r="K60"/>
  <c r="M60" s="1"/>
  <c r="K59"/>
  <c r="M59" s="1"/>
  <c r="L58"/>
  <c r="K50"/>
  <c r="M50" s="1"/>
  <c r="K49"/>
  <c r="M49" s="1"/>
  <c r="K48"/>
  <c r="M48" s="1"/>
  <c r="K47"/>
  <c r="M47" s="1"/>
  <c r="L46"/>
  <c r="K45"/>
  <c r="M45" s="1"/>
  <c r="K44"/>
  <c r="M44" s="1"/>
  <c r="K33"/>
  <c r="M33" s="1"/>
  <c r="K32"/>
  <c r="M32" s="1"/>
  <c r="K31"/>
  <c r="M31" s="1"/>
  <c r="K30"/>
  <c r="M30" s="1"/>
  <c r="K29"/>
  <c r="M29" s="1"/>
  <c r="K28"/>
  <c r="M28" s="1"/>
  <c r="K27"/>
  <c r="M27" s="1"/>
  <c r="L26"/>
  <c r="M25"/>
  <c r="K24"/>
  <c r="L20"/>
  <c r="K20"/>
  <c r="L13"/>
  <c r="K13"/>
  <c r="K3"/>
  <c r="M3" s="1"/>
  <c r="J67"/>
  <c r="J66"/>
  <c r="J65"/>
  <c r="H64"/>
  <c r="J64" s="1"/>
  <c r="H63"/>
  <c r="J63" s="1"/>
  <c r="H62"/>
  <c r="J62" s="1"/>
  <c r="H61"/>
  <c r="J61" s="1"/>
  <c r="H60"/>
  <c r="J60" s="1"/>
  <c r="H59"/>
  <c r="J59" s="1"/>
  <c r="I58"/>
  <c r="H50"/>
  <c r="J50" s="1"/>
  <c r="H49"/>
  <c r="J49" s="1"/>
  <c r="H48"/>
  <c r="J48" s="1"/>
  <c r="H47"/>
  <c r="J47" s="1"/>
  <c r="I46"/>
  <c r="H45"/>
  <c r="J45" s="1"/>
  <c r="H44"/>
  <c r="J44" s="1"/>
  <c r="H33"/>
  <c r="J33" s="1"/>
  <c r="H32"/>
  <c r="J32" s="1"/>
  <c r="H31"/>
  <c r="J31" s="1"/>
  <c r="H30"/>
  <c r="J30" s="1"/>
  <c r="H29"/>
  <c r="J29" s="1"/>
  <c r="H28"/>
  <c r="J28" s="1"/>
  <c r="H27"/>
  <c r="J27" s="1"/>
  <c r="I26"/>
  <c r="J25"/>
  <c r="H24"/>
  <c r="I20"/>
  <c r="H20"/>
  <c r="I13"/>
  <c r="H13"/>
  <c r="H3"/>
  <c r="J3" s="1"/>
  <c r="G67"/>
  <c r="G66"/>
  <c r="G65"/>
  <c r="E64"/>
  <c r="G64" s="1"/>
  <c r="E63"/>
  <c r="G63" s="1"/>
  <c r="E62"/>
  <c r="G62" s="1"/>
  <c r="E61"/>
  <c r="G61" s="1"/>
  <c r="E60"/>
  <c r="G60" s="1"/>
  <c r="E59"/>
  <c r="G59" s="1"/>
  <c r="F58"/>
  <c r="E50"/>
  <c r="G50" s="1"/>
  <c r="E49"/>
  <c r="G49" s="1"/>
  <c r="E48"/>
  <c r="G48" s="1"/>
  <c r="E47"/>
  <c r="G47" s="1"/>
  <c r="F46"/>
  <c r="E45"/>
  <c r="G45" s="1"/>
  <c r="E44"/>
  <c r="G44" s="1"/>
  <c r="E33"/>
  <c r="G33" s="1"/>
  <c r="E32"/>
  <c r="G32" s="1"/>
  <c r="E31"/>
  <c r="G31" s="1"/>
  <c r="E30"/>
  <c r="G30" s="1"/>
  <c r="E29"/>
  <c r="G29" s="1"/>
  <c r="E28"/>
  <c r="G28" s="1"/>
  <c r="E27"/>
  <c r="G27" s="1"/>
  <c r="F26"/>
  <c r="G25"/>
  <c r="E24"/>
  <c r="F20"/>
  <c r="E20"/>
  <c r="F13"/>
  <c r="E13"/>
  <c r="E3"/>
  <c r="G3" s="1"/>
  <c r="D65"/>
  <c r="B3"/>
  <c r="D3" s="1"/>
  <c r="B13"/>
  <c r="B20"/>
  <c r="B24"/>
  <c r="D59" i="1"/>
  <c r="AL59"/>
  <c r="J59"/>
  <c r="B65" i="2"/>
  <c r="B64"/>
  <c r="B63"/>
  <c r="D63" s="1"/>
  <c r="B62"/>
  <c r="B61"/>
  <c r="D61" s="1"/>
  <c r="B60"/>
  <c r="B59"/>
  <c r="D59" s="1"/>
  <c r="B50"/>
  <c r="D50" s="1"/>
  <c r="B49"/>
  <c r="D49" s="1"/>
  <c r="B48"/>
  <c r="D48" s="1"/>
  <c r="B47"/>
  <c r="D47" s="1"/>
  <c r="B45"/>
  <c r="D45" s="1"/>
  <c r="B44"/>
  <c r="D44" s="1"/>
  <c r="B33"/>
  <c r="C31" i="1" s="1"/>
  <c r="AM31" s="1"/>
  <c r="B32" i="2"/>
  <c r="C30" i="1" s="1"/>
  <c r="AM30" s="1"/>
  <c r="B31" i="2"/>
  <c r="B30"/>
  <c r="C29" i="1" s="1"/>
  <c r="AM29" s="1"/>
  <c r="B29" i="2"/>
  <c r="B28"/>
  <c r="C28" i="1" s="1"/>
  <c r="AM28" s="1"/>
  <c r="B27" i="2"/>
  <c r="D27" s="1"/>
  <c r="AL82"/>
  <c r="AL81"/>
  <c r="AL80"/>
  <c r="AL79"/>
  <c r="AL78"/>
  <c r="AL77"/>
  <c r="AL76"/>
  <c r="AL75"/>
  <c r="AL74"/>
  <c r="AL73"/>
  <c r="AL72"/>
  <c r="AL71"/>
  <c r="AL70"/>
  <c r="AL69"/>
  <c r="AL68"/>
  <c r="AL67"/>
  <c r="D67"/>
  <c r="AL66"/>
  <c r="D66"/>
  <c r="AM58"/>
  <c r="C58"/>
  <c r="AM46"/>
  <c r="C46"/>
  <c r="AL44"/>
  <c r="AN44" s="1"/>
  <c r="AL43"/>
  <c r="AL42"/>
  <c r="AL41"/>
  <c r="AL40"/>
  <c r="AL39"/>
  <c r="AL38"/>
  <c r="AL37"/>
  <c r="AL36"/>
  <c r="AL35"/>
  <c r="AL34"/>
  <c r="AL32"/>
  <c r="AN32" s="1"/>
  <c r="AL28"/>
  <c r="AN28" s="1"/>
  <c r="AM26"/>
  <c r="C26"/>
  <c r="AL25"/>
  <c r="AN25" s="1"/>
  <c r="D25"/>
  <c r="AL23"/>
  <c r="AL22"/>
  <c r="AL21"/>
  <c r="AM20"/>
  <c r="C20"/>
  <c r="AL19"/>
  <c r="AL18"/>
  <c r="AL17"/>
  <c r="AL16"/>
  <c r="AL15"/>
  <c r="AL14"/>
  <c r="AM13"/>
  <c r="C13"/>
  <c r="AM3"/>
  <c r="AL76" i="1"/>
  <c r="AL75"/>
  <c r="AL74"/>
  <c r="AL73"/>
  <c r="AL72"/>
  <c r="AL71"/>
  <c r="AL70"/>
  <c r="AL69"/>
  <c r="AL68"/>
  <c r="AL67"/>
  <c r="AL66"/>
  <c r="AL65"/>
  <c r="AL64"/>
  <c r="AL63"/>
  <c r="AL62"/>
  <c r="AL61"/>
  <c r="AL60"/>
  <c r="AL58"/>
  <c r="AL57"/>
  <c r="AN57" s="1"/>
  <c r="AL56"/>
  <c r="AN56" s="1"/>
  <c r="AL55"/>
  <c r="AN55" s="1"/>
  <c r="AL54"/>
  <c r="AL45"/>
  <c r="AL44"/>
  <c r="AN44" s="1"/>
  <c r="AL43"/>
  <c r="AN43" s="1"/>
  <c r="AL41"/>
  <c r="AL40"/>
  <c r="AL39"/>
  <c r="AL38"/>
  <c r="AL37"/>
  <c r="AL36"/>
  <c r="AL35"/>
  <c r="AL34"/>
  <c r="AL33"/>
  <c r="AL32"/>
  <c r="AL31"/>
  <c r="AL30"/>
  <c r="AL29"/>
  <c r="AL28"/>
  <c r="AL27"/>
  <c r="AL24"/>
  <c r="AL23"/>
  <c r="AL22"/>
  <c r="AL21"/>
  <c r="AL20"/>
  <c r="AL19"/>
  <c r="AL18"/>
  <c r="AL17"/>
  <c r="AL16"/>
  <c r="AL15"/>
  <c r="AL14"/>
  <c r="AL3"/>
  <c r="AN59"/>
  <c r="AN58"/>
  <c r="AN54"/>
  <c r="AM53"/>
  <c r="AN45"/>
  <c r="AM42"/>
  <c r="AN30"/>
  <c r="AN29"/>
  <c r="AN28"/>
  <c r="AK59"/>
  <c r="AK58"/>
  <c r="AK57"/>
  <c r="AK56"/>
  <c r="AK55"/>
  <c r="AK54"/>
  <c r="AJ53"/>
  <c r="AI53"/>
  <c r="AK45"/>
  <c r="AK44"/>
  <c r="AK43"/>
  <c r="AJ42"/>
  <c r="AI42"/>
  <c r="AK31"/>
  <c r="AK30"/>
  <c r="AK29"/>
  <c r="AK28"/>
  <c r="AK27"/>
  <c r="AJ21"/>
  <c r="AJ14"/>
  <c r="AJ3"/>
  <c r="AH59"/>
  <c r="AH58"/>
  <c r="AH57"/>
  <c r="AH56"/>
  <c r="AH55"/>
  <c r="AH54"/>
  <c r="AG53"/>
  <c r="AF53"/>
  <c r="AH45"/>
  <c r="AH44"/>
  <c r="AH43"/>
  <c r="AG42"/>
  <c r="AF42"/>
  <c r="AH31"/>
  <c r="AH30"/>
  <c r="AH29"/>
  <c r="AH28"/>
  <c r="AH27"/>
  <c r="AH25" s="1"/>
  <c r="AG21"/>
  <c r="AH21" s="1"/>
  <c r="AG14"/>
  <c r="AH14" s="1"/>
  <c r="AE59"/>
  <c r="AE58"/>
  <c r="AE57"/>
  <c r="AE56"/>
  <c r="AE55"/>
  <c r="AE54"/>
  <c r="AD53"/>
  <c r="AC53"/>
  <c r="AE45"/>
  <c r="AE44"/>
  <c r="AE43"/>
  <c r="AD42"/>
  <c r="AC42"/>
  <c r="AE31"/>
  <c r="AE30"/>
  <c r="AE29"/>
  <c r="AE28"/>
  <c r="AE27"/>
  <c r="AD21"/>
  <c r="AE21" s="1"/>
  <c r="AD14"/>
  <c r="AE14" s="1"/>
  <c r="AB59"/>
  <c r="AB58"/>
  <c r="AB57"/>
  <c r="AB56"/>
  <c r="AB55"/>
  <c r="AB54"/>
  <c r="AA53"/>
  <c r="Z53"/>
  <c r="AB45"/>
  <c r="AB44"/>
  <c r="AB43"/>
  <c r="AA42"/>
  <c r="Z42"/>
  <c r="AB31"/>
  <c r="AB30"/>
  <c r="AB29"/>
  <c r="AB28"/>
  <c r="AB27"/>
  <c r="AB25" s="1"/>
  <c r="AA21"/>
  <c r="AB21" s="1"/>
  <c r="AA14"/>
  <c r="AB14" s="1"/>
  <c r="Y59"/>
  <c r="Y58"/>
  <c r="Y57"/>
  <c r="Y56"/>
  <c r="Y55"/>
  <c r="Y54"/>
  <c r="X53"/>
  <c r="W53"/>
  <c r="Y45"/>
  <c r="Y44"/>
  <c r="Y43"/>
  <c r="X42"/>
  <c r="W42"/>
  <c r="Y31"/>
  <c r="Y30"/>
  <c r="Y29"/>
  <c r="Y28"/>
  <c r="Y27"/>
  <c r="X21"/>
  <c r="Y21" s="1"/>
  <c r="X14"/>
  <c r="Y14" s="1"/>
  <c r="V59"/>
  <c r="V58"/>
  <c r="V57"/>
  <c r="V56"/>
  <c r="V55"/>
  <c r="V54"/>
  <c r="U53"/>
  <c r="T53"/>
  <c r="V45"/>
  <c r="V44"/>
  <c r="V43"/>
  <c r="U42"/>
  <c r="T42"/>
  <c r="V31"/>
  <c r="V30"/>
  <c r="V29"/>
  <c r="V28"/>
  <c r="V27"/>
  <c r="V25" s="1"/>
  <c r="U21"/>
  <c r="V21" s="1"/>
  <c r="U14"/>
  <c r="V14" s="1"/>
  <c r="V3"/>
  <c r="S59"/>
  <c r="S58"/>
  <c r="S57"/>
  <c r="S56"/>
  <c r="S55"/>
  <c r="S54"/>
  <c r="R53"/>
  <c r="Q53"/>
  <c r="S45"/>
  <c r="S44"/>
  <c r="S43"/>
  <c r="R42"/>
  <c r="Q42"/>
  <c r="S31"/>
  <c r="S30"/>
  <c r="S29"/>
  <c r="S28"/>
  <c r="S27"/>
  <c r="R21"/>
  <c r="S21" s="1"/>
  <c r="R14"/>
  <c r="S14" s="1"/>
  <c r="R3"/>
  <c r="AK25" l="1"/>
  <c r="R77"/>
  <c r="T77"/>
  <c r="W77"/>
  <c r="Z77"/>
  <c r="AC77"/>
  <c r="AF77"/>
  <c r="AJ77"/>
  <c r="AN31"/>
  <c r="Q77"/>
  <c r="U77"/>
  <c r="X77"/>
  <c r="AA77"/>
  <c r="AD77"/>
  <c r="AG77"/>
  <c r="AI77"/>
  <c r="Y25"/>
  <c r="AE25"/>
  <c r="D33" i="2"/>
  <c r="S25" i="1"/>
  <c r="AM83" i="2"/>
  <c r="AJ83"/>
  <c r="W58"/>
  <c r="AB58"/>
  <c r="Y53" i="1"/>
  <c r="C83" i="2"/>
  <c r="AL30"/>
  <c r="AN30" s="1"/>
  <c r="Y58"/>
  <c r="AK14" i="1"/>
  <c r="AK21"/>
  <c r="AK3"/>
  <c r="AM3"/>
  <c r="AN3" s="1"/>
  <c r="AI26" i="2"/>
  <c r="D28"/>
  <c r="D30"/>
  <c r="D32"/>
  <c r="AL64"/>
  <c r="AN64" s="1"/>
  <c r="AH42" i="1"/>
  <c r="AK42"/>
  <c r="AL20" i="2"/>
  <c r="AN20" s="1"/>
  <c r="D20"/>
  <c r="G46"/>
  <c r="N58"/>
  <c r="D29"/>
  <c r="E26"/>
  <c r="AH58"/>
  <c r="AE42" i="1"/>
  <c r="N46" i="2"/>
  <c r="AL53" i="1"/>
  <c r="AL77" s="1"/>
  <c r="K26" i="2"/>
  <c r="AL60"/>
  <c r="AN60" s="1"/>
  <c r="AL62"/>
  <c r="AN62" s="1"/>
  <c r="E58"/>
  <c r="Q26"/>
  <c r="V26"/>
  <c r="I83"/>
  <c r="J58"/>
  <c r="O83"/>
  <c r="Q58"/>
  <c r="T26"/>
  <c r="T58"/>
  <c r="W26"/>
  <c r="X83"/>
  <c r="F83"/>
  <c r="L83"/>
  <c r="S26"/>
  <c r="R83"/>
  <c r="U83"/>
  <c r="AA83"/>
  <c r="AD83"/>
  <c r="AG83"/>
  <c r="M26"/>
  <c r="S58"/>
  <c r="Y26"/>
  <c r="AB26"/>
  <c r="Z26"/>
  <c r="Z58"/>
  <c r="AE13"/>
  <c r="AE20"/>
  <c r="AC26"/>
  <c r="D13"/>
  <c r="G13"/>
  <c r="G20"/>
  <c r="J26"/>
  <c r="AE26"/>
  <c r="AH26"/>
  <c r="V42" i="1"/>
  <c r="D31" i="2"/>
  <c r="H26"/>
  <c r="H58"/>
  <c r="M58"/>
  <c r="N26"/>
  <c r="P26"/>
  <c r="AK26"/>
  <c r="C27" i="1"/>
  <c r="D46" i="2"/>
  <c r="G26"/>
  <c r="AC58"/>
  <c r="AE58"/>
  <c r="AF26"/>
  <c r="AK58"/>
  <c r="G58"/>
  <c r="Y42" i="1"/>
  <c r="AL42"/>
  <c r="B46" i="2"/>
  <c r="K58"/>
  <c r="AC46"/>
  <c r="AE46"/>
  <c r="AF58"/>
  <c r="AK46"/>
  <c r="AI58"/>
  <c r="M20"/>
  <c r="P13"/>
  <c r="P20"/>
  <c r="AH13"/>
  <c r="AH20"/>
  <c r="AK13"/>
  <c r="AK20"/>
  <c r="J13"/>
  <c r="J20"/>
  <c r="S13"/>
  <c r="S20"/>
  <c r="V13"/>
  <c r="V20"/>
  <c r="Y13"/>
  <c r="Y20"/>
  <c r="AB13"/>
  <c r="AB20"/>
  <c r="AI46"/>
  <c r="AH46"/>
  <c r="AH83" s="1"/>
  <c r="AL13"/>
  <c r="AN13" s="1"/>
  <c r="AF46"/>
  <c r="AB46"/>
  <c r="Z46"/>
  <c r="Y46"/>
  <c r="W46"/>
  <c r="V46"/>
  <c r="V58"/>
  <c r="T46"/>
  <c r="S46"/>
  <c r="AL24"/>
  <c r="AN24" s="1"/>
  <c r="Q46"/>
  <c r="P46"/>
  <c r="P58"/>
  <c r="M46"/>
  <c r="M13"/>
  <c r="K46"/>
  <c r="J46"/>
  <c r="AL3"/>
  <c r="AN3" s="1"/>
  <c r="AL47"/>
  <c r="AN47" s="1"/>
  <c r="AL49"/>
  <c r="AN49" s="1"/>
  <c r="H46"/>
  <c r="E46"/>
  <c r="AL27"/>
  <c r="AN27" s="1"/>
  <c r="AL29"/>
  <c r="AN29" s="1"/>
  <c r="AL31"/>
  <c r="AN31" s="1"/>
  <c r="AL33"/>
  <c r="AN33" s="1"/>
  <c r="AL65"/>
  <c r="AN65" s="1"/>
  <c r="B26"/>
  <c r="AL45"/>
  <c r="AL48"/>
  <c r="AN48" s="1"/>
  <c r="AL50"/>
  <c r="AN50" s="1"/>
  <c r="AL59"/>
  <c r="AN59" s="1"/>
  <c r="AL61"/>
  <c r="AN61" s="1"/>
  <c r="AL63"/>
  <c r="AN63" s="1"/>
  <c r="B58"/>
  <c r="D60"/>
  <c r="D62"/>
  <c r="D64"/>
  <c r="D26"/>
  <c r="S42" i="1"/>
  <c r="S53"/>
  <c r="AB42"/>
  <c r="AN42"/>
  <c r="AN53"/>
  <c r="V53"/>
  <c r="AB53"/>
  <c r="AB77" s="1"/>
  <c r="AH53"/>
  <c r="AH77" s="1"/>
  <c r="AK53"/>
  <c r="AE53"/>
  <c r="S3"/>
  <c r="M59"/>
  <c r="O21"/>
  <c r="P21" s="1"/>
  <c r="O14"/>
  <c r="P14" s="1"/>
  <c r="B53"/>
  <c r="C53"/>
  <c r="E53"/>
  <c r="F53"/>
  <c r="H53"/>
  <c r="K53"/>
  <c r="N53"/>
  <c r="L14"/>
  <c r="M14" s="1"/>
  <c r="L21"/>
  <c r="M21" s="1"/>
  <c r="G58"/>
  <c r="I21"/>
  <c r="J21" s="1"/>
  <c r="I14"/>
  <c r="J14" s="1"/>
  <c r="AK77" l="1"/>
  <c r="Y77"/>
  <c r="AE77"/>
  <c r="V77"/>
  <c r="S77"/>
  <c r="AM27"/>
  <c r="AM25" s="1"/>
  <c r="C25"/>
  <c r="H83" i="2"/>
  <c r="J83"/>
  <c r="Q83"/>
  <c r="S83"/>
  <c r="W83"/>
  <c r="Z83"/>
  <c r="AM21" i="1"/>
  <c r="AN21" s="1"/>
  <c r="E83" i="2"/>
  <c r="AB83"/>
  <c r="N83"/>
  <c r="AK83"/>
  <c r="AE83"/>
  <c r="M83"/>
  <c r="T83"/>
  <c r="Y83"/>
  <c r="AC83"/>
  <c r="G83"/>
  <c r="D83"/>
  <c r="AI83"/>
  <c r="AF83"/>
  <c r="B83"/>
  <c r="P83"/>
  <c r="V83"/>
  <c r="K83"/>
  <c r="AN26"/>
  <c r="AL26"/>
  <c r="AN58"/>
  <c r="AN46"/>
  <c r="D58"/>
  <c r="AL58"/>
  <c r="AL46"/>
  <c r="AN27" i="1" l="1"/>
  <c r="AN25" s="1"/>
  <c r="AN83" i="2"/>
  <c r="AL83"/>
  <c r="P59" i="1" l="1"/>
  <c r="D58"/>
  <c r="P57"/>
  <c r="P56"/>
  <c r="P54"/>
  <c r="M57"/>
  <c r="M56"/>
  <c r="M55"/>
  <c r="L3" i="5"/>
  <c r="L4" s="1"/>
  <c r="J3"/>
  <c r="J5" s="1"/>
  <c r="H3"/>
  <c r="H5" s="1"/>
  <c r="F3"/>
  <c r="F5" s="1"/>
  <c r="D3"/>
  <c r="D5" s="1"/>
  <c r="M5"/>
  <c r="L5"/>
  <c r="L6" s="1"/>
  <c r="K5"/>
  <c r="I5"/>
  <c r="G5"/>
  <c r="B3"/>
  <c r="B5" s="1"/>
  <c r="H10" i="3"/>
  <c r="G10"/>
  <c r="F10"/>
  <c r="E10"/>
  <c r="D10"/>
  <c r="C10"/>
  <c r="B10"/>
  <c r="H9"/>
  <c r="G9"/>
  <c r="F9"/>
  <c r="E9"/>
  <c r="D9"/>
  <c r="C9"/>
  <c r="B9"/>
  <c r="J4" i="5" l="1"/>
  <c r="P44" i="1"/>
  <c r="P45"/>
  <c r="P58"/>
  <c r="P55"/>
  <c r="P43"/>
  <c r="M54"/>
  <c r="M43"/>
  <c r="M44"/>
  <c r="M45"/>
  <c r="M58"/>
  <c r="J58"/>
  <c r="H6" i="5"/>
  <c r="J6"/>
  <c r="F4"/>
  <c r="H4"/>
  <c r="F6"/>
  <c r="J56" i="1"/>
  <c r="M31"/>
  <c r="M30"/>
  <c r="M29"/>
  <c r="M28"/>
  <c r="P27"/>
  <c r="M27"/>
  <c r="M25" s="1"/>
  <c r="J27"/>
  <c r="N42"/>
  <c r="N77" s="1"/>
  <c r="K42"/>
  <c r="K77" s="1"/>
  <c r="H42"/>
  <c r="H77" s="1"/>
  <c r="F42"/>
  <c r="F77" s="1"/>
  <c r="E42"/>
  <c r="E77" s="1"/>
  <c r="C42"/>
  <c r="B42"/>
  <c r="D60"/>
  <c r="D61"/>
  <c r="B77" l="1"/>
  <c r="P53"/>
  <c r="L42"/>
  <c r="O42"/>
  <c r="P42"/>
  <c r="O53"/>
  <c r="O77" s="1"/>
  <c r="P29"/>
  <c r="P30"/>
  <c r="P31"/>
  <c r="M42"/>
  <c r="L53"/>
  <c r="L77" s="1"/>
  <c r="M53"/>
  <c r="E3" i="5"/>
  <c r="E5" s="1"/>
  <c r="D6" s="1"/>
  <c r="J55" i="1"/>
  <c r="J57"/>
  <c r="J28"/>
  <c r="J29"/>
  <c r="J30"/>
  <c r="J44"/>
  <c r="J45"/>
  <c r="I53"/>
  <c r="D4" i="5" l="1"/>
  <c r="P28" i="1"/>
  <c r="P25" s="1"/>
  <c r="P77" s="1"/>
  <c r="J54"/>
  <c r="J53" s="1"/>
  <c r="J43"/>
  <c r="J42" s="1"/>
  <c r="I42"/>
  <c r="I77" s="1"/>
  <c r="J31"/>
  <c r="J25" s="1"/>
  <c r="C3" i="5"/>
  <c r="C5" l="1"/>
  <c r="B6" s="1"/>
  <c r="B4"/>
  <c r="G21" i="1"/>
  <c r="G45"/>
  <c r="G57"/>
  <c r="G56"/>
  <c r="G55"/>
  <c r="G54"/>
  <c r="G44"/>
  <c r="G43"/>
  <c r="G31"/>
  <c r="G30"/>
  <c r="G29"/>
  <c r="G28"/>
  <c r="G27"/>
  <c r="G14"/>
  <c r="I3" i="4"/>
  <c r="I27" s="1"/>
  <c r="J27" s="1"/>
  <c r="G25" i="1" l="1"/>
  <c r="L3" i="4"/>
  <c r="G53" i="1"/>
  <c r="M77"/>
  <c r="G42"/>
  <c r="J77"/>
  <c r="D45"/>
  <c r="D57"/>
  <c r="D56"/>
  <c r="D55"/>
  <c r="D54"/>
  <c r="D44"/>
  <c r="D43"/>
  <c r="D31"/>
  <c r="D30"/>
  <c r="D29"/>
  <c r="D28"/>
  <c r="D27"/>
  <c r="C14"/>
  <c r="AM14" s="1"/>
  <c r="AN14" s="1"/>
  <c r="G77" l="1"/>
  <c r="D25"/>
  <c r="C77"/>
  <c r="AM77" s="1"/>
  <c r="AN77" s="1"/>
  <c r="D53"/>
  <c r="D42"/>
  <c r="D14"/>
  <c r="D21"/>
  <c r="D77" l="1"/>
</calcChain>
</file>

<file path=xl/sharedStrings.xml><?xml version="1.0" encoding="utf-8"?>
<sst xmlns="http://schemas.openxmlformats.org/spreadsheetml/2006/main" count="370" uniqueCount="144">
  <si>
    <t>Jan</t>
  </si>
  <si>
    <t>Feb</t>
  </si>
  <si>
    <t>Mar</t>
  </si>
  <si>
    <t>Apr</t>
  </si>
  <si>
    <t>May</t>
  </si>
  <si>
    <t>June</t>
  </si>
  <si>
    <t>Total</t>
  </si>
  <si>
    <t>Budget</t>
  </si>
  <si>
    <t>Expenditure</t>
  </si>
  <si>
    <t>Difference</t>
  </si>
  <si>
    <t>Kenya Director</t>
  </si>
  <si>
    <t xml:space="preserve">Assistant Director </t>
  </si>
  <si>
    <t>Secretary</t>
  </si>
  <si>
    <t>Social Worker</t>
  </si>
  <si>
    <t>Kenya employees health insurance</t>
  </si>
  <si>
    <t>St. James Church</t>
  </si>
  <si>
    <t>Office running costs (Kenya)</t>
  </si>
  <si>
    <t>Vehicle</t>
  </si>
  <si>
    <t>Disability Awareness Day</t>
  </si>
  <si>
    <t>Occupational Therapist</t>
  </si>
  <si>
    <t xml:space="preserve">Nurse </t>
  </si>
  <si>
    <t>Gede C.P. Teacher Aid</t>
  </si>
  <si>
    <t>Gede H.I. Teacher Aid</t>
  </si>
  <si>
    <t>Sir Ali M.H. Teacher Aid</t>
  </si>
  <si>
    <t>Marafa Teacher Aid</t>
  </si>
  <si>
    <t>Teacher Sign Workshops</t>
  </si>
  <si>
    <t>Administrative costs (U.S.)</t>
  </si>
  <si>
    <t>Accounting</t>
  </si>
  <si>
    <t>Fundraising</t>
  </si>
  <si>
    <t>U.S. Director</t>
  </si>
  <si>
    <t>Bank fees</t>
  </si>
  <si>
    <t>Mailing</t>
  </si>
  <si>
    <t>Skype (phone calls to Kenya director)</t>
  </si>
  <si>
    <t>Printing</t>
  </si>
  <si>
    <t>Employer contribution payroll tax</t>
  </si>
  <si>
    <t>MA tax</t>
  </si>
  <si>
    <t>IRS tax</t>
  </si>
  <si>
    <t>Payment to director</t>
  </si>
  <si>
    <t>Concert fees</t>
  </si>
  <si>
    <t>Timing for race</t>
  </si>
  <si>
    <t xml:space="preserve">Medical needs </t>
  </si>
  <si>
    <t>Advocacy</t>
  </si>
  <si>
    <t xml:space="preserve">Medical   </t>
  </si>
  <si>
    <t xml:space="preserve">Education   </t>
  </si>
  <si>
    <t xml:space="preserve">School fees </t>
  </si>
  <si>
    <t>Gede Primary</t>
  </si>
  <si>
    <t>Marafa Primary</t>
  </si>
  <si>
    <t>Kakayuni School for the deaf</t>
  </si>
  <si>
    <t>Kibarani School for the Deaf</t>
  </si>
  <si>
    <t>Ziwani School for the Deaf (has vocational program as well)</t>
  </si>
  <si>
    <t>Kwale Special School</t>
  </si>
  <si>
    <t>Kibarani School for the Blind</t>
  </si>
  <si>
    <t>Lamu Special School for the Mentally Challenged</t>
  </si>
  <si>
    <t>Pwani School for the Deaf (secondary)</t>
  </si>
  <si>
    <t>Muhoro Secondary School for the Deaf (in Central province near Nyeri)</t>
  </si>
  <si>
    <t>Kuja Special School (secondary in Nyanza)</t>
  </si>
  <si>
    <t>St. Angelea's School for the Deaf (Secondary Western Province)</t>
  </si>
  <si>
    <t>Malindi High School (Main Stream)</t>
  </si>
  <si>
    <t>Ganda Polytechnic</t>
  </si>
  <si>
    <t>Kilifi School for Nursery Teacher</t>
  </si>
  <si>
    <t>School supplies</t>
  </si>
  <si>
    <t>Travel for the OTs</t>
  </si>
  <si>
    <t>Homebased Care</t>
  </si>
  <si>
    <t>Medicine</t>
  </si>
  <si>
    <t>Doctor Visits</t>
  </si>
  <si>
    <t>Surgery</t>
  </si>
  <si>
    <t>Medical supplies</t>
  </si>
  <si>
    <t>Assistance devices (wheelchairs, crutches, etc.)</t>
  </si>
  <si>
    <t>Office Rent</t>
  </si>
  <si>
    <t>Electricity</t>
  </si>
  <si>
    <t>Transportation</t>
  </si>
  <si>
    <t>Internet</t>
  </si>
  <si>
    <t>Office supplies</t>
  </si>
  <si>
    <t>Board meetings</t>
  </si>
  <si>
    <t>Total (USD)</t>
  </si>
  <si>
    <t>Kupenda U.S.</t>
  </si>
  <si>
    <t>Action Kenya</t>
  </si>
  <si>
    <t>Total (KSH)</t>
  </si>
  <si>
    <t>KSH</t>
  </si>
  <si>
    <t>Income</t>
  </si>
  <si>
    <t>Expense</t>
  </si>
  <si>
    <t>USD</t>
  </si>
  <si>
    <t>Gede School Cook</t>
  </si>
  <si>
    <t xml:space="preserve">Exchange rate </t>
  </si>
  <si>
    <t>2011 income</t>
  </si>
  <si>
    <t>2012 income</t>
  </si>
  <si>
    <t>General</t>
  </si>
  <si>
    <t>Child  Sponsorship</t>
  </si>
  <si>
    <t>Dress Down Day Landmark School</t>
  </si>
  <si>
    <t>Jake Amerding Concert</t>
  </si>
  <si>
    <t>Boogie Forever Campaign (Boston Marathon)</t>
  </si>
  <si>
    <t>Total without previous month</t>
  </si>
  <si>
    <t>Yappy Hour</t>
  </si>
  <si>
    <t>Previous month "surplus"</t>
  </si>
  <si>
    <t>Total with previous month surplus</t>
  </si>
  <si>
    <t>Network for good/Razoo fees</t>
  </si>
  <si>
    <t>Insurance for race</t>
  </si>
  <si>
    <t>T-shirts for Boogieforever campaign</t>
  </si>
  <si>
    <t>Child Sponsorship website</t>
  </si>
  <si>
    <t xml:space="preserve">Volunteer Trips </t>
  </si>
  <si>
    <t>AFC Sugar Hill</t>
  </si>
  <si>
    <t>Kupenda 5 miler</t>
  </si>
  <si>
    <t>U.S. Director travel/Training</t>
  </si>
  <si>
    <t>Total Without Previous Month or Volunteer trips</t>
  </si>
  <si>
    <t>Volunteers</t>
  </si>
  <si>
    <t>5 miler t-shirts</t>
  </si>
  <si>
    <t>Life Coaching</t>
  </si>
  <si>
    <t>Miscellaneous (accountant adjustments)</t>
  </si>
  <si>
    <t>July</t>
  </si>
  <si>
    <t>August</t>
  </si>
  <si>
    <t>September</t>
  </si>
  <si>
    <t>October</t>
  </si>
  <si>
    <t>November</t>
  </si>
  <si>
    <t>December</t>
  </si>
  <si>
    <t>January</t>
  </si>
  <si>
    <t>March</t>
  </si>
  <si>
    <t>April</t>
  </si>
  <si>
    <t>February</t>
  </si>
  <si>
    <t>Total (including volunteer trip with estimate for 6 in January and 15 in June)</t>
  </si>
  <si>
    <t>2013 income</t>
  </si>
  <si>
    <t>Razoo fees</t>
  </si>
  <si>
    <t>Network for good</t>
  </si>
  <si>
    <t>Paypal fees</t>
  </si>
  <si>
    <t xml:space="preserve">Total </t>
  </si>
  <si>
    <t>AFC (multiple campaigns)</t>
  </si>
  <si>
    <t>Special volunteer project</t>
  </si>
  <si>
    <t>Concert/party fees</t>
  </si>
  <si>
    <t>Marafa Housemother</t>
  </si>
  <si>
    <t>$3,327.30  </t>
  </si>
  <si>
    <t>Predicted income</t>
  </si>
  <si>
    <t>Costume Party</t>
  </si>
  <si>
    <t xml:space="preserve">AFC Bike-a-thon </t>
  </si>
  <si>
    <t>Thanksgiving Appeal</t>
  </si>
  <si>
    <t>Christmas Campaign</t>
  </si>
  <si>
    <t>Christmas Party</t>
  </si>
  <si>
    <t>Feb. Fundraising Gala</t>
  </si>
  <si>
    <t>Mother's Day Event</t>
  </si>
  <si>
    <t xml:space="preserve">AFC Rockburn Cross </t>
  </si>
  <si>
    <t>AFC Bike Road Race</t>
  </si>
  <si>
    <t>Board member dinners</t>
  </si>
  <si>
    <t>Volunteer trip</t>
  </si>
  <si>
    <t>Nov</t>
  </si>
  <si>
    <t>Dec</t>
  </si>
  <si>
    <t>Jun</t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</si>
</sst>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164" formatCode="&quot;$&quot;#,##0"/>
  </numFmts>
  <fonts count="36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color rgb="FF00B05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2"/>
      <color rgb="FFFF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2"/>
      <color rgb="FF00B050"/>
      <name val="Arial"/>
      <family val="2"/>
    </font>
    <font>
      <b/>
      <sz val="10"/>
      <color rgb="FFFF0000"/>
      <name val="Arial"/>
      <family val="2"/>
    </font>
    <font>
      <b/>
      <sz val="10"/>
      <color rgb="FF00B050"/>
      <name val="Arial"/>
      <family val="2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b/>
      <sz val="8"/>
      <color theme="0"/>
      <name val="Arial"/>
      <family val="2"/>
    </font>
    <font>
      <b/>
      <sz val="10"/>
      <color theme="0"/>
      <name val="Arial"/>
      <family val="2"/>
    </font>
    <font>
      <sz val="11"/>
      <color rgb="FF00B050"/>
      <name val="Calibri"/>
      <family val="2"/>
      <scheme val="minor"/>
    </font>
    <font>
      <sz val="11"/>
      <color rgb="FF00B050"/>
      <name val="Arial"/>
      <family val="2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indexed="64"/>
      </left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ck">
        <color rgb="FF000000"/>
      </right>
      <top style="medium">
        <color indexed="64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ck">
        <color rgb="FF000000"/>
      </right>
      <top/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 style="medium">
        <color indexed="64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indexed="64"/>
      </left>
      <right style="thick">
        <color rgb="FF000000"/>
      </right>
      <top style="medium">
        <color indexed="64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indexed="64"/>
      </top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thick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rgb="FF000000"/>
      </left>
      <right style="thick">
        <color indexed="64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indexed="64"/>
      </right>
      <top style="medium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ck">
        <color indexed="64"/>
      </right>
      <top style="medium">
        <color rgb="FF000000"/>
      </top>
      <bottom/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rgb="FF000000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 style="thick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42">
    <xf numFmtId="0" fontId="0" fillId="0" borderId="0" xfId="0"/>
    <xf numFmtId="0" fontId="0" fillId="0" borderId="0" xfId="0"/>
    <xf numFmtId="0" fontId="1" fillId="0" borderId="5" xfId="0" applyFont="1" applyBorder="1" applyAlignment="1">
      <alignment horizontal="left" wrapText="1" readingOrder="1"/>
    </xf>
    <xf numFmtId="0" fontId="1" fillId="0" borderId="1" xfId="0" applyFont="1" applyBorder="1" applyAlignment="1">
      <alignment horizontal="left" wrapText="1" readingOrder="1"/>
    </xf>
    <xf numFmtId="164" fontId="2" fillId="0" borderId="13" xfId="0" applyNumberFormat="1" applyFont="1" applyBorder="1" applyAlignment="1">
      <alignment horizontal="center" wrapText="1" readingOrder="1"/>
    </xf>
    <xf numFmtId="164" fontId="2" fillId="0" borderId="6" xfId="0" applyNumberFormat="1" applyFont="1" applyBorder="1" applyAlignment="1">
      <alignment horizontal="center" wrapText="1" readingOrder="1"/>
    </xf>
    <xf numFmtId="164" fontId="6" fillId="0" borderId="13" xfId="0" applyNumberFormat="1" applyFont="1" applyBorder="1" applyAlignment="1">
      <alignment horizontal="center" wrapText="1" readingOrder="1"/>
    </xf>
    <xf numFmtId="0" fontId="1" fillId="0" borderId="37" xfId="0" applyFont="1" applyBorder="1" applyAlignment="1">
      <alignment horizontal="left" wrapText="1" readingOrder="1"/>
    </xf>
    <xf numFmtId="0" fontId="1" fillId="0" borderId="22" xfId="0" applyFont="1" applyBorder="1" applyAlignment="1">
      <alignment horizontal="center" wrapText="1" readingOrder="1"/>
    </xf>
    <xf numFmtId="0" fontId="1" fillId="0" borderId="23" xfId="0" applyFont="1" applyBorder="1" applyAlignment="1">
      <alignment horizontal="center" wrapText="1" readingOrder="1"/>
    </xf>
    <xf numFmtId="0" fontId="1" fillId="0" borderId="24" xfId="0" applyFont="1" applyBorder="1" applyAlignment="1">
      <alignment horizontal="center" wrapText="1" readingOrder="1"/>
    </xf>
    <xf numFmtId="164" fontId="2" fillId="0" borderId="42" xfId="0" applyNumberFormat="1" applyFont="1" applyBorder="1" applyAlignment="1">
      <alignment horizontal="center" wrapText="1" readingOrder="1"/>
    </xf>
    <xf numFmtId="0" fontId="9" fillId="0" borderId="0" xfId="0" applyFont="1"/>
    <xf numFmtId="0" fontId="12" fillId="3" borderId="0" xfId="0" applyFont="1" applyFill="1"/>
    <xf numFmtId="164" fontId="0" fillId="0" borderId="0" xfId="0" applyNumberFormat="1"/>
    <xf numFmtId="0" fontId="14" fillId="0" borderId="0" xfId="0" applyFont="1"/>
    <xf numFmtId="3" fontId="14" fillId="0" borderId="0" xfId="0" applyNumberFormat="1" applyFont="1"/>
    <xf numFmtId="164" fontId="13" fillId="0" borderId="0" xfId="0" applyNumberFormat="1" applyFont="1"/>
    <xf numFmtId="0" fontId="13" fillId="0" borderId="17" xfId="0" applyFont="1" applyBorder="1"/>
    <xf numFmtId="3" fontId="13" fillId="0" borderId="18" xfId="0" applyNumberFormat="1" applyFont="1" applyBorder="1"/>
    <xf numFmtId="3" fontId="13" fillId="0" borderId="19" xfId="0" applyNumberFormat="1" applyFont="1" applyBorder="1"/>
    <xf numFmtId="0" fontId="13" fillId="0" borderId="47" xfId="0" applyFont="1" applyBorder="1"/>
    <xf numFmtId="164" fontId="13" fillId="0" borderId="48" xfId="0" applyNumberFormat="1" applyFont="1" applyBorder="1"/>
    <xf numFmtId="164" fontId="13" fillId="0" borderId="49" xfId="0" applyNumberFormat="1" applyFont="1" applyBorder="1"/>
    <xf numFmtId="0" fontId="13" fillId="0" borderId="25" xfId="0" applyFont="1" applyBorder="1"/>
    <xf numFmtId="3" fontId="13" fillId="0" borderId="26" xfId="0" applyNumberFormat="1" applyFont="1" applyBorder="1"/>
    <xf numFmtId="3" fontId="13" fillId="0" borderId="27" xfId="0" applyNumberFormat="1" applyFont="1" applyBorder="1"/>
    <xf numFmtId="0" fontId="0" fillId="0" borderId="50" xfId="0" applyBorder="1"/>
    <xf numFmtId="0" fontId="16" fillId="0" borderId="51" xfId="0" applyFont="1" applyBorder="1" applyAlignment="1">
      <alignment wrapText="1" readingOrder="1"/>
    </xf>
    <xf numFmtId="0" fontId="17" fillId="0" borderId="51" xfId="0" applyFont="1" applyBorder="1" applyAlignment="1"/>
    <xf numFmtId="0" fontId="17" fillId="0" borderId="52" xfId="0" applyFont="1" applyBorder="1" applyAlignment="1"/>
    <xf numFmtId="0" fontId="13" fillId="0" borderId="53" xfId="0" applyFont="1" applyBorder="1"/>
    <xf numFmtId="3" fontId="13" fillId="0" borderId="54" xfId="0" applyNumberFormat="1" applyFont="1" applyBorder="1"/>
    <xf numFmtId="3" fontId="13" fillId="0" borderId="55" xfId="0" applyNumberFormat="1" applyFont="1" applyBorder="1"/>
    <xf numFmtId="0" fontId="13" fillId="0" borderId="14" xfId="0" applyFont="1" applyBorder="1"/>
    <xf numFmtId="3" fontId="13" fillId="0" borderId="15" xfId="0" applyNumberFormat="1" applyFont="1" applyBorder="1"/>
    <xf numFmtId="3" fontId="13" fillId="0" borderId="16" xfId="0" applyNumberFormat="1" applyFont="1" applyBorder="1"/>
    <xf numFmtId="0" fontId="12" fillId="0" borderId="0" xfId="0" applyFont="1"/>
    <xf numFmtId="0" fontId="19" fillId="0" borderId="0" xfId="0" applyFont="1"/>
    <xf numFmtId="164" fontId="18" fillId="0" borderId="0" xfId="0" applyNumberFormat="1" applyFont="1"/>
    <xf numFmtId="0" fontId="3" fillId="2" borderId="66" xfId="0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10" fillId="0" borderId="65" xfId="0" applyFont="1" applyFill="1" applyBorder="1" applyAlignment="1">
      <alignment wrapText="1"/>
    </xf>
    <xf numFmtId="0" fontId="0" fillId="0" borderId="0" xfId="0" applyFill="1"/>
    <xf numFmtId="0" fontId="10" fillId="0" borderId="65" xfId="0" applyFont="1" applyFill="1" applyBorder="1" applyAlignment="1">
      <alignment horizontal="right" wrapText="1"/>
    </xf>
    <xf numFmtId="164" fontId="11" fillId="0" borderId="26" xfId="0" applyNumberFormat="1" applyFont="1" applyFill="1" applyBorder="1" applyAlignment="1">
      <alignment horizontal="center" wrapText="1" readingOrder="1"/>
    </xf>
    <xf numFmtId="0" fontId="18" fillId="0" borderId="5" xfId="0" applyFont="1" applyFill="1" applyBorder="1" applyAlignment="1">
      <alignment horizontal="left" wrapText="1"/>
    </xf>
    <xf numFmtId="164" fontId="10" fillId="0" borderId="6" xfId="0" applyNumberFormat="1" applyFont="1" applyFill="1" applyBorder="1" applyAlignment="1">
      <alignment horizontal="center" wrapText="1" readingOrder="1"/>
    </xf>
    <xf numFmtId="0" fontId="1" fillId="0" borderId="38" xfId="0" applyFont="1" applyBorder="1" applyAlignment="1">
      <alignment horizontal="left" wrapText="1" readingOrder="1"/>
    </xf>
    <xf numFmtId="0" fontId="14" fillId="0" borderId="5" xfId="0" applyFont="1" applyBorder="1"/>
    <xf numFmtId="0" fontId="18" fillId="0" borderId="5" xfId="0" applyFont="1" applyFill="1" applyBorder="1" applyAlignment="1">
      <alignment wrapText="1"/>
    </xf>
    <xf numFmtId="164" fontId="2" fillId="0" borderId="7" xfId="0" applyNumberFormat="1" applyFont="1" applyBorder="1" applyAlignment="1">
      <alignment horizontal="center" wrapText="1" readingOrder="1"/>
    </xf>
    <xf numFmtId="164" fontId="11" fillId="0" borderId="7" xfId="0" applyNumberFormat="1" applyFont="1" applyFill="1" applyBorder="1" applyAlignment="1">
      <alignment horizontal="center" wrapText="1" readingOrder="1"/>
    </xf>
    <xf numFmtId="164" fontId="10" fillId="0" borderId="7" xfId="0" applyNumberFormat="1" applyFont="1" applyFill="1" applyBorder="1" applyAlignment="1">
      <alignment horizontal="center" wrapText="1" readingOrder="1"/>
    </xf>
    <xf numFmtId="164" fontId="10" fillId="0" borderId="8" xfId="0" applyNumberFormat="1" applyFont="1" applyFill="1" applyBorder="1" applyAlignment="1">
      <alignment horizontal="center" wrapText="1" readingOrder="1"/>
    </xf>
    <xf numFmtId="0" fontId="1" fillId="0" borderId="44" xfId="0" applyFont="1" applyBorder="1" applyAlignment="1">
      <alignment horizontal="center" wrapText="1" readingOrder="1"/>
    </xf>
    <xf numFmtId="0" fontId="1" fillId="0" borderId="69" xfId="0" applyFont="1" applyBorder="1" applyAlignment="1">
      <alignment horizontal="center" wrapText="1" readingOrder="1"/>
    </xf>
    <xf numFmtId="0" fontId="1" fillId="0" borderId="70" xfId="0" applyFont="1" applyBorder="1" applyAlignment="1">
      <alignment horizontal="center" wrapText="1" readingOrder="1"/>
    </xf>
    <xf numFmtId="0" fontId="1" fillId="0" borderId="64" xfId="0" applyFont="1" applyBorder="1" applyAlignment="1">
      <alignment horizontal="center" wrapText="1" readingOrder="1"/>
    </xf>
    <xf numFmtId="164" fontId="2" fillId="0" borderId="9" xfId="0" applyNumberFormat="1" applyFont="1" applyBorder="1" applyAlignment="1">
      <alignment horizontal="center" wrapText="1" readingOrder="1"/>
    </xf>
    <xf numFmtId="164" fontId="2" fillId="0" borderId="3" xfId="0" applyNumberFormat="1" applyFont="1" applyBorder="1" applyAlignment="1">
      <alignment horizontal="center" wrapText="1" readingOrder="1"/>
    </xf>
    <xf numFmtId="164" fontId="2" fillId="0" borderId="60" xfId="0" applyNumberFormat="1" applyFont="1" applyBorder="1" applyAlignment="1">
      <alignment horizontal="center" wrapText="1" readingOrder="1"/>
    </xf>
    <xf numFmtId="164" fontId="2" fillId="0" borderId="72" xfId="0" applyNumberFormat="1" applyFont="1" applyBorder="1" applyAlignment="1">
      <alignment horizontal="center" wrapText="1" readingOrder="1"/>
    </xf>
    <xf numFmtId="0" fontId="1" fillId="2" borderId="5" xfId="0" applyFont="1" applyFill="1" applyBorder="1" applyAlignment="1">
      <alignment horizontal="right" wrapText="1"/>
    </xf>
    <xf numFmtId="0" fontId="3" fillId="0" borderId="67" xfId="0" applyFont="1" applyBorder="1"/>
    <xf numFmtId="0" fontId="10" fillId="0" borderId="67" xfId="0" applyFont="1" applyFill="1" applyBorder="1" applyAlignment="1">
      <alignment horizontal="left" wrapText="1" readingOrder="1"/>
    </xf>
    <xf numFmtId="0" fontId="1" fillId="0" borderId="70" xfId="0" applyFont="1" applyBorder="1" applyAlignment="1">
      <alignment horizontal="center" wrapText="1"/>
    </xf>
    <xf numFmtId="0" fontId="1" fillId="0" borderId="67" xfId="0" applyFont="1" applyBorder="1" applyAlignment="1">
      <alignment horizontal="left" wrapText="1" readingOrder="1"/>
    </xf>
    <xf numFmtId="0" fontId="3" fillId="2" borderId="65" xfId="0" applyFont="1" applyFill="1" applyBorder="1" applyAlignment="1">
      <alignment horizontal="right" wrapText="1"/>
    </xf>
    <xf numFmtId="0" fontId="3" fillId="2" borderId="76" xfId="0" applyFont="1" applyFill="1" applyBorder="1" applyAlignment="1">
      <alignment horizontal="right" wrapText="1"/>
    </xf>
    <xf numFmtId="0" fontId="1" fillId="2" borderId="56" xfId="0" applyFont="1" applyFill="1" applyBorder="1" applyAlignment="1">
      <alignment horizontal="right" wrapText="1"/>
    </xf>
    <xf numFmtId="0" fontId="7" fillId="4" borderId="37" xfId="0" applyFont="1" applyFill="1" applyBorder="1" applyAlignment="1">
      <alignment horizontal="left" wrapText="1" readingOrder="1"/>
    </xf>
    <xf numFmtId="164" fontId="8" fillId="4" borderId="68" xfId="0" applyNumberFormat="1" applyFont="1" applyFill="1" applyBorder="1" applyAlignment="1">
      <alignment horizontal="center" wrapText="1" readingOrder="1"/>
    </xf>
    <xf numFmtId="164" fontId="8" fillId="4" borderId="9" xfId="0" applyNumberFormat="1" applyFont="1" applyFill="1" applyBorder="1" applyAlignment="1">
      <alignment horizontal="center" wrapText="1" readingOrder="1"/>
    </xf>
    <xf numFmtId="0" fontId="7" fillId="4" borderId="2" xfId="0" applyFont="1" applyFill="1" applyBorder="1" applyAlignment="1">
      <alignment horizontal="left" wrapText="1" readingOrder="1"/>
    </xf>
    <xf numFmtId="0" fontId="9" fillId="0" borderId="0" xfId="0" applyFont="1" applyAlignment="1">
      <alignment horizontal="center"/>
    </xf>
    <xf numFmtId="0" fontId="4" fillId="0" borderId="0" xfId="0" applyFont="1"/>
    <xf numFmtId="0" fontId="11" fillId="0" borderId="0" xfId="0" applyFont="1"/>
    <xf numFmtId="164" fontId="6" fillId="0" borderId="31" xfId="0" applyNumberFormat="1" applyFont="1" applyBorder="1" applyAlignment="1">
      <alignment horizontal="center" wrapText="1" readingOrder="1"/>
    </xf>
    <xf numFmtId="164" fontId="20" fillId="4" borderId="9" xfId="0" applyNumberFormat="1" applyFont="1" applyFill="1" applyBorder="1" applyAlignment="1">
      <alignment horizontal="center" wrapText="1" readingOrder="1"/>
    </xf>
    <xf numFmtId="164" fontId="11" fillId="5" borderId="17" xfId="0" applyNumberFormat="1" applyFont="1" applyFill="1" applyBorder="1" applyAlignment="1">
      <alignment horizontal="center" wrapText="1" readingOrder="1"/>
    </xf>
    <xf numFmtId="164" fontId="11" fillId="5" borderId="18" xfId="0" applyNumberFormat="1" applyFont="1" applyFill="1" applyBorder="1" applyAlignment="1">
      <alignment horizontal="center" wrapText="1" readingOrder="1"/>
    </xf>
    <xf numFmtId="164" fontId="11" fillId="5" borderId="19" xfId="0" applyNumberFormat="1" applyFont="1" applyFill="1" applyBorder="1" applyAlignment="1">
      <alignment horizontal="center" wrapText="1" readingOrder="1"/>
    </xf>
    <xf numFmtId="164" fontId="11" fillId="5" borderId="41" xfId="0" applyNumberFormat="1" applyFont="1" applyFill="1" applyBorder="1" applyAlignment="1">
      <alignment horizontal="center" wrapText="1" readingOrder="1"/>
    </xf>
    <xf numFmtId="0" fontId="12" fillId="5" borderId="0" xfId="0" applyFont="1" applyFill="1"/>
    <xf numFmtId="164" fontId="11" fillId="5" borderId="28" xfId="0" applyNumberFormat="1" applyFont="1" applyFill="1" applyBorder="1" applyAlignment="1">
      <alignment horizontal="center" wrapText="1" readingOrder="1"/>
    </xf>
    <xf numFmtId="164" fontId="11" fillId="5" borderId="26" xfId="0" applyNumberFormat="1" applyFont="1" applyFill="1" applyBorder="1" applyAlignment="1">
      <alignment horizontal="center" wrapText="1" readingOrder="1"/>
    </xf>
    <xf numFmtId="164" fontId="10" fillId="5" borderId="18" xfId="0" applyNumberFormat="1" applyFont="1" applyFill="1" applyBorder="1" applyAlignment="1">
      <alignment horizontal="center" wrapText="1" readingOrder="1"/>
    </xf>
    <xf numFmtId="164" fontId="12" fillId="5" borderId="0" xfId="0" applyNumberFormat="1" applyFont="1" applyFill="1" applyBorder="1"/>
    <xf numFmtId="164" fontId="10" fillId="5" borderId="19" xfId="0" applyNumberFormat="1" applyFont="1" applyFill="1" applyBorder="1" applyAlignment="1">
      <alignment horizontal="center" wrapText="1" readingOrder="1"/>
    </xf>
    <xf numFmtId="0" fontId="10" fillId="0" borderId="77" xfId="0" applyFont="1" applyFill="1" applyBorder="1" applyAlignment="1">
      <alignment wrapText="1"/>
    </xf>
    <xf numFmtId="0" fontId="21" fillId="0" borderId="5" xfId="0" applyFont="1" applyBorder="1" applyAlignment="1">
      <alignment wrapText="1"/>
    </xf>
    <xf numFmtId="164" fontId="11" fillId="0" borderId="11" xfId="0" applyNumberFormat="1" applyFont="1" applyFill="1" applyBorder="1" applyAlignment="1">
      <alignment horizontal="center" wrapText="1" readingOrder="1"/>
    </xf>
    <xf numFmtId="0" fontId="22" fillId="0" borderId="1" xfId="0" applyFont="1" applyFill="1" applyBorder="1" applyAlignment="1">
      <alignment horizontal="left" wrapText="1"/>
    </xf>
    <xf numFmtId="164" fontId="5" fillId="0" borderId="8" xfId="0" applyNumberFormat="1" applyFont="1" applyBorder="1" applyAlignment="1">
      <alignment horizontal="center" wrapText="1" readingOrder="1"/>
    </xf>
    <xf numFmtId="164" fontId="6" fillId="0" borderId="8" xfId="0" applyNumberFormat="1" applyFont="1" applyBorder="1" applyAlignment="1">
      <alignment horizontal="center" wrapText="1" readingOrder="1"/>
    </xf>
    <xf numFmtId="164" fontId="11" fillId="0" borderId="8" xfId="0" applyNumberFormat="1" applyFont="1" applyFill="1" applyBorder="1" applyAlignment="1">
      <alignment horizontal="center" wrapText="1" readingOrder="1"/>
    </xf>
    <xf numFmtId="0" fontId="21" fillId="0" borderId="2" xfId="0" applyFont="1" applyBorder="1" applyAlignment="1">
      <alignment horizontal="left" wrapText="1" readingOrder="1"/>
    </xf>
    <xf numFmtId="0" fontId="23" fillId="0" borderId="1" xfId="0" applyFont="1" applyBorder="1" applyAlignment="1">
      <alignment horizontal="left" wrapText="1" readingOrder="1"/>
    </xf>
    <xf numFmtId="164" fontId="11" fillId="0" borderId="1" xfId="0" applyNumberFormat="1" applyFont="1" applyFill="1" applyBorder="1" applyAlignment="1">
      <alignment horizontal="center" wrapText="1" readingOrder="1"/>
    </xf>
    <xf numFmtId="164" fontId="5" fillId="0" borderId="1" xfId="0" applyNumberFormat="1" applyFont="1" applyBorder="1" applyAlignment="1">
      <alignment horizontal="center" wrapText="1" readingOrder="1"/>
    </xf>
    <xf numFmtId="164" fontId="5" fillId="0" borderId="1" xfId="0" applyNumberFormat="1" applyFont="1" applyFill="1" applyBorder="1" applyAlignment="1">
      <alignment horizontal="center" wrapText="1" readingOrder="1"/>
    </xf>
    <xf numFmtId="164" fontId="2" fillId="3" borderId="1" xfId="0" applyNumberFormat="1" applyFont="1" applyFill="1" applyBorder="1" applyAlignment="1">
      <alignment horizontal="center" wrapText="1" readingOrder="1"/>
    </xf>
    <xf numFmtId="164" fontId="10" fillId="3" borderId="1" xfId="0" applyNumberFormat="1" applyFont="1" applyFill="1" applyBorder="1" applyAlignment="1">
      <alignment horizontal="center" wrapText="1" readingOrder="1"/>
    </xf>
    <xf numFmtId="164" fontId="10" fillId="0" borderId="1" xfId="0" applyNumberFormat="1" applyFont="1" applyFill="1" applyBorder="1" applyAlignment="1">
      <alignment horizontal="center" wrapText="1" readingOrder="1"/>
    </xf>
    <xf numFmtId="0" fontId="18" fillId="0" borderId="29" xfId="0" applyFont="1" applyFill="1" applyBorder="1" applyAlignment="1">
      <alignment horizontal="left" wrapText="1"/>
    </xf>
    <xf numFmtId="164" fontId="11" fillId="0" borderId="6" xfId="0" applyNumberFormat="1" applyFont="1" applyFill="1" applyBorder="1" applyAlignment="1">
      <alignment horizontal="center" wrapText="1" readingOrder="1"/>
    </xf>
    <xf numFmtId="164" fontId="11" fillId="0" borderId="60" xfId="0" applyNumberFormat="1" applyFont="1" applyFill="1" applyBorder="1" applyAlignment="1">
      <alignment horizontal="center" wrapText="1" readingOrder="1"/>
    </xf>
    <xf numFmtId="164" fontId="11" fillId="0" borderId="61" xfId="0" applyNumberFormat="1" applyFont="1" applyFill="1" applyBorder="1" applyAlignment="1">
      <alignment horizontal="center" wrapText="1" readingOrder="1"/>
    </xf>
    <xf numFmtId="164" fontId="2" fillId="0" borderId="61" xfId="0" applyNumberFormat="1" applyFont="1" applyBorder="1" applyAlignment="1">
      <alignment horizontal="center" wrapText="1" readingOrder="1"/>
    </xf>
    <xf numFmtId="164" fontId="2" fillId="0" borderId="22" xfId="0" applyNumberFormat="1" applyFont="1" applyBorder="1" applyAlignment="1">
      <alignment horizontal="center" wrapText="1" readingOrder="1"/>
    </xf>
    <xf numFmtId="164" fontId="2" fillId="0" borderId="23" xfId="0" applyNumberFormat="1" applyFont="1" applyBorder="1" applyAlignment="1">
      <alignment horizontal="center" wrapText="1" readingOrder="1"/>
    </xf>
    <xf numFmtId="164" fontId="2" fillId="0" borderId="24" xfId="0" applyNumberFormat="1" applyFont="1" applyBorder="1" applyAlignment="1">
      <alignment horizontal="center" wrapText="1" readingOrder="1"/>
    </xf>
    <xf numFmtId="164" fontId="2" fillId="0" borderId="62" xfId="0" applyNumberFormat="1" applyFont="1" applyBorder="1" applyAlignment="1">
      <alignment horizontal="center" wrapText="1" readingOrder="1"/>
    </xf>
    <xf numFmtId="164" fontId="8" fillId="4" borderId="22" xfId="0" applyNumberFormat="1" applyFont="1" applyFill="1" applyBorder="1" applyAlignment="1">
      <alignment horizontal="center" wrapText="1" readingOrder="1"/>
    </xf>
    <xf numFmtId="164" fontId="24" fillId="4" borderId="22" xfId="0" applyNumberFormat="1" applyFont="1" applyFill="1" applyBorder="1" applyAlignment="1">
      <alignment horizontal="center" wrapText="1" readingOrder="1"/>
    </xf>
    <xf numFmtId="164" fontId="11" fillId="0" borderId="10" xfId="0" applyNumberFormat="1" applyFont="1" applyFill="1" applyBorder="1" applyAlignment="1">
      <alignment horizontal="center" wrapText="1" readingOrder="1"/>
    </xf>
    <xf numFmtId="0" fontId="22" fillId="0" borderId="56" xfId="0" applyFont="1" applyFill="1" applyBorder="1" applyAlignment="1">
      <alignment horizontal="left" wrapText="1"/>
    </xf>
    <xf numFmtId="0" fontId="18" fillId="0" borderId="67" xfId="0" applyFont="1" applyFill="1" applyBorder="1" applyAlignment="1">
      <alignment horizontal="left" wrapText="1"/>
    </xf>
    <xf numFmtId="164" fontId="2" fillId="0" borderId="79" xfId="0" applyNumberFormat="1" applyFont="1" applyBorder="1" applyAlignment="1">
      <alignment horizontal="center" wrapText="1" readingOrder="1"/>
    </xf>
    <xf numFmtId="164" fontId="5" fillId="0" borderId="4" xfId="0" applyNumberFormat="1" applyFont="1" applyBorder="1" applyAlignment="1">
      <alignment horizontal="center" wrapText="1" readingOrder="1"/>
    </xf>
    <xf numFmtId="164" fontId="5" fillId="0" borderId="62" xfId="0" applyNumberFormat="1" applyFont="1" applyBorder="1" applyAlignment="1">
      <alignment horizontal="center" wrapText="1" readingOrder="1"/>
    </xf>
    <xf numFmtId="164" fontId="11" fillId="0" borderId="3" xfId="0" applyNumberFormat="1" applyFont="1" applyFill="1" applyBorder="1" applyAlignment="1">
      <alignment horizontal="center" wrapText="1" readingOrder="1"/>
    </xf>
    <xf numFmtId="164" fontId="10" fillId="0" borderId="4" xfId="0" applyNumberFormat="1" applyFont="1" applyFill="1" applyBorder="1" applyAlignment="1">
      <alignment horizontal="center" wrapText="1" readingOrder="1"/>
    </xf>
    <xf numFmtId="0" fontId="0" fillId="0" borderId="60" xfId="0" applyBorder="1"/>
    <xf numFmtId="0" fontId="0" fillId="0" borderId="62" xfId="0" applyBorder="1"/>
    <xf numFmtId="0" fontId="0" fillId="0" borderId="61" xfId="0" applyBorder="1"/>
    <xf numFmtId="164" fontId="5" fillId="0" borderId="82" xfId="0" applyNumberFormat="1" applyFont="1" applyFill="1" applyBorder="1" applyAlignment="1">
      <alignment horizontal="center" wrapText="1" readingOrder="1"/>
    </xf>
    <xf numFmtId="164" fontId="11" fillId="0" borderId="79" xfId="0" applyNumberFormat="1" applyFont="1" applyFill="1" applyBorder="1" applyAlignment="1">
      <alignment horizontal="center" wrapText="1" readingOrder="1"/>
    </xf>
    <xf numFmtId="0" fontId="27" fillId="0" borderId="0" xfId="0" applyFont="1"/>
    <xf numFmtId="164" fontId="23" fillId="0" borderId="64" xfId="0" applyNumberFormat="1" applyFont="1" applyBorder="1" applyAlignment="1">
      <alignment horizontal="center" vertical="center" wrapText="1" readingOrder="1"/>
    </xf>
    <xf numFmtId="164" fontId="23" fillId="0" borderId="44" xfId="0" applyNumberFormat="1" applyFont="1" applyBorder="1" applyAlignment="1">
      <alignment horizontal="center" vertical="center" wrapText="1" readingOrder="1"/>
    </xf>
    <xf numFmtId="164" fontId="26" fillId="0" borderId="44" xfId="0" applyNumberFormat="1" applyFont="1" applyBorder="1" applyAlignment="1">
      <alignment horizontal="center" vertical="center" wrapText="1" readingOrder="1"/>
    </xf>
    <xf numFmtId="164" fontId="7" fillId="4" borderId="22" xfId="0" applyNumberFormat="1" applyFont="1" applyFill="1" applyBorder="1" applyAlignment="1">
      <alignment horizontal="center" wrapText="1" readingOrder="1"/>
    </xf>
    <xf numFmtId="164" fontId="16" fillId="0" borderId="64" xfId="0" applyNumberFormat="1" applyFont="1" applyBorder="1" applyAlignment="1">
      <alignment horizontal="center" vertical="center" wrapText="1" readingOrder="1"/>
    </xf>
    <xf numFmtId="0" fontId="10" fillId="0" borderId="59" xfId="0" applyFont="1" applyFill="1" applyBorder="1" applyAlignment="1">
      <alignment wrapText="1"/>
    </xf>
    <xf numFmtId="0" fontId="10" fillId="0" borderId="59" xfId="0" applyFont="1" applyFill="1" applyBorder="1" applyAlignment="1">
      <alignment horizontal="right" wrapText="1"/>
    </xf>
    <xf numFmtId="0" fontId="10" fillId="0" borderId="86" xfId="0" applyFont="1" applyFill="1" applyBorder="1" applyAlignment="1">
      <alignment horizontal="right" wrapText="1"/>
    </xf>
    <xf numFmtId="0" fontId="10" fillId="0" borderId="87" xfId="0" applyFont="1" applyFill="1" applyBorder="1" applyAlignment="1">
      <alignment horizontal="right" wrapText="1"/>
    </xf>
    <xf numFmtId="0" fontId="10" fillId="0" borderId="88" xfId="0" applyFont="1" applyFill="1" applyBorder="1" applyAlignment="1">
      <alignment horizontal="right" wrapText="1"/>
    </xf>
    <xf numFmtId="164" fontId="6" fillId="0" borderId="4" xfId="0" applyNumberFormat="1" applyFont="1" applyFill="1" applyBorder="1" applyAlignment="1">
      <alignment horizontal="center" wrapText="1" readingOrder="1"/>
    </xf>
    <xf numFmtId="164" fontId="10" fillId="0" borderId="61" xfId="0" applyNumberFormat="1" applyFont="1" applyFill="1" applyBorder="1" applyAlignment="1">
      <alignment horizontal="center" wrapText="1" readingOrder="1"/>
    </xf>
    <xf numFmtId="164" fontId="11" fillId="0" borderId="62" xfId="0" applyNumberFormat="1" applyFont="1" applyFill="1" applyBorder="1" applyAlignment="1">
      <alignment horizontal="center" wrapText="1" readingOrder="1"/>
    </xf>
    <xf numFmtId="164" fontId="11" fillId="0" borderId="3" xfId="0" applyNumberFormat="1" applyFont="1" applyFill="1" applyBorder="1" applyAlignment="1">
      <alignment horizontal="center"/>
    </xf>
    <xf numFmtId="164" fontId="12" fillId="0" borderId="6" xfId="0" applyNumberFormat="1" applyFont="1" applyFill="1" applyBorder="1"/>
    <xf numFmtId="164" fontId="10" fillId="0" borderId="83" xfId="0" applyNumberFormat="1" applyFont="1" applyFill="1" applyBorder="1" applyAlignment="1">
      <alignment horizontal="center" wrapText="1" readingOrder="1"/>
    </xf>
    <xf numFmtId="164" fontId="10" fillId="0" borderId="89" xfId="0" applyNumberFormat="1" applyFont="1" applyFill="1" applyBorder="1" applyAlignment="1">
      <alignment horizontal="center" wrapText="1" readingOrder="1"/>
    </xf>
    <xf numFmtId="164" fontId="5" fillId="0" borderId="62" xfId="0" applyNumberFormat="1" applyFont="1" applyFill="1" applyBorder="1" applyAlignment="1">
      <alignment horizontal="center" wrapText="1" readingOrder="1"/>
    </xf>
    <xf numFmtId="164" fontId="8" fillId="4" borderId="4" xfId="0" applyNumberFormat="1" applyFont="1" applyFill="1" applyBorder="1" applyAlignment="1">
      <alignment horizontal="center" wrapText="1" readingOrder="1"/>
    </xf>
    <xf numFmtId="164" fontId="2" fillId="0" borderId="8" xfId="0" applyNumberFormat="1" applyFont="1" applyBorder="1" applyAlignment="1">
      <alignment horizontal="center" wrapText="1" readingOrder="1"/>
    </xf>
    <xf numFmtId="164" fontId="8" fillId="4" borderId="63" xfId="0" applyNumberFormat="1" applyFont="1" applyFill="1" applyBorder="1" applyAlignment="1">
      <alignment horizontal="center" wrapText="1" readingOrder="1"/>
    </xf>
    <xf numFmtId="164" fontId="2" fillId="0" borderId="4" xfId="0" applyNumberFormat="1" applyFont="1" applyBorder="1" applyAlignment="1">
      <alignment horizontal="center" wrapText="1" readingOrder="1"/>
    </xf>
    <xf numFmtId="164" fontId="2" fillId="0" borderId="80" xfId="0" applyNumberFormat="1" applyFont="1" applyBorder="1" applyAlignment="1">
      <alignment horizontal="center" wrapText="1" readingOrder="1"/>
    </xf>
    <xf numFmtId="0" fontId="1" fillId="0" borderId="78" xfId="0" applyFont="1" applyBorder="1" applyAlignment="1">
      <alignment horizontal="center" wrapText="1" readingOrder="1"/>
    </xf>
    <xf numFmtId="164" fontId="6" fillId="0" borderId="90" xfId="0" applyNumberFormat="1" applyFont="1" applyFill="1" applyBorder="1" applyAlignment="1">
      <alignment horizontal="center" wrapText="1" readingOrder="1"/>
    </xf>
    <xf numFmtId="0" fontId="0" fillId="0" borderId="91" xfId="0" applyBorder="1"/>
    <xf numFmtId="164" fontId="11" fillId="0" borderId="91" xfId="0" applyNumberFormat="1" applyFont="1" applyFill="1" applyBorder="1" applyAlignment="1">
      <alignment horizontal="center" wrapText="1" readingOrder="1"/>
    </xf>
    <xf numFmtId="164" fontId="5" fillId="0" borderId="90" xfId="0" applyNumberFormat="1" applyFont="1" applyFill="1" applyBorder="1" applyAlignment="1">
      <alignment horizontal="center" wrapText="1" readingOrder="1"/>
    </xf>
    <xf numFmtId="164" fontId="10" fillId="0" borderId="79" xfId="0" applyNumberFormat="1" applyFont="1" applyFill="1" applyBorder="1" applyAlignment="1">
      <alignment horizontal="center" wrapText="1" readingOrder="1"/>
    </xf>
    <xf numFmtId="164" fontId="10" fillId="0" borderId="20" xfId="0" applyNumberFormat="1" applyFont="1" applyFill="1" applyBorder="1" applyAlignment="1">
      <alignment horizontal="center" wrapText="1" readingOrder="1"/>
    </xf>
    <xf numFmtId="164" fontId="10" fillId="0" borderId="90" xfId="0" applyNumberFormat="1" applyFont="1" applyFill="1" applyBorder="1" applyAlignment="1">
      <alignment horizontal="center" wrapText="1" readingOrder="1"/>
    </xf>
    <xf numFmtId="164" fontId="5" fillId="0" borderId="91" xfId="0" applyNumberFormat="1" applyFont="1" applyFill="1" applyBorder="1" applyAlignment="1">
      <alignment horizontal="center" wrapText="1" readingOrder="1"/>
    </xf>
    <xf numFmtId="164" fontId="8" fillId="4" borderId="92" xfId="0" applyNumberFormat="1" applyFont="1" applyFill="1" applyBorder="1" applyAlignment="1">
      <alignment horizontal="center" wrapText="1" readingOrder="1"/>
    </xf>
    <xf numFmtId="164" fontId="2" fillId="0" borderId="88" xfId="0" applyNumberFormat="1" applyFont="1" applyBorder="1" applyAlignment="1">
      <alignment horizontal="center" wrapText="1" readingOrder="1"/>
    </xf>
    <xf numFmtId="164" fontId="6" fillId="0" borderId="88" xfId="0" applyNumberFormat="1" applyFont="1" applyBorder="1" applyAlignment="1">
      <alignment horizontal="center" wrapText="1" readingOrder="1"/>
    </xf>
    <xf numFmtId="164" fontId="2" fillId="0" borderId="93" xfId="0" applyNumberFormat="1" applyFont="1" applyBorder="1" applyAlignment="1">
      <alignment horizontal="center" wrapText="1" readingOrder="1"/>
    </xf>
    <xf numFmtId="164" fontId="2" fillId="0" borderId="86" xfId="0" applyNumberFormat="1" applyFont="1" applyBorder="1" applyAlignment="1">
      <alignment horizontal="center" wrapText="1" readingOrder="1"/>
    </xf>
    <xf numFmtId="164" fontId="8" fillId="4" borderId="38" xfId="0" applyNumberFormat="1" applyFont="1" applyFill="1" applyBorder="1" applyAlignment="1">
      <alignment horizontal="center" wrapText="1" readingOrder="1"/>
    </xf>
    <xf numFmtId="164" fontId="2" fillId="0" borderId="90" xfId="0" applyNumberFormat="1" applyFont="1" applyBorder="1" applyAlignment="1">
      <alignment horizontal="center" wrapText="1" readingOrder="1"/>
    </xf>
    <xf numFmtId="164" fontId="2" fillId="0" borderId="91" xfId="0" applyNumberFormat="1" applyFont="1" applyBorder="1" applyAlignment="1">
      <alignment horizontal="center" wrapText="1" readingOrder="1"/>
    </xf>
    <xf numFmtId="0" fontId="1" fillId="0" borderId="1" xfId="0" applyFont="1" applyBorder="1" applyAlignment="1">
      <alignment horizontal="center" wrapText="1" readingOrder="1"/>
    </xf>
    <xf numFmtId="164" fontId="3" fillId="0" borderId="1" xfId="0" applyNumberFormat="1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wrapText="1" readingOrder="1"/>
    </xf>
    <xf numFmtId="0" fontId="28" fillId="0" borderId="1" xfId="0" applyFont="1" applyBorder="1"/>
    <xf numFmtId="164" fontId="7" fillId="4" borderId="1" xfId="0" applyNumberFormat="1" applyFont="1" applyFill="1" applyBorder="1" applyAlignment="1">
      <alignment horizontal="center" wrapText="1" readingOrder="1"/>
    </xf>
    <xf numFmtId="164" fontId="15" fillId="4" borderId="1" xfId="0" applyNumberFormat="1" applyFont="1" applyFill="1" applyBorder="1" applyAlignment="1">
      <alignment horizontal="center" wrapText="1" readingOrder="1"/>
    </xf>
    <xf numFmtId="164" fontId="3" fillId="0" borderId="1" xfId="0" applyNumberFormat="1" applyFont="1" applyBorder="1"/>
    <xf numFmtId="164" fontId="29" fillId="0" borderId="1" xfId="0" applyNumberFormat="1" applyFont="1" applyBorder="1"/>
    <xf numFmtId="164" fontId="1" fillId="0" borderId="1" xfId="0" applyNumberFormat="1" applyFont="1" applyBorder="1" applyAlignment="1">
      <alignment horizontal="center" wrapText="1" readingOrder="1"/>
    </xf>
    <xf numFmtId="164" fontId="3" fillId="0" borderId="1" xfId="0" applyNumberFormat="1" applyFont="1" applyBorder="1" applyAlignment="1">
      <alignment horizontal="center" wrapText="1" readingOrder="1"/>
    </xf>
    <xf numFmtId="0" fontId="1" fillId="5" borderId="37" xfId="0" applyFont="1" applyFill="1" applyBorder="1" applyAlignment="1">
      <alignment horizontal="left" wrapText="1" readingOrder="1"/>
    </xf>
    <xf numFmtId="0" fontId="1" fillId="5" borderId="1" xfId="0" applyFont="1" applyFill="1" applyBorder="1" applyAlignment="1">
      <alignment horizontal="left" wrapText="1" readingOrder="1"/>
    </xf>
    <xf numFmtId="0" fontId="1" fillId="5" borderId="64" xfId="0" applyFont="1" applyFill="1" applyBorder="1" applyAlignment="1">
      <alignment horizontal="center" wrapText="1" readingOrder="1"/>
    </xf>
    <xf numFmtId="0" fontId="1" fillId="5" borderId="69" xfId="0" applyFont="1" applyFill="1" applyBorder="1" applyAlignment="1">
      <alignment horizontal="center" wrapText="1" readingOrder="1"/>
    </xf>
    <xf numFmtId="0" fontId="1" fillId="5" borderId="70" xfId="0" applyFont="1" applyFill="1" applyBorder="1" applyAlignment="1">
      <alignment horizontal="center" wrapText="1" readingOrder="1"/>
    </xf>
    <xf numFmtId="0" fontId="1" fillId="5" borderId="44" xfId="0" applyFont="1" applyFill="1" applyBorder="1" applyAlignment="1">
      <alignment horizontal="center" wrapText="1" readingOrder="1"/>
    </xf>
    <xf numFmtId="0" fontId="1" fillId="5" borderId="70" xfId="0" applyFont="1" applyFill="1" applyBorder="1" applyAlignment="1">
      <alignment horizontal="center" wrapText="1"/>
    </xf>
    <xf numFmtId="0" fontId="1" fillId="5" borderId="22" xfId="0" applyFont="1" applyFill="1" applyBorder="1" applyAlignment="1">
      <alignment horizontal="center" wrapText="1" readingOrder="1"/>
    </xf>
    <xf numFmtId="0" fontId="1" fillId="5" borderId="23" xfId="0" applyFont="1" applyFill="1" applyBorder="1" applyAlignment="1">
      <alignment horizontal="center" wrapText="1" readingOrder="1"/>
    </xf>
    <xf numFmtId="0" fontId="1" fillId="5" borderId="24" xfId="0" applyFont="1" applyFill="1" applyBorder="1" applyAlignment="1">
      <alignment horizontal="center" wrapText="1" readingOrder="1"/>
    </xf>
    <xf numFmtId="0" fontId="10" fillId="5" borderId="65" xfId="0" applyFont="1" applyFill="1" applyBorder="1" applyAlignment="1">
      <alignment wrapText="1"/>
    </xf>
    <xf numFmtId="164" fontId="11" fillId="5" borderId="14" xfId="0" applyNumberFormat="1" applyFont="1" applyFill="1" applyBorder="1" applyAlignment="1">
      <alignment horizontal="center" wrapText="1" readingOrder="1"/>
    </xf>
    <xf numFmtId="164" fontId="11" fillId="5" borderId="15" xfId="0" applyNumberFormat="1" applyFont="1" applyFill="1" applyBorder="1" applyAlignment="1">
      <alignment horizontal="center" wrapText="1" readingOrder="1"/>
    </xf>
    <xf numFmtId="164" fontId="5" fillId="5" borderId="81" xfId="0" applyNumberFormat="1" applyFont="1" applyFill="1" applyBorder="1" applyAlignment="1">
      <alignment horizontal="center" wrapText="1"/>
    </xf>
    <xf numFmtId="164" fontId="10" fillId="5" borderId="14" xfId="0" applyNumberFormat="1" applyFont="1" applyFill="1" applyBorder="1" applyAlignment="1">
      <alignment horizontal="center" wrapText="1" readingOrder="1"/>
    </xf>
    <xf numFmtId="0" fontId="10" fillId="5" borderId="65" xfId="0" applyFont="1" applyFill="1" applyBorder="1" applyAlignment="1">
      <alignment horizontal="right" wrapText="1"/>
    </xf>
    <xf numFmtId="164" fontId="11" fillId="5" borderId="35" xfId="0" applyNumberFormat="1" applyFont="1" applyFill="1" applyBorder="1" applyAlignment="1">
      <alignment horizontal="center" wrapText="1" readingOrder="1"/>
    </xf>
    <xf numFmtId="164" fontId="11" fillId="5" borderId="7" xfId="0" applyNumberFormat="1" applyFont="1" applyFill="1" applyBorder="1" applyAlignment="1">
      <alignment horizontal="center" wrapText="1" readingOrder="1"/>
    </xf>
    <xf numFmtId="164" fontId="11" fillId="5" borderId="25" xfId="0" applyNumberFormat="1" applyFont="1" applyFill="1" applyBorder="1" applyAlignment="1">
      <alignment horizontal="center" wrapText="1" readingOrder="1"/>
    </xf>
    <xf numFmtId="164" fontId="11" fillId="5" borderId="27" xfId="0" applyNumberFormat="1" applyFont="1" applyFill="1" applyBorder="1" applyAlignment="1">
      <alignment horizontal="center" wrapText="1"/>
    </xf>
    <xf numFmtId="164" fontId="10" fillId="5" borderId="27" xfId="0" applyNumberFormat="1" applyFont="1" applyFill="1" applyBorder="1" applyAlignment="1">
      <alignment horizontal="center" wrapText="1" readingOrder="1"/>
    </xf>
    <xf numFmtId="164" fontId="10" fillId="5" borderId="17" xfId="0" applyNumberFormat="1" applyFont="1" applyFill="1" applyBorder="1" applyAlignment="1">
      <alignment horizontal="center" wrapText="1" readingOrder="1"/>
    </xf>
    <xf numFmtId="164" fontId="10" fillId="5" borderId="21" xfId="0" applyNumberFormat="1" applyFont="1" applyFill="1" applyBorder="1" applyAlignment="1">
      <alignment horizontal="center" wrapText="1" readingOrder="1"/>
    </xf>
    <xf numFmtId="164" fontId="11" fillId="5" borderId="19" xfId="0" applyNumberFormat="1" applyFont="1" applyFill="1" applyBorder="1" applyAlignment="1">
      <alignment horizontal="center" wrapText="1"/>
    </xf>
    <xf numFmtId="0" fontId="10" fillId="5" borderId="5" xfId="0" applyFont="1" applyFill="1" applyBorder="1" applyAlignment="1">
      <alignment horizontal="right" wrapText="1"/>
    </xf>
    <xf numFmtId="164" fontId="11" fillId="5" borderId="21" xfId="0" applyNumberFormat="1" applyFont="1" applyFill="1" applyBorder="1" applyAlignment="1">
      <alignment horizontal="center" wrapText="1" readingOrder="1"/>
    </xf>
    <xf numFmtId="0" fontId="10" fillId="5" borderId="77" xfId="0" applyFont="1" applyFill="1" applyBorder="1" applyAlignment="1">
      <alignment wrapText="1"/>
    </xf>
    <xf numFmtId="164" fontId="6" fillId="5" borderId="41" xfId="0" applyNumberFormat="1" applyFont="1" applyFill="1" applyBorder="1" applyAlignment="1">
      <alignment horizontal="center" wrapText="1" readingOrder="1"/>
    </xf>
    <xf numFmtId="164" fontId="5" fillId="5" borderId="16" xfId="0" applyNumberFormat="1" applyFont="1" applyFill="1" applyBorder="1" applyAlignment="1">
      <alignment horizontal="center" wrapText="1"/>
    </xf>
    <xf numFmtId="164" fontId="6" fillId="5" borderId="19" xfId="0" applyNumberFormat="1" applyFont="1" applyFill="1" applyBorder="1" applyAlignment="1">
      <alignment horizontal="center" wrapText="1"/>
    </xf>
    <xf numFmtId="164" fontId="10" fillId="5" borderId="28" xfId="0" applyNumberFormat="1" applyFont="1" applyFill="1" applyBorder="1" applyAlignment="1">
      <alignment horizontal="center" wrapText="1" readingOrder="1"/>
    </xf>
    <xf numFmtId="164" fontId="11" fillId="5" borderId="16" xfId="0" applyNumberFormat="1" applyFont="1" applyFill="1" applyBorder="1" applyAlignment="1">
      <alignment horizontal="center" wrapText="1"/>
    </xf>
    <xf numFmtId="164" fontId="11" fillId="5" borderId="73" xfId="0" applyNumberFormat="1" applyFont="1" applyFill="1" applyBorder="1" applyAlignment="1">
      <alignment horizontal="center" wrapText="1" readingOrder="1"/>
    </xf>
    <xf numFmtId="0" fontId="1" fillId="5" borderId="5" xfId="0" applyFont="1" applyFill="1" applyBorder="1" applyAlignment="1">
      <alignment horizontal="left" wrapText="1" readingOrder="1"/>
    </xf>
    <xf numFmtId="164" fontId="2" fillId="5" borderId="35" xfId="0" applyNumberFormat="1" applyFont="1" applyFill="1" applyBorder="1" applyAlignment="1">
      <alignment horizontal="center" wrapText="1" readingOrder="1"/>
    </xf>
    <xf numFmtId="164" fontId="2" fillId="5" borderId="6" xfId="0" applyNumberFormat="1" applyFont="1" applyFill="1" applyBorder="1" applyAlignment="1">
      <alignment horizontal="center" wrapText="1" readingOrder="1"/>
    </xf>
    <xf numFmtId="164" fontId="2" fillId="5" borderId="13" xfId="0" applyNumberFormat="1" applyFont="1" applyFill="1" applyBorder="1" applyAlignment="1">
      <alignment horizontal="center" wrapText="1" readingOrder="1"/>
    </xf>
    <xf numFmtId="164" fontId="5" fillId="5" borderId="41" xfId="0" applyNumberFormat="1" applyFont="1" applyFill="1" applyBorder="1" applyAlignment="1">
      <alignment horizontal="center" wrapText="1" readingOrder="1"/>
    </xf>
    <xf numFmtId="164" fontId="4" fillId="5" borderId="7" xfId="0" applyNumberFormat="1" applyFont="1" applyFill="1" applyBorder="1"/>
    <xf numFmtId="164" fontId="5" fillId="5" borderId="8" xfId="0" applyNumberFormat="1" applyFont="1" applyFill="1" applyBorder="1"/>
    <xf numFmtId="164" fontId="2" fillId="5" borderId="9" xfId="0" applyNumberFormat="1" applyFont="1" applyFill="1" applyBorder="1" applyAlignment="1">
      <alignment horizontal="center" wrapText="1" readingOrder="1"/>
    </xf>
    <xf numFmtId="164" fontId="4" fillId="5" borderId="3" xfId="0" applyNumberFormat="1" applyFont="1" applyFill="1" applyBorder="1"/>
    <xf numFmtId="164" fontId="6" fillId="5" borderId="4" xfId="0" applyNumberFormat="1" applyFont="1" applyFill="1" applyBorder="1"/>
    <xf numFmtId="164" fontId="6" fillId="5" borderId="8" xfId="0" applyNumberFormat="1" applyFont="1" applyFill="1" applyBorder="1"/>
    <xf numFmtId="164" fontId="4" fillId="5" borderId="7" xfId="0" applyNumberFormat="1" applyFont="1" applyFill="1" applyBorder="1" applyAlignment="1">
      <alignment horizontal="center"/>
    </xf>
    <xf numFmtId="0" fontId="3" fillId="5" borderId="66" xfId="0" applyFont="1" applyFill="1" applyBorder="1" applyAlignment="1">
      <alignment horizontal="right" wrapText="1"/>
    </xf>
    <xf numFmtId="164" fontId="9" fillId="5" borderId="7" xfId="0" applyNumberFormat="1" applyFont="1" applyFill="1" applyBorder="1"/>
    <xf numFmtId="164" fontId="9" fillId="5" borderId="8" xfId="0" applyNumberFormat="1" applyFont="1" applyFill="1" applyBorder="1"/>
    <xf numFmtId="164" fontId="29" fillId="5" borderId="7" xfId="0" applyNumberFormat="1" applyFont="1" applyFill="1" applyBorder="1"/>
    <xf numFmtId="164" fontId="29" fillId="5" borderId="8" xfId="0" applyNumberFormat="1" applyFont="1" applyFill="1" applyBorder="1"/>
    <xf numFmtId="0" fontId="1" fillId="5" borderId="67" xfId="0" applyFont="1" applyFill="1" applyBorder="1" applyAlignment="1">
      <alignment horizontal="left" wrapText="1" readingOrder="1"/>
    </xf>
    <xf numFmtId="164" fontId="2" fillId="5" borderId="74" xfId="0" applyNumberFormat="1" applyFont="1" applyFill="1" applyBorder="1" applyAlignment="1">
      <alignment horizontal="center" wrapText="1" readingOrder="1"/>
    </xf>
    <xf numFmtId="164" fontId="2" fillId="5" borderId="60" xfId="0" applyNumberFormat="1" applyFont="1" applyFill="1" applyBorder="1" applyAlignment="1">
      <alignment horizontal="center" wrapText="1" readingOrder="1"/>
    </xf>
    <xf numFmtId="164" fontId="3" fillId="5" borderId="62" xfId="0" applyNumberFormat="1" applyFont="1" applyFill="1" applyBorder="1" applyAlignment="1">
      <alignment horizontal="center" wrapText="1" readingOrder="1"/>
    </xf>
    <xf numFmtId="164" fontId="4" fillId="5" borderId="61" xfId="0" applyNumberFormat="1" applyFont="1" applyFill="1" applyBorder="1" applyAlignment="1">
      <alignment horizontal="center"/>
    </xf>
    <xf numFmtId="164" fontId="5" fillId="5" borderId="73" xfId="0" applyNumberFormat="1" applyFont="1" applyFill="1" applyBorder="1" applyAlignment="1">
      <alignment horizontal="center" wrapText="1" readingOrder="1"/>
    </xf>
    <xf numFmtId="164" fontId="4" fillId="5" borderId="61" xfId="0" applyNumberFormat="1" applyFont="1" applyFill="1" applyBorder="1"/>
    <xf numFmtId="164" fontId="6" fillId="5" borderId="62" xfId="0" applyNumberFormat="1" applyFont="1" applyFill="1" applyBorder="1"/>
    <xf numFmtId="0" fontId="3" fillId="5" borderId="65" xfId="0" applyFont="1" applyFill="1" applyBorder="1" applyAlignment="1">
      <alignment horizontal="right" wrapText="1"/>
    </xf>
    <xf numFmtId="164" fontId="2" fillId="5" borderId="34" xfId="0" applyNumberFormat="1" applyFont="1" applyFill="1" applyBorder="1" applyAlignment="1">
      <alignment horizontal="center" wrapText="1" readingOrder="1"/>
    </xf>
    <xf numFmtId="164" fontId="2" fillId="5" borderId="42" xfId="0" applyNumberFormat="1" applyFont="1" applyFill="1" applyBorder="1" applyAlignment="1">
      <alignment horizontal="center" wrapText="1" readingOrder="1"/>
    </xf>
    <xf numFmtId="164" fontId="4" fillId="5" borderId="75" xfId="0" applyNumberFormat="1" applyFont="1" applyFill="1" applyBorder="1" applyAlignment="1">
      <alignment horizontal="center"/>
    </xf>
    <xf numFmtId="164" fontId="5" fillId="5" borderId="57" xfId="0" applyNumberFormat="1" applyFont="1" applyFill="1" applyBorder="1" applyAlignment="1">
      <alignment horizontal="center" wrapText="1" readingOrder="1"/>
    </xf>
    <xf numFmtId="164" fontId="4" fillId="5" borderId="75" xfId="0" applyNumberFormat="1" applyFont="1" applyFill="1" applyBorder="1"/>
    <xf numFmtId="164" fontId="9" fillId="5" borderId="75" xfId="0" applyNumberFormat="1" applyFont="1" applyFill="1" applyBorder="1"/>
    <xf numFmtId="164" fontId="9" fillId="5" borderId="71" xfId="0" applyNumberFormat="1" applyFont="1" applyFill="1" applyBorder="1"/>
    <xf numFmtId="164" fontId="1" fillId="5" borderId="42" xfId="0" applyNumberFormat="1" applyFont="1" applyFill="1" applyBorder="1" applyAlignment="1">
      <alignment horizontal="center" wrapText="1" readingOrder="1"/>
    </xf>
    <xf numFmtId="164" fontId="29" fillId="5" borderId="75" xfId="0" applyNumberFormat="1" applyFont="1" applyFill="1" applyBorder="1"/>
    <xf numFmtId="164" fontId="2" fillId="5" borderId="10" xfId="0" applyNumberFormat="1" applyFont="1" applyFill="1" applyBorder="1" applyAlignment="1">
      <alignment horizontal="center" wrapText="1" readingOrder="1"/>
    </xf>
    <xf numFmtId="164" fontId="4" fillId="5" borderId="11" xfId="0" applyNumberFormat="1" applyFont="1" applyFill="1" applyBorder="1" applyAlignment="1">
      <alignment horizontal="center"/>
    </xf>
    <xf numFmtId="164" fontId="4" fillId="5" borderId="11" xfId="0" applyNumberFormat="1" applyFont="1" applyFill="1" applyBorder="1"/>
    <xf numFmtId="164" fontId="9" fillId="5" borderId="11" xfId="0" applyNumberFormat="1" applyFont="1" applyFill="1" applyBorder="1"/>
    <xf numFmtId="164" fontId="9" fillId="5" borderId="12" xfId="0" applyNumberFormat="1" applyFont="1" applyFill="1" applyBorder="1"/>
    <xf numFmtId="164" fontId="1" fillId="5" borderId="10" xfId="0" applyNumberFormat="1" applyFont="1" applyFill="1" applyBorder="1" applyAlignment="1">
      <alignment horizontal="center" wrapText="1" readingOrder="1"/>
    </xf>
    <xf numFmtId="164" fontId="29" fillId="5" borderId="11" xfId="0" applyNumberFormat="1" applyFont="1" applyFill="1" applyBorder="1"/>
    <xf numFmtId="164" fontId="29" fillId="5" borderId="12" xfId="0" applyNumberFormat="1" applyFont="1" applyFill="1" applyBorder="1"/>
    <xf numFmtId="164" fontId="2" fillId="5" borderId="41" xfId="0" applyNumberFormat="1" applyFont="1" applyFill="1" applyBorder="1" applyAlignment="1">
      <alignment horizontal="center" wrapText="1" readingOrder="1"/>
    </xf>
    <xf numFmtId="0" fontId="3" fillId="5" borderId="76" xfId="0" applyFont="1" applyFill="1" applyBorder="1" applyAlignment="1">
      <alignment horizontal="right" wrapText="1"/>
    </xf>
    <xf numFmtId="164" fontId="2" fillId="5" borderId="32" xfId="0" applyNumberFormat="1" applyFont="1" applyFill="1" applyBorder="1" applyAlignment="1">
      <alignment horizontal="center" wrapText="1" readingOrder="1"/>
    </xf>
    <xf numFmtId="164" fontId="2" fillId="5" borderId="43" xfId="0" applyNumberFormat="1" applyFont="1" applyFill="1" applyBorder="1" applyAlignment="1">
      <alignment horizontal="center" wrapText="1" readingOrder="1"/>
    </xf>
    <xf numFmtId="164" fontId="4" fillId="5" borderId="7" xfId="0" applyNumberFormat="1" applyFont="1" applyFill="1" applyBorder="1" applyAlignment="1">
      <alignment horizontal="center" vertical="center"/>
    </xf>
    <xf numFmtId="164" fontId="5" fillId="5" borderId="8" xfId="0" applyNumberFormat="1" applyFont="1" applyFill="1" applyBorder="1" applyAlignment="1">
      <alignment horizontal="center" vertical="center"/>
    </xf>
    <xf numFmtId="164" fontId="6" fillId="5" borderId="4" xfId="0" applyNumberFormat="1" applyFont="1" applyFill="1" applyBorder="1" applyAlignment="1">
      <alignment horizontal="center" wrapText="1" readingOrder="1"/>
    </xf>
    <xf numFmtId="164" fontId="3" fillId="5" borderId="4" xfId="0" applyNumberFormat="1" applyFont="1" applyFill="1" applyBorder="1" applyAlignment="1">
      <alignment horizontal="center" wrapText="1" readingOrder="1"/>
    </xf>
    <xf numFmtId="164" fontId="6" fillId="5" borderId="8" xfId="0" applyNumberFormat="1" applyFont="1" applyFill="1" applyBorder="1" applyAlignment="1">
      <alignment horizontal="center" wrapText="1" readingOrder="1"/>
    </xf>
    <xf numFmtId="164" fontId="3" fillId="5" borderId="8" xfId="0" applyNumberFormat="1" applyFont="1" applyFill="1" applyBorder="1" applyAlignment="1">
      <alignment horizontal="center" wrapText="1" readingOrder="1"/>
    </xf>
    <xf numFmtId="164" fontId="2" fillId="5" borderId="45" xfId="0" applyNumberFormat="1" applyFont="1" applyFill="1" applyBorder="1" applyAlignment="1">
      <alignment horizontal="center" wrapText="1" readingOrder="1"/>
    </xf>
    <xf numFmtId="164" fontId="6" fillId="5" borderId="73" xfId="0" applyNumberFormat="1" applyFont="1" applyFill="1" applyBorder="1" applyAlignment="1">
      <alignment horizontal="center" wrapText="1" readingOrder="1"/>
    </xf>
    <xf numFmtId="164" fontId="9" fillId="5" borderId="61" xfId="0" applyNumberFormat="1" applyFont="1" applyFill="1" applyBorder="1"/>
    <xf numFmtId="164" fontId="4" fillId="5" borderId="60" xfId="0" applyNumberFormat="1" applyFont="1" applyFill="1" applyBorder="1" applyAlignment="1">
      <alignment horizontal="center"/>
    </xf>
    <xf numFmtId="164" fontId="6" fillId="5" borderId="62" xfId="0" applyNumberFormat="1" applyFont="1" applyFill="1" applyBorder="1" applyAlignment="1">
      <alignment horizontal="center" wrapText="1" readingOrder="1"/>
    </xf>
    <xf numFmtId="0" fontId="1" fillId="5" borderId="56" xfId="0" applyFont="1" applyFill="1" applyBorder="1" applyAlignment="1">
      <alignment horizontal="right" wrapText="1"/>
    </xf>
    <xf numFmtId="164" fontId="4" fillId="5" borderId="30" xfId="0" applyNumberFormat="1" applyFont="1" applyFill="1" applyBorder="1" applyAlignment="1">
      <alignment horizontal="center"/>
    </xf>
    <xf numFmtId="164" fontId="2" fillId="5" borderId="57" xfId="0" applyNumberFormat="1" applyFont="1" applyFill="1" applyBorder="1" applyAlignment="1">
      <alignment horizontal="center" wrapText="1" readingOrder="1"/>
    </xf>
    <xf numFmtId="164" fontId="9" fillId="5" borderId="34" xfId="0" applyNumberFormat="1" applyFont="1" applyFill="1" applyBorder="1"/>
    <xf numFmtId="164" fontId="9" fillId="5" borderId="30" xfId="0" applyNumberFormat="1" applyFont="1" applyFill="1" applyBorder="1"/>
    <xf numFmtId="164" fontId="9" fillId="5" borderId="13" xfId="0" applyNumberFormat="1" applyFont="1" applyFill="1" applyBorder="1"/>
    <xf numFmtId="164" fontId="9" fillId="5" borderId="31" xfId="0" applyNumberFormat="1" applyFont="1" applyFill="1" applyBorder="1"/>
    <xf numFmtId="164" fontId="29" fillId="5" borderId="30" xfId="0" applyNumberFormat="1" applyFont="1" applyFill="1" applyBorder="1"/>
    <xf numFmtId="164" fontId="29" fillId="5" borderId="31" xfId="0" applyNumberFormat="1" applyFont="1" applyFill="1" applyBorder="1"/>
    <xf numFmtId="0" fontId="1" fillId="5" borderId="5" xfId="0" applyFont="1" applyFill="1" applyBorder="1" applyAlignment="1">
      <alignment horizontal="right" wrapText="1"/>
    </xf>
    <xf numFmtId="164" fontId="9" fillId="5" borderId="35" xfId="0" applyNumberFormat="1" applyFont="1" applyFill="1" applyBorder="1"/>
    <xf numFmtId="164" fontId="9" fillId="5" borderId="6" xfId="0" applyNumberFormat="1" applyFont="1" applyFill="1" applyBorder="1"/>
    <xf numFmtId="0" fontId="3" fillId="5" borderId="67" xfId="0" applyFont="1" applyFill="1" applyBorder="1"/>
    <xf numFmtId="164" fontId="2" fillId="5" borderId="1" xfId="0" applyNumberFormat="1" applyFont="1" applyFill="1" applyBorder="1" applyAlignment="1">
      <alignment horizontal="center" wrapText="1" readingOrder="1"/>
    </xf>
    <xf numFmtId="164" fontId="4" fillId="5" borderId="45" xfId="0" applyNumberFormat="1" applyFont="1" applyFill="1" applyBorder="1" applyAlignment="1">
      <alignment horizontal="center"/>
    </xf>
    <xf numFmtId="164" fontId="2" fillId="5" borderId="46" xfId="0" applyNumberFormat="1" applyFont="1" applyFill="1" applyBorder="1" applyAlignment="1">
      <alignment horizontal="center" wrapText="1" readingOrder="1"/>
    </xf>
    <xf numFmtId="164" fontId="9" fillId="5" borderId="10" xfId="0" applyNumberFormat="1" applyFont="1" applyFill="1" applyBorder="1"/>
    <xf numFmtId="164" fontId="9" fillId="5" borderId="60" xfId="0" applyNumberFormat="1" applyFont="1" applyFill="1" applyBorder="1"/>
    <xf numFmtId="164" fontId="9" fillId="5" borderId="62" xfId="0" applyNumberFormat="1" applyFont="1" applyFill="1" applyBorder="1"/>
    <xf numFmtId="164" fontId="9" fillId="5" borderId="32" xfId="0" applyNumberFormat="1" applyFont="1" applyFill="1" applyBorder="1"/>
    <xf numFmtId="164" fontId="9" fillId="5" borderId="20" xfId="0" applyNumberFormat="1" applyFont="1" applyFill="1" applyBorder="1"/>
    <xf numFmtId="164" fontId="3" fillId="5" borderId="11" xfId="0" applyNumberFormat="1" applyFont="1" applyFill="1" applyBorder="1"/>
    <xf numFmtId="0" fontId="23" fillId="5" borderId="1" xfId="0" applyFont="1" applyFill="1" applyBorder="1" applyAlignment="1">
      <alignment horizontal="left" wrapText="1" readingOrder="1"/>
    </xf>
    <xf numFmtId="164" fontId="23" fillId="5" borderId="64" xfId="0" applyNumberFormat="1" applyFont="1" applyFill="1" applyBorder="1" applyAlignment="1">
      <alignment horizontal="center" vertical="center" wrapText="1" readingOrder="1"/>
    </xf>
    <xf numFmtId="164" fontId="23" fillId="5" borderId="44" xfId="0" applyNumberFormat="1" applyFont="1" applyFill="1" applyBorder="1" applyAlignment="1">
      <alignment horizontal="center" vertical="center" wrapText="1" readingOrder="1"/>
    </xf>
    <xf numFmtId="164" fontId="26" fillId="5" borderId="1" xfId="0" applyNumberFormat="1" applyFont="1" applyFill="1" applyBorder="1" applyAlignment="1">
      <alignment horizontal="center" vertical="center" wrapText="1" readingOrder="1"/>
    </xf>
    <xf numFmtId="164" fontId="25" fillId="5" borderId="1" xfId="0" applyNumberFormat="1" applyFont="1" applyFill="1" applyBorder="1" applyAlignment="1">
      <alignment horizontal="center" vertical="center" readingOrder="1"/>
    </xf>
    <xf numFmtId="164" fontId="26" fillId="5" borderId="1" xfId="0" applyNumberFormat="1" applyFont="1" applyFill="1" applyBorder="1" applyAlignment="1">
      <alignment horizontal="center" vertical="center" readingOrder="1"/>
    </xf>
    <xf numFmtId="164" fontId="19" fillId="5" borderId="1" xfId="0" applyNumberFormat="1" applyFont="1" applyFill="1" applyBorder="1" applyAlignment="1">
      <alignment horizontal="center"/>
    </xf>
    <xf numFmtId="164" fontId="6" fillId="0" borderId="6" xfId="0" applyNumberFormat="1" applyFont="1" applyBorder="1" applyAlignment="1">
      <alignment horizontal="center" wrapText="1" readingOrder="1"/>
    </xf>
    <xf numFmtId="164" fontId="6" fillId="0" borderId="7" xfId="0" applyNumberFormat="1" applyFont="1" applyBorder="1" applyAlignment="1">
      <alignment horizontal="center" wrapText="1" readingOrder="1"/>
    </xf>
    <xf numFmtId="164" fontId="5" fillId="0" borderId="60" xfId="0" applyNumberFormat="1" applyFont="1" applyBorder="1" applyAlignment="1">
      <alignment horizontal="center" wrapText="1" readingOrder="1"/>
    </xf>
    <xf numFmtId="164" fontId="5" fillId="0" borderId="61" xfId="0" applyNumberFormat="1" applyFont="1" applyBorder="1" applyAlignment="1">
      <alignment horizontal="center" wrapText="1" readingOrder="1"/>
    </xf>
    <xf numFmtId="164" fontId="6" fillId="0" borderId="1" xfId="0" applyNumberFormat="1" applyFont="1" applyBorder="1" applyAlignment="1">
      <alignment horizontal="center" wrapText="1" readingOrder="1"/>
    </xf>
    <xf numFmtId="164" fontId="5" fillId="0" borderId="3" xfId="0" applyNumberFormat="1" applyFont="1" applyBorder="1" applyAlignment="1">
      <alignment horizontal="center" wrapText="1" readingOrder="1"/>
    </xf>
    <xf numFmtId="164" fontId="6" fillId="0" borderId="61" xfId="0" applyNumberFormat="1" applyFont="1" applyBorder="1" applyAlignment="1">
      <alignment horizontal="center" wrapText="1" readingOrder="1"/>
    </xf>
    <xf numFmtId="164" fontId="6" fillId="0" borderId="30" xfId="0" applyNumberFormat="1" applyFont="1" applyBorder="1" applyAlignment="1">
      <alignment horizontal="center" wrapText="1" readingOrder="1"/>
    </xf>
    <xf numFmtId="164" fontId="11" fillId="0" borderId="3" xfId="0" applyNumberFormat="1" applyFont="1" applyBorder="1" applyAlignment="1">
      <alignment horizontal="center" wrapText="1" readingOrder="1"/>
    </xf>
    <xf numFmtId="164" fontId="11" fillId="0" borderId="7" xfId="0" applyNumberFormat="1" applyFont="1" applyBorder="1" applyAlignment="1">
      <alignment horizontal="center" wrapText="1" readingOrder="1"/>
    </xf>
    <xf numFmtId="164" fontId="11" fillId="0" borderId="1" xfId="0" applyNumberFormat="1" applyFont="1" applyBorder="1" applyAlignment="1">
      <alignment horizontal="center" wrapText="1" readingOrder="1"/>
    </xf>
    <xf numFmtId="0" fontId="10" fillId="5" borderId="94" xfId="0" applyFont="1" applyFill="1" applyBorder="1" applyAlignment="1">
      <alignment horizontal="right" wrapText="1"/>
    </xf>
    <xf numFmtId="0" fontId="10" fillId="5" borderId="67" xfId="0" applyFont="1" applyFill="1" applyBorder="1" applyAlignment="1">
      <alignment horizontal="right" wrapText="1"/>
    </xf>
    <xf numFmtId="0" fontId="10" fillId="5" borderId="1" xfId="0" applyFont="1" applyFill="1" applyBorder="1" applyAlignment="1">
      <alignment horizontal="right" wrapText="1"/>
    </xf>
    <xf numFmtId="0" fontId="10" fillId="5" borderId="44" xfId="0" applyFont="1" applyFill="1" applyBorder="1" applyAlignment="1">
      <alignment horizontal="right" wrapText="1"/>
    </xf>
    <xf numFmtId="0" fontId="10" fillId="5" borderId="2" xfId="0" applyFont="1" applyFill="1" applyBorder="1" applyAlignment="1">
      <alignment horizontal="right" wrapText="1"/>
    </xf>
    <xf numFmtId="164" fontId="11" fillId="5" borderId="6" xfId="0" applyNumberFormat="1" applyFont="1" applyFill="1" applyBorder="1" applyAlignment="1">
      <alignment horizontal="center" wrapText="1" readingOrder="1"/>
    </xf>
    <xf numFmtId="164" fontId="11" fillId="5" borderId="60" xfId="0" applyNumberFormat="1" applyFont="1" applyFill="1" applyBorder="1" applyAlignment="1">
      <alignment horizontal="center" wrapText="1" readingOrder="1"/>
    </xf>
    <xf numFmtId="164" fontId="11" fillId="5" borderId="95" xfId="0" applyNumberFormat="1" applyFont="1" applyFill="1" applyBorder="1" applyAlignment="1">
      <alignment horizontal="center" wrapText="1" readingOrder="1"/>
    </xf>
    <xf numFmtId="164" fontId="11" fillId="5" borderId="33" xfId="0" applyNumberFormat="1" applyFont="1" applyFill="1" applyBorder="1" applyAlignment="1">
      <alignment horizontal="center" wrapText="1" readingOrder="1"/>
    </xf>
    <xf numFmtId="164" fontId="12" fillId="5" borderId="28" xfId="0" applyNumberFormat="1" applyFont="1" applyFill="1" applyBorder="1"/>
    <xf numFmtId="164" fontId="0" fillId="5" borderId="34" xfId="0" applyNumberFormat="1" applyFont="1" applyFill="1" applyBorder="1"/>
    <xf numFmtId="164" fontId="0" fillId="5" borderId="35" xfId="0" applyNumberFormat="1" applyFont="1" applyFill="1" applyBorder="1"/>
    <xf numFmtId="164" fontId="0" fillId="5" borderId="45" xfId="0" applyNumberFormat="1" applyFont="1" applyFill="1" applyBorder="1"/>
    <xf numFmtId="164" fontId="6" fillId="5" borderId="96" xfId="0" applyNumberFormat="1" applyFont="1" applyFill="1" applyBorder="1" applyAlignment="1">
      <alignment horizontal="center" wrapText="1" readingOrder="1"/>
    </xf>
    <xf numFmtId="164" fontId="11" fillId="5" borderId="8" xfId="0" applyNumberFormat="1" applyFont="1" applyFill="1" applyBorder="1" applyAlignment="1">
      <alignment horizontal="center" wrapText="1" readingOrder="1"/>
    </xf>
    <xf numFmtId="164" fontId="6" fillId="5" borderId="97" xfId="0" applyNumberFormat="1" applyFont="1" applyFill="1" applyBorder="1" applyAlignment="1">
      <alignment horizontal="center" wrapText="1" readingOrder="1"/>
    </xf>
    <xf numFmtId="164" fontId="11" fillId="5" borderId="57" xfId="0" applyNumberFormat="1" applyFont="1" applyFill="1" applyBorder="1" applyAlignment="1">
      <alignment horizontal="center" wrapText="1" readingOrder="1"/>
    </xf>
    <xf numFmtId="164" fontId="11" fillId="5" borderId="97" xfId="0" applyNumberFormat="1" applyFont="1" applyFill="1" applyBorder="1" applyAlignment="1">
      <alignment horizontal="center" wrapText="1" readingOrder="1"/>
    </xf>
    <xf numFmtId="164" fontId="10" fillId="5" borderId="41" xfId="0" applyNumberFormat="1" applyFont="1" applyFill="1" applyBorder="1" applyAlignment="1">
      <alignment horizontal="center" wrapText="1" readingOrder="1"/>
    </xf>
    <xf numFmtId="164" fontId="5" fillId="5" borderId="80" xfId="0" applyNumberFormat="1" applyFont="1" applyFill="1" applyBorder="1" applyAlignment="1">
      <alignment horizontal="center" wrapText="1" readingOrder="1"/>
    </xf>
    <xf numFmtId="164" fontId="8" fillId="4" borderId="2" xfId="0" applyNumberFormat="1" applyFont="1" applyFill="1" applyBorder="1" applyAlignment="1">
      <alignment horizontal="center" wrapText="1" readingOrder="1"/>
    </xf>
    <xf numFmtId="164" fontId="5" fillId="5" borderId="56" xfId="0" applyNumberFormat="1" applyFont="1" applyFill="1" applyBorder="1" applyAlignment="1">
      <alignment horizontal="center" wrapText="1" readingOrder="1"/>
    </xf>
    <xf numFmtId="164" fontId="2" fillId="5" borderId="56" xfId="0" applyNumberFormat="1" applyFont="1" applyFill="1" applyBorder="1" applyAlignment="1">
      <alignment horizontal="center" wrapText="1" readingOrder="1"/>
    </xf>
    <xf numFmtId="164" fontId="6" fillId="5" borderId="80" xfId="0" applyNumberFormat="1" applyFont="1" applyFill="1" applyBorder="1" applyAlignment="1">
      <alignment horizontal="center" wrapText="1" readingOrder="1"/>
    </xf>
    <xf numFmtId="164" fontId="2" fillId="5" borderId="58" xfId="0" applyNumberFormat="1" applyFont="1" applyFill="1" applyBorder="1" applyAlignment="1">
      <alignment horizontal="center" wrapText="1" readingOrder="1"/>
    </xf>
    <xf numFmtId="164" fontId="4" fillId="0" borderId="7" xfId="0" applyNumberFormat="1" applyFont="1" applyBorder="1" applyAlignment="1">
      <alignment horizontal="center" wrapText="1" readingOrder="1"/>
    </xf>
    <xf numFmtId="164" fontId="4" fillId="0" borderId="61" xfId="0" applyNumberFormat="1" applyFont="1" applyBorder="1" applyAlignment="1">
      <alignment horizontal="center" wrapText="1" readingOrder="1"/>
    </xf>
    <xf numFmtId="164" fontId="4" fillId="0" borderId="6" xfId="0" applyNumberFormat="1" applyFont="1" applyBorder="1" applyAlignment="1">
      <alignment horizontal="center" wrapText="1" readingOrder="1"/>
    </xf>
    <xf numFmtId="164" fontId="11" fillId="0" borderId="13" xfId="0" applyNumberFormat="1" applyFont="1" applyBorder="1" applyAlignment="1">
      <alignment horizontal="center" wrapText="1" readingOrder="1"/>
    </xf>
    <xf numFmtId="164" fontId="11" fillId="0" borderId="30" xfId="0" applyNumberFormat="1" applyFont="1" applyBorder="1" applyAlignment="1">
      <alignment horizontal="center" wrapText="1" readingOrder="1"/>
    </xf>
    <xf numFmtId="164" fontId="11" fillId="0" borderId="60" xfId="0" applyNumberFormat="1" applyFont="1" applyBorder="1" applyAlignment="1">
      <alignment horizontal="center" wrapText="1" readingOrder="1"/>
    </xf>
    <xf numFmtId="0" fontId="33" fillId="0" borderId="0" xfId="0" applyFont="1"/>
    <xf numFmtId="164" fontId="0" fillId="0" borderId="0" xfId="0" applyNumberFormat="1" applyFill="1" applyBorder="1"/>
    <xf numFmtId="0" fontId="0" fillId="0" borderId="0" xfId="0" applyFill="1" applyBorder="1"/>
    <xf numFmtId="0" fontId="21" fillId="0" borderId="0" xfId="0" applyFont="1" applyFill="1" applyBorder="1" applyAlignment="1">
      <alignment horizontal="center" wrapText="1"/>
    </xf>
    <xf numFmtId="164" fontId="14" fillId="0" borderId="0" xfId="0" applyNumberFormat="1" applyFont="1" applyFill="1" applyBorder="1" applyAlignment="1">
      <alignment horizontal="center"/>
    </xf>
    <xf numFmtId="0" fontId="32" fillId="0" borderId="0" xfId="0" applyFont="1" applyFill="1" applyBorder="1" applyAlignment="1">
      <alignment horizontal="center" wrapText="1"/>
    </xf>
    <xf numFmtId="164" fontId="30" fillId="0" borderId="0" xfId="0" applyNumberFormat="1" applyFont="1" applyFill="1" applyBorder="1" applyAlignment="1">
      <alignment horizontal="center"/>
    </xf>
    <xf numFmtId="164" fontId="4" fillId="0" borderId="7" xfId="0" applyNumberFormat="1" applyFont="1" applyFill="1" applyBorder="1" applyAlignment="1">
      <alignment horizontal="center" wrapText="1" readingOrder="1"/>
    </xf>
    <xf numFmtId="164" fontId="4" fillId="0" borderId="9" xfId="0" applyNumberFormat="1" applyFont="1" applyBorder="1" applyAlignment="1">
      <alignment horizontal="center" wrapText="1" readingOrder="1"/>
    </xf>
    <xf numFmtId="164" fontId="2" fillId="0" borderId="39" xfId="0" applyNumberFormat="1" applyFont="1" applyBorder="1" applyAlignment="1">
      <alignment horizontal="center" wrapText="1" readingOrder="1"/>
    </xf>
    <xf numFmtId="164" fontId="6" fillId="0" borderId="2" xfId="0" applyNumberFormat="1" applyFont="1" applyBorder="1" applyAlignment="1">
      <alignment horizontal="center" wrapText="1" readingOrder="1"/>
    </xf>
    <xf numFmtId="164" fontId="5" fillId="0" borderId="2" xfId="0" applyNumberFormat="1" applyFont="1" applyBorder="1" applyAlignment="1">
      <alignment horizontal="center" wrapText="1" readingOrder="1"/>
    </xf>
    <xf numFmtId="164" fontId="2" fillId="0" borderId="2" xfId="0" applyNumberFormat="1" applyFont="1" applyBorder="1" applyAlignment="1">
      <alignment horizontal="center" wrapText="1" readingOrder="1"/>
    </xf>
    <xf numFmtId="164" fontId="2" fillId="3" borderId="44" xfId="0" applyNumberFormat="1" applyFont="1" applyFill="1" applyBorder="1" applyAlignment="1">
      <alignment horizontal="center" wrapText="1" readingOrder="1"/>
    </xf>
    <xf numFmtId="164" fontId="3" fillId="5" borderId="97" xfId="0" applyNumberFormat="1" applyFont="1" applyFill="1" applyBorder="1" applyAlignment="1">
      <alignment horizontal="center" wrapText="1"/>
    </xf>
    <xf numFmtId="164" fontId="3" fillId="5" borderId="41" xfId="0" applyNumberFormat="1" applyFont="1" applyFill="1" applyBorder="1" applyAlignment="1">
      <alignment horizontal="center" wrapText="1" readingOrder="1"/>
    </xf>
    <xf numFmtId="164" fontId="3" fillId="5" borderId="41" xfId="0" applyNumberFormat="1" applyFont="1" applyFill="1" applyBorder="1" applyAlignment="1">
      <alignment horizontal="center" wrapText="1"/>
    </xf>
    <xf numFmtId="0" fontId="4" fillId="5" borderId="0" xfId="0" applyFont="1" applyFill="1" applyBorder="1" applyAlignment="1">
      <alignment horizontal="center"/>
    </xf>
    <xf numFmtId="164" fontId="3" fillId="5" borderId="4" xfId="0" applyNumberFormat="1" applyFont="1" applyFill="1" applyBorder="1" applyAlignment="1">
      <alignment horizontal="center"/>
    </xf>
    <xf numFmtId="164" fontId="3" fillId="5" borderId="8" xfId="0" applyNumberFormat="1" applyFont="1" applyFill="1" applyBorder="1" applyAlignment="1">
      <alignment horizontal="center"/>
    </xf>
    <xf numFmtId="164" fontId="29" fillId="5" borderId="8" xfId="0" applyNumberFormat="1" applyFont="1" applyFill="1" applyBorder="1" applyAlignment="1">
      <alignment horizontal="center"/>
    </xf>
    <xf numFmtId="164" fontId="3" fillId="5" borderId="62" xfId="0" applyNumberFormat="1" applyFont="1" applyFill="1" applyBorder="1" applyAlignment="1">
      <alignment horizontal="center"/>
    </xf>
    <xf numFmtId="164" fontId="29" fillId="5" borderId="71" xfId="0" applyNumberFormat="1" applyFont="1" applyFill="1" applyBorder="1" applyAlignment="1">
      <alignment horizontal="center"/>
    </xf>
    <xf numFmtId="164" fontId="29" fillId="5" borderId="12" xfId="0" applyNumberFormat="1" applyFont="1" applyFill="1" applyBorder="1" applyAlignment="1">
      <alignment horizontal="center"/>
    </xf>
    <xf numFmtId="164" fontId="15" fillId="4" borderId="37" xfId="0" applyNumberFormat="1" applyFont="1" applyFill="1" applyBorder="1" applyAlignment="1">
      <alignment horizontal="center" wrapText="1" readingOrder="1"/>
    </xf>
    <xf numFmtId="164" fontId="24" fillId="4" borderId="9" xfId="0" applyNumberFormat="1" applyFont="1" applyFill="1" applyBorder="1" applyAlignment="1">
      <alignment horizontal="center" wrapText="1"/>
    </xf>
    <xf numFmtId="164" fontId="6" fillId="5" borderId="8" xfId="0" applyNumberFormat="1" applyFont="1" applyFill="1" applyBorder="1" applyAlignment="1">
      <alignment horizontal="center"/>
    </xf>
    <xf numFmtId="164" fontId="6" fillId="5" borderId="62" xfId="0" applyNumberFormat="1" applyFont="1" applyFill="1" applyBorder="1" applyAlignment="1">
      <alignment horizontal="center"/>
    </xf>
    <xf numFmtId="164" fontId="34" fillId="5" borderId="71" xfId="0" applyNumberFormat="1" applyFont="1" applyFill="1" applyBorder="1" applyAlignment="1">
      <alignment horizontal="center"/>
    </xf>
    <xf numFmtId="164" fontId="34" fillId="5" borderId="12" xfId="0" applyNumberFormat="1" applyFont="1" applyFill="1" applyBorder="1" applyAlignment="1">
      <alignment horizontal="center"/>
    </xf>
    <xf numFmtId="164" fontId="6" fillId="5" borderId="41" xfId="0" applyNumberFormat="1" applyFont="1" applyFill="1" applyBorder="1" applyAlignment="1">
      <alignment horizontal="center" wrapText="1"/>
    </xf>
    <xf numFmtId="164" fontId="34" fillId="5" borderId="31" xfId="0" applyNumberFormat="1" applyFont="1" applyFill="1" applyBorder="1" applyAlignment="1">
      <alignment horizontal="center"/>
    </xf>
    <xf numFmtId="164" fontId="34" fillId="5" borderId="8" xfId="0" applyNumberFormat="1" applyFont="1" applyFill="1" applyBorder="1" applyAlignment="1">
      <alignment horizontal="center"/>
    </xf>
    <xf numFmtId="164" fontId="34" fillId="5" borderId="20" xfId="0" applyNumberFormat="1" applyFont="1" applyFill="1" applyBorder="1" applyAlignment="1">
      <alignment horizontal="center"/>
    </xf>
    <xf numFmtId="8" fontId="0" fillId="0" borderId="0" xfId="0" applyNumberFormat="1"/>
    <xf numFmtId="0" fontId="35" fillId="0" borderId="0" xfId="0" applyFont="1"/>
    <xf numFmtId="8" fontId="35" fillId="0" borderId="0" xfId="0" applyNumberFormat="1" applyFont="1"/>
    <xf numFmtId="0" fontId="15" fillId="0" borderId="44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7" fillId="0" borderId="85" xfId="0" applyFont="1" applyBorder="1" applyAlignment="1">
      <alignment horizontal="center" wrapText="1" readingOrder="1"/>
    </xf>
    <xf numFmtId="0" fontId="7" fillId="0" borderId="84" xfId="0" applyFont="1" applyBorder="1" applyAlignment="1">
      <alignment horizontal="center" wrapText="1" readingOrder="1"/>
    </xf>
    <xf numFmtId="0" fontId="7" fillId="0" borderId="36" xfId="0" applyFont="1" applyBorder="1" applyAlignment="1">
      <alignment horizontal="center" wrapText="1" readingOrder="1"/>
    </xf>
    <xf numFmtId="0" fontId="15" fillId="0" borderId="0" xfId="0" applyFont="1" applyAlignment="1">
      <alignment horizontal="center"/>
    </xf>
    <xf numFmtId="164" fontId="18" fillId="0" borderId="0" xfId="0" applyNumberFormat="1" applyFont="1" applyBorder="1" applyAlignment="1">
      <alignment horizontal="center"/>
    </xf>
    <xf numFmtId="3" fontId="18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/>
    </xf>
    <xf numFmtId="0" fontId="15" fillId="5" borderId="44" xfId="0" applyFont="1" applyFill="1" applyBorder="1" applyAlignment="1">
      <alignment horizontal="center"/>
    </xf>
    <xf numFmtId="0" fontId="15" fillId="5" borderId="69" xfId="0" applyFont="1" applyFill="1" applyBorder="1" applyAlignment="1">
      <alignment horizontal="center"/>
    </xf>
    <xf numFmtId="0" fontId="15" fillId="5" borderId="70" xfId="0" applyFont="1" applyFill="1" applyBorder="1" applyAlignment="1">
      <alignment horizontal="center"/>
    </xf>
    <xf numFmtId="0" fontId="7" fillId="5" borderId="85" xfId="0" applyFont="1" applyFill="1" applyBorder="1" applyAlignment="1">
      <alignment horizontal="center" wrapText="1" readingOrder="1"/>
    </xf>
    <xf numFmtId="0" fontId="7" fillId="5" borderId="84" xfId="0" applyFont="1" applyFill="1" applyBorder="1" applyAlignment="1">
      <alignment horizontal="center" wrapText="1" readingOrder="1"/>
    </xf>
    <xf numFmtId="0" fontId="7" fillId="5" borderId="36" xfId="0" applyFont="1" applyFill="1" applyBorder="1" applyAlignment="1">
      <alignment horizontal="center" wrapText="1" readingOrder="1"/>
    </xf>
    <xf numFmtId="0" fontId="15" fillId="5" borderId="64" xfId="0" applyFont="1" applyFill="1" applyBorder="1" applyAlignment="1">
      <alignment horizontal="center"/>
    </xf>
    <xf numFmtId="0" fontId="7" fillId="0" borderId="39" xfId="0" applyFont="1" applyBorder="1" applyAlignment="1">
      <alignment horizontal="center" wrapText="1" readingOrder="1"/>
    </xf>
    <xf numFmtId="0" fontId="7" fillId="0" borderId="40" xfId="0" applyFont="1" applyBorder="1" applyAlignment="1">
      <alignment horizontal="center" wrapText="1" readingOrder="1"/>
    </xf>
    <xf numFmtId="0" fontId="15" fillId="0" borderId="23" xfId="0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0" fontId="15" fillId="0" borderId="85" xfId="0" applyFont="1" applyBorder="1" applyAlignment="1">
      <alignment horizontal="center"/>
    </xf>
    <xf numFmtId="0" fontId="15" fillId="0" borderId="84" xfId="0" applyFont="1" applyBorder="1" applyAlignment="1">
      <alignment horizontal="center"/>
    </xf>
    <xf numFmtId="0" fontId="15" fillId="0" borderId="36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164" fontId="25" fillId="5" borderId="64" xfId="0" applyNumberFormat="1" applyFont="1" applyFill="1" applyBorder="1" applyAlignment="1">
      <alignment horizontal="center" vertical="center" wrapText="1" readingOrder="1"/>
    </xf>
    <xf numFmtId="164" fontId="5" fillId="0" borderId="68" xfId="0" applyNumberFormat="1" applyFont="1" applyBorder="1" applyAlignment="1">
      <alignment horizontal="center" wrapText="1" readingOrder="1"/>
    </xf>
    <xf numFmtId="164" fontId="10" fillId="0" borderId="35" xfId="0" applyNumberFormat="1" applyFont="1" applyFill="1" applyBorder="1" applyAlignment="1">
      <alignment horizontal="center" wrapText="1" readingOrder="1"/>
    </xf>
    <xf numFmtId="164" fontId="11" fillId="0" borderId="35" xfId="0" applyNumberFormat="1" applyFont="1" applyFill="1" applyBorder="1" applyAlignment="1">
      <alignment horizontal="center" wrapText="1" readingOrder="1"/>
    </xf>
    <xf numFmtId="164" fontId="5" fillId="0" borderId="74" xfId="0" applyNumberFormat="1" applyFont="1" applyBorder="1" applyAlignment="1">
      <alignment horizontal="center" wrapText="1" readingOrder="1"/>
    </xf>
    <xf numFmtId="0" fontId="15" fillId="0" borderId="63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4" xfId="0" applyFont="1" applyBorder="1" applyAlignment="1">
      <alignment horizontal="center"/>
    </xf>
    <xf numFmtId="164" fontId="11" fillId="0" borderId="12" xfId="0" applyNumberFormat="1" applyFont="1" applyFill="1" applyBorder="1" applyAlignment="1">
      <alignment horizontal="center" wrapText="1" readingOrder="1"/>
    </xf>
    <xf numFmtId="164" fontId="11" fillId="0" borderId="34" xfId="0" applyNumberFormat="1" applyFont="1" applyBorder="1" applyAlignment="1">
      <alignment horizontal="center" wrapText="1" readingOrder="1"/>
    </xf>
    <xf numFmtId="164" fontId="11" fillId="0" borderId="35" xfId="0" applyNumberFormat="1" applyFont="1" applyBorder="1" applyAlignment="1">
      <alignment horizontal="center" wrapText="1" readingOrder="1"/>
    </xf>
    <xf numFmtId="0" fontId="0" fillId="0" borderId="1" xfId="0" applyBorder="1"/>
    <xf numFmtId="164" fontId="11" fillId="0" borderId="31" xfId="0" applyNumberFormat="1" applyFont="1" applyBorder="1" applyAlignment="1">
      <alignment horizontal="center" wrapText="1" readingOrder="1"/>
    </xf>
    <xf numFmtId="164" fontId="8" fillId="0" borderId="34" xfId="0" applyNumberFormat="1" applyFont="1" applyFill="1" applyBorder="1" applyAlignment="1">
      <alignment horizontal="center" wrapText="1" readingOrder="1"/>
    </xf>
    <xf numFmtId="164" fontId="8" fillId="0" borderId="13" xfId="0" applyNumberFormat="1" applyFont="1" applyFill="1" applyBorder="1" applyAlignment="1">
      <alignment horizontal="center" wrapText="1" readingOrder="1"/>
    </xf>
    <xf numFmtId="164" fontId="8" fillId="0" borderId="88" xfId="0" applyNumberFormat="1" applyFont="1" applyFill="1" applyBorder="1" applyAlignment="1">
      <alignment horizontal="center" wrapText="1" readingOrder="1"/>
    </xf>
    <xf numFmtId="164" fontId="8" fillId="0" borderId="0" xfId="0" applyNumberFormat="1" applyFont="1" applyFill="1" applyBorder="1" applyAlignment="1">
      <alignment horizontal="center" wrapText="1" readingOrder="1"/>
    </xf>
    <xf numFmtId="164" fontId="8" fillId="0" borderId="98" xfId="0" applyNumberFormat="1" applyFont="1" applyFill="1" applyBorder="1" applyAlignment="1">
      <alignment horizontal="center" wrapText="1" readingOrder="1"/>
    </xf>
    <xf numFmtId="164" fontId="8" fillId="0" borderId="9" xfId="0" applyNumberFormat="1" applyFont="1" applyFill="1" applyBorder="1" applyAlignment="1">
      <alignment horizontal="center" wrapText="1" readingOrder="1"/>
    </xf>
    <xf numFmtId="164" fontId="8" fillId="0" borderId="68" xfId="0" applyNumberFormat="1" applyFont="1" applyFill="1" applyBorder="1" applyAlignment="1">
      <alignment horizontal="center" wrapText="1" readingOrder="1"/>
    </xf>
    <xf numFmtId="164" fontId="8" fillId="0" borderId="99" xfId="0" applyNumberFormat="1" applyFont="1" applyFill="1" applyBorder="1" applyAlignment="1">
      <alignment horizontal="center" wrapText="1" readingOrder="1"/>
    </xf>
    <xf numFmtId="164" fontId="2" fillId="0" borderId="9" xfId="0" applyNumberFormat="1" applyFont="1" applyFill="1" applyBorder="1" applyAlignment="1">
      <alignment horizontal="center" wrapText="1" readingOrder="1"/>
    </xf>
    <xf numFmtId="164" fontId="6" fillId="3" borderId="34" xfId="0" applyNumberFormat="1" applyFont="1" applyFill="1" applyBorder="1" applyAlignment="1">
      <alignment horizontal="center" wrapText="1" readingOrder="1"/>
    </xf>
    <xf numFmtId="164" fontId="11" fillId="3" borderId="34" xfId="0" applyNumberFormat="1" applyFont="1" applyFill="1" applyBorder="1" applyAlignment="1">
      <alignment horizontal="center" wrapText="1" readingOrder="1"/>
    </xf>
    <xf numFmtId="164" fontId="10" fillId="3" borderId="35" xfId="0" applyNumberFormat="1" applyFont="1" applyFill="1" applyBorder="1" applyAlignment="1">
      <alignment horizontal="center" wrapText="1" readingOrder="1"/>
    </xf>
    <xf numFmtId="164" fontId="11" fillId="3" borderId="35" xfId="0" applyNumberFormat="1" applyFont="1" applyFill="1" applyBorder="1" applyAlignment="1">
      <alignment horizontal="center" wrapText="1" readingOrder="1"/>
    </xf>
    <xf numFmtId="164" fontId="6" fillId="3" borderId="35" xfId="0" applyNumberFormat="1" applyFont="1" applyFill="1" applyBorder="1" applyAlignment="1">
      <alignment horizontal="center" wrapText="1" readingOrder="1"/>
    </xf>
    <xf numFmtId="164" fontId="5" fillId="3" borderId="74" xfId="0" applyNumberFormat="1" applyFont="1" applyFill="1" applyBorder="1" applyAlignment="1">
      <alignment horizontal="center" wrapText="1" readingOrder="1"/>
    </xf>
    <xf numFmtId="0" fontId="0" fillId="3" borderId="7" xfId="0" applyFill="1" applyBorder="1"/>
    <xf numFmtId="0" fontId="0" fillId="3" borderId="35" xfId="0" applyFill="1" applyBorder="1"/>
    <xf numFmtId="164" fontId="11" fillId="3" borderId="7" xfId="0" applyNumberFormat="1" applyFont="1" applyFill="1" applyBorder="1" applyAlignment="1">
      <alignment horizontal="center" wrapText="1" readingOrder="1"/>
    </xf>
    <xf numFmtId="164" fontId="11" fillId="3" borderId="8" xfId="0" applyNumberFormat="1" applyFont="1" applyFill="1" applyBorder="1" applyAlignment="1">
      <alignment horizontal="center" wrapText="1" readingOrder="1"/>
    </xf>
    <xf numFmtId="164" fontId="6" fillId="3" borderId="7" xfId="0" applyNumberFormat="1" applyFont="1" applyFill="1" applyBorder="1" applyAlignment="1">
      <alignment horizontal="center" wrapText="1" readingOrder="1"/>
    </xf>
    <xf numFmtId="164" fontId="6" fillId="3" borderId="8" xfId="0" applyNumberFormat="1" applyFont="1" applyFill="1" applyBorder="1" applyAlignment="1">
      <alignment horizontal="center" wrapText="1" readingOrder="1"/>
    </xf>
    <xf numFmtId="164" fontId="5" fillId="3" borderId="61" xfId="0" applyNumberFormat="1" applyFont="1" applyFill="1" applyBorder="1" applyAlignment="1">
      <alignment horizontal="center" wrapText="1" readingOrder="1"/>
    </xf>
    <xf numFmtId="164" fontId="5" fillId="3" borderId="62" xfId="0" applyNumberFormat="1" applyFont="1" applyFill="1" applyBorder="1" applyAlignment="1">
      <alignment horizont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84"/>
  <sheetViews>
    <sheetView workbookViewId="0">
      <pane xSplit="1" ySplit="2" topLeftCell="B50" activePane="bottomRight" state="frozen"/>
      <selection pane="topRight" activeCell="B1" sqref="B1"/>
      <selection pane="bottomLeft" activeCell="A3" sqref="A3"/>
      <selection pane="bottomRight" activeCell="F83" sqref="F83"/>
    </sheetView>
  </sheetViews>
  <sheetFormatPr defaultRowHeight="15"/>
  <cols>
    <col min="1" max="1" width="41.42578125" customWidth="1"/>
    <col min="2" max="2" width="13.42578125" customWidth="1"/>
    <col min="3" max="3" width="15.85546875" customWidth="1"/>
    <col min="4" max="4" width="11.85546875" customWidth="1"/>
    <col min="5" max="5" width="12.5703125" customWidth="1"/>
    <col min="6" max="6" width="11.42578125" customWidth="1"/>
    <col min="7" max="7" width="14.5703125" customWidth="1"/>
    <col min="8" max="8" width="15.7109375" customWidth="1"/>
    <col min="9" max="9" width="10.85546875" hidden="1" customWidth="1"/>
    <col min="10" max="10" width="11" hidden="1" customWidth="1"/>
    <col min="11" max="11" width="10.85546875" bestFit="1" customWidth="1"/>
    <col min="12" max="12" width="10.7109375" hidden="1" customWidth="1"/>
    <col min="13" max="13" width="10.5703125" hidden="1" customWidth="1"/>
    <col min="14" max="14" width="14.85546875" customWidth="1"/>
    <col min="15" max="16" width="11.28515625" hidden="1" customWidth="1"/>
    <col min="17" max="17" width="14.28515625" customWidth="1"/>
    <col min="18" max="19" width="3" hidden="1" customWidth="1"/>
    <col min="20" max="20" width="12.7109375" bestFit="1" customWidth="1"/>
    <col min="21" max="21" width="13.28515625" hidden="1" customWidth="1"/>
    <col min="22" max="22" width="13.85546875" hidden="1" customWidth="1"/>
    <col min="23" max="23" width="12.5703125" customWidth="1"/>
    <col min="24" max="24" width="0" hidden="1" customWidth="1"/>
    <col min="25" max="25" width="19.5703125" hidden="1" customWidth="1"/>
    <col min="26" max="26" width="13.28515625" customWidth="1"/>
    <col min="27" max="27" width="0" hidden="1" customWidth="1"/>
    <col min="28" max="28" width="15.140625" hidden="1" customWidth="1"/>
    <col min="29" max="29" width="15.85546875" customWidth="1"/>
    <col min="30" max="30" width="0" hidden="1" customWidth="1"/>
    <col min="31" max="31" width="15.5703125" hidden="1" customWidth="1"/>
    <col min="32" max="32" width="14.42578125" customWidth="1"/>
    <col min="33" max="33" width="0" hidden="1" customWidth="1"/>
    <col min="34" max="34" width="14.7109375" hidden="1" customWidth="1"/>
    <col min="35" max="35" width="13" customWidth="1"/>
    <col min="36" max="36" width="11" hidden="1" customWidth="1"/>
    <col min="37" max="37" width="12.42578125" hidden="1" customWidth="1"/>
    <col min="38" max="38" width="18.42578125" customWidth="1"/>
    <col min="39" max="39" width="12" hidden="1" customWidth="1"/>
    <col min="40" max="40" width="13.28515625" hidden="1" customWidth="1"/>
  </cols>
  <sheetData>
    <row r="1" spans="1:40" ht="17.25" thickTop="1" thickBot="1">
      <c r="A1" s="7"/>
      <c r="B1" s="382" t="s">
        <v>108</v>
      </c>
      <c r="C1" s="383"/>
      <c r="D1" s="384"/>
      <c r="E1" s="379" t="s">
        <v>109</v>
      </c>
      <c r="F1" s="380"/>
      <c r="G1" s="381"/>
      <c r="H1" s="379" t="s">
        <v>110</v>
      </c>
      <c r="I1" s="380"/>
      <c r="J1" s="381"/>
      <c r="K1" s="379" t="s">
        <v>111</v>
      </c>
      <c r="L1" s="380"/>
      <c r="M1" s="381"/>
      <c r="N1" s="379" t="s">
        <v>112</v>
      </c>
      <c r="O1" s="380"/>
      <c r="P1" s="381"/>
      <c r="Q1" s="379" t="s">
        <v>113</v>
      </c>
      <c r="R1" s="380"/>
      <c r="S1" s="381"/>
      <c r="T1" s="379" t="s">
        <v>114</v>
      </c>
      <c r="U1" s="380"/>
      <c r="V1" s="381"/>
      <c r="W1" s="379" t="s">
        <v>117</v>
      </c>
      <c r="X1" s="380"/>
      <c r="Y1" s="381"/>
      <c r="Z1" s="379" t="s">
        <v>115</v>
      </c>
      <c r="AA1" s="380"/>
      <c r="AB1" s="381"/>
      <c r="AC1" s="379" t="s">
        <v>116</v>
      </c>
      <c r="AD1" s="380"/>
      <c r="AE1" s="381"/>
      <c r="AF1" s="379" t="s">
        <v>4</v>
      </c>
      <c r="AG1" s="380"/>
      <c r="AH1" s="381"/>
      <c r="AI1" s="379" t="s">
        <v>5</v>
      </c>
      <c r="AJ1" s="380"/>
      <c r="AK1" s="381"/>
      <c r="AL1" s="379" t="s">
        <v>6</v>
      </c>
      <c r="AM1" s="380"/>
      <c r="AN1" s="381"/>
    </row>
    <row r="2" spans="1:40" ht="58.5" hidden="1" thickTop="1" thickBot="1">
      <c r="A2" s="3"/>
      <c r="B2" s="58" t="s">
        <v>7</v>
      </c>
      <c r="C2" s="56" t="s">
        <v>8</v>
      </c>
      <c r="D2" s="57" t="s">
        <v>9</v>
      </c>
      <c r="E2" s="58" t="s">
        <v>7</v>
      </c>
      <c r="F2" s="56" t="s">
        <v>8</v>
      </c>
      <c r="G2" s="57" t="s">
        <v>9</v>
      </c>
      <c r="H2" s="58" t="s">
        <v>7</v>
      </c>
      <c r="I2" s="56" t="s">
        <v>8</v>
      </c>
      <c r="J2" s="66" t="s">
        <v>9</v>
      </c>
      <c r="K2" s="55" t="s">
        <v>7</v>
      </c>
      <c r="L2" s="56" t="s">
        <v>8</v>
      </c>
      <c r="M2" s="57" t="s">
        <v>9</v>
      </c>
      <c r="N2" s="8" t="s">
        <v>7</v>
      </c>
      <c r="O2" s="9" t="s">
        <v>8</v>
      </c>
      <c r="P2" s="10" t="s">
        <v>9</v>
      </c>
      <c r="Q2" s="8" t="s">
        <v>7</v>
      </c>
      <c r="R2" s="9" t="s">
        <v>8</v>
      </c>
      <c r="S2" s="10" t="s">
        <v>9</v>
      </c>
      <c r="T2" s="8" t="s">
        <v>7</v>
      </c>
      <c r="U2" s="9" t="s">
        <v>8</v>
      </c>
      <c r="V2" s="10" t="s">
        <v>9</v>
      </c>
      <c r="W2" s="8" t="s">
        <v>7</v>
      </c>
      <c r="X2" s="9" t="s">
        <v>8</v>
      </c>
      <c r="Y2" s="10" t="s">
        <v>9</v>
      </c>
      <c r="Z2" s="8" t="s">
        <v>7</v>
      </c>
      <c r="AA2" s="9" t="s">
        <v>8</v>
      </c>
      <c r="AB2" s="10" t="s">
        <v>9</v>
      </c>
      <c r="AC2" s="8" t="s">
        <v>7</v>
      </c>
      <c r="AD2" s="9" t="s">
        <v>8</v>
      </c>
      <c r="AE2" s="10" t="s">
        <v>9</v>
      </c>
      <c r="AF2" s="8" t="s">
        <v>7</v>
      </c>
      <c r="AG2" s="9" t="s">
        <v>8</v>
      </c>
      <c r="AH2" s="10" t="s">
        <v>9</v>
      </c>
      <c r="AI2" s="8" t="s">
        <v>7</v>
      </c>
      <c r="AJ2" s="9" t="s">
        <v>8</v>
      </c>
      <c r="AK2" s="153" t="s">
        <v>9</v>
      </c>
      <c r="AL2" s="170" t="s">
        <v>7</v>
      </c>
      <c r="AM2" s="170" t="s">
        <v>8</v>
      </c>
      <c r="AN2" s="170" t="s">
        <v>9</v>
      </c>
    </row>
    <row r="3" spans="1:40" s="13" customFormat="1" ht="16.5" hidden="1" customHeight="1" thickTop="1" thickBot="1">
      <c r="A3" s="135" t="s">
        <v>26</v>
      </c>
      <c r="B3" s="5">
        <f>'USD-Expenditure'!B3*80</f>
        <v>40000</v>
      </c>
      <c r="C3" s="122"/>
      <c r="D3" s="140">
        <f>B3-C3</f>
        <v>40000</v>
      </c>
      <c r="E3" s="5">
        <f>'USD-Expenditure'!E3*80</f>
        <v>40000</v>
      </c>
      <c r="F3" s="122"/>
      <c r="G3" s="140">
        <f>E3-F3</f>
        <v>40000</v>
      </c>
      <c r="H3" s="5">
        <f>'USD-Expenditure'!H3*80</f>
        <v>40000</v>
      </c>
      <c r="I3" s="122"/>
      <c r="J3" s="140">
        <f>H3-I3</f>
        <v>40000</v>
      </c>
      <c r="K3" s="5">
        <f>'USD-Expenditure'!K3*80</f>
        <v>56000</v>
      </c>
      <c r="L3" s="122"/>
      <c r="M3" s="140">
        <f>K3-L3</f>
        <v>56000</v>
      </c>
      <c r="N3" s="5">
        <f>'USD-Expenditure'!N3*80</f>
        <v>56000</v>
      </c>
      <c r="O3" s="122"/>
      <c r="P3" s="140">
        <f>N3-O3</f>
        <v>56000</v>
      </c>
      <c r="Q3" s="5">
        <f>'USD-Expenditure'!Q3*80</f>
        <v>56000</v>
      </c>
      <c r="R3" s="122"/>
      <c r="S3" s="140">
        <f>Q3-R3</f>
        <v>56000</v>
      </c>
      <c r="T3" s="5">
        <f>'USD-Expenditure'!T3*80</f>
        <v>56000</v>
      </c>
      <c r="U3" s="122"/>
      <c r="V3" s="140">
        <f>T3-U3</f>
        <v>56000</v>
      </c>
      <c r="W3" s="5">
        <f>'USD-Expenditure'!W3*80</f>
        <v>56000</v>
      </c>
      <c r="X3" s="122"/>
      <c r="Y3" s="140">
        <f>W3-X3</f>
        <v>56000</v>
      </c>
      <c r="Z3" s="5">
        <f>'USD-Expenditure'!Z3*80</f>
        <v>56000</v>
      </c>
      <c r="AA3" s="122"/>
      <c r="AB3" s="140">
        <f>Z3-AA3</f>
        <v>56000</v>
      </c>
      <c r="AC3" s="5">
        <f>'USD-Expenditure'!AC3*80</f>
        <v>56000</v>
      </c>
      <c r="AD3" s="122"/>
      <c r="AE3" s="140">
        <f>AC3-AD3</f>
        <v>56000</v>
      </c>
      <c r="AF3" s="5">
        <f>'USD-Expenditure'!AF3*80</f>
        <v>56000</v>
      </c>
      <c r="AG3" s="122"/>
      <c r="AH3" s="140">
        <f>AF3-AG3</f>
        <v>56000</v>
      </c>
      <c r="AI3" s="5">
        <f>'USD-Expenditure'!AI3*80</f>
        <v>56000</v>
      </c>
      <c r="AJ3" s="122"/>
      <c r="AK3" s="154">
        <f>AI3-AJ3</f>
        <v>56000</v>
      </c>
      <c r="AL3" s="104">
        <f>AI3+AF3+AC3+Z3+W3+T3+Q3+N3+K3+H3+E3+B3</f>
        <v>624000</v>
      </c>
      <c r="AM3" s="104">
        <f>SUM(AM4:AM11)</f>
        <v>0</v>
      </c>
      <c r="AN3" s="171">
        <f>AL3-AM3</f>
        <v>624000</v>
      </c>
    </row>
    <row r="4" spans="1:40" s="13" customFormat="1" ht="15.75" hidden="1" customHeight="1" thickTop="1" thickBot="1">
      <c r="A4" s="136" t="s">
        <v>34</v>
      </c>
      <c r="B4" s="106"/>
      <c r="C4" s="52"/>
      <c r="D4" s="96"/>
      <c r="E4" s="106"/>
      <c r="F4" s="52"/>
      <c r="G4" s="96"/>
      <c r="H4" s="106"/>
      <c r="I4" s="52"/>
      <c r="J4" s="96"/>
      <c r="K4" s="106"/>
      <c r="L4" s="52"/>
      <c r="M4" s="96"/>
      <c r="N4" s="106"/>
      <c r="O4" s="52"/>
      <c r="P4" s="96"/>
      <c r="Q4" s="106"/>
      <c r="R4" s="52"/>
      <c r="S4" s="96"/>
      <c r="T4" s="106"/>
      <c r="U4" s="52"/>
      <c r="V4" s="96"/>
      <c r="W4" s="106"/>
      <c r="X4" s="52"/>
      <c r="Y4" s="96"/>
      <c r="Z4" s="106"/>
      <c r="AA4" s="52"/>
      <c r="AB4" s="96"/>
      <c r="AC4" s="106"/>
      <c r="AD4" s="52"/>
      <c r="AE4" s="96"/>
      <c r="AF4" s="106"/>
      <c r="AG4" s="52"/>
      <c r="AH4" s="96"/>
      <c r="AI4" s="106"/>
      <c r="AJ4" s="52"/>
      <c r="AK4" s="128"/>
      <c r="AL4" s="104"/>
      <c r="AM4" s="104"/>
      <c r="AN4" s="172"/>
    </row>
    <row r="5" spans="1:40" s="13" customFormat="1" ht="15.75" hidden="1" customHeight="1" thickTop="1" thickBot="1">
      <c r="A5" s="136" t="s">
        <v>30</v>
      </c>
      <c r="B5" s="106"/>
      <c r="C5" s="52"/>
      <c r="D5" s="96"/>
      <c r="E5" s="106"/>
      <c r="F5" s="52"/>
      <c r="G5" s="96"/>
      <c r="H5" s="106"/>
      <c r="I5" s="52"/>
      <c r="J5" s="96"/>
      <c r="K5" s="106"/>
      <c r="L5" s="52"/>
      <c r="M5" s="96"/>
      <c r="N5" s="106"/>
      <c r="O5" s="52"/>
      <c r="P5" s="96"/>
      <c r="Q5" s="106"/>
      <c r="R5" s="52"/>
      <c r="S5" s="96"/>
      <c r="T5" s="106"/>
      <c r="U5" s="52"/>
      <c r="V5" s="96"/>
      <c r="W5" s="106"/>
      <c r="X5" s="52"/>
      <c r="Y5" s="96"/>
      <c r="Z5" s="106"/>
      <c r="AA5" s="52"/>
      <c r="AB5" s="96"/>
      <c r="AC5" s="106"/>
      <c r="AD5" s="52"/>
      <c r="AE5" s="96"/>
      <c r="AF5" s="106"/>
      <c r="AG5" s="52"/>
      <c r="AH5" s="96"/>
      <c r="AI5" s="106"/>
      <c r="AJ5" s="52"/>
      <c r="AK5" s="128"/>
      <c r="AL5" s="104"/>
      <c r="AM5" s="104"/>
      <c r="AN5" s="172"/>
    </row>
    <row r="6" spans="1:40" s="13" customFormat="1" ht="15.75" hidden="1" customHeight="1" thickTop="1" thickBot="1">
      <c r="A6" s="136" t="s">
        <v>95</v>
      </c>
      <c r="B6" s="106"/>
      <c r="C6" s="52"/>
      <c r="D6" s="96"/>
      <c r="E6" s="106"/>
      <c r="F6" s="52"/>
      <c r="G6" s="96"/>
      <c r="H6" s="106"/>
      <c r="I6" s="52"/>
      <c r="J6" s="96"/>
      <c r="K6" s="106"/>
      <c r="L6" s="52"/>
      <c r="M6" s="96"/>
      <c r="N6" s="106"/>
      <c r="O6" s="52"/>
      <c r="P6" s="96"/>
      <c r="Q6" s="106"/>
      <c r="R6" s="52"/>
      <c r="S6" s="96"/>
      <c r="T6" s="106"/>
      <c r="U6" s="52"/>
      <c r="V6" s="96"/>
      <c r="W6" s="106"/>
      <c r="X6" s="52"/>
      <c r="Y6" s="96"/>
      <c r="Z6" s="106"/>
      <c r="AA6" s="52"/>
      <c r="AB6" s="96"/>
      <c r="AC6" s="106"/>
      <c r="AD6" s="52"/>
      <c r="AE6" s="96"/>
      <c r="AF6" s="106"/>
      <c r="AG6" s="52"/>
      <c r="AH6" s="96"/>
      <c r="AI6" s="106"/>
      <c r="AJ6" s="52"/>
      <c r="AK6" s="128"/>
      <c r="AL6" s="104"/>
      <c r="AM6" s="104"/>
      <c r="AN6" s="172"/>
    </row>
    <row r="7" spans="1:40" s="13" customFormat="1" ht="15.75" hidden="1" customHeight="1" thickTop="1" thickBot="1">
      <c r="A7" s="137" t="s">
        <v>31</v>
      </c>
      <c r="B7" s="106"/>
      <c r="C7" s="52"/>
      <c r="D7" s="96"/>
      <c r="E7" s="106"/>
      <c r="F7" s="52"/>
      <c r="G7" s="96"/>
      <c r="H7" s="106"/>
      <c r="I7" s="52"/>
      <c r="J7" s="96"/>
      <c r="K7" s="106"/>
      <c r="L7" s="52"/>
      <c r="M7" s="96"/>
      <c r="N7" s="106"/>
      <c r="O7" s="52"/>
      <c r="P7" s="96"/>
      <c r="Q7" s="106"/>
      <c r="R7" s="52"/>
      <c r="S7" s="96"/>
      <c r="T7" s="106"/>
      <c r="U7" s="52"/>
      <c r="V7" s="96"/>
      <c r="W7" s="106"/>
      <c r="X7" s="52"/>
      <c r="Y7" s="96"/>
      <c r="Z7" s="106"/>
      <c r="AA7" s="52"/>
      <c r="AB7" s="96"/>
      <c r="AC7" s="106"/>
      <c r="AD7" s="52"/>
      <c r="AE7" s="96"/>
      <c r="AF7" s="106"/>
      <c r="AG7" s="52"/>
      <c r="AH7" s="96"/>
      <c r="AI7" s="106"/>
      <c r="AJ7" s="52"/>
      <c r="AK7" s="128"/>
      <c r="AL7" s="104"/>
      <c r="AM7" s="104"/>
      <c r="AN7" s="172"/>
    </row>
    <row r="8" spans="1:40" s="13" customFormat="1" ht="15.75" hidden="1" customHeight="1" thickTop="1" thickBot="1">
      <c r="A8" s="138" t="s">
        <v>32</v>
      </c>
      <c r="B8" s="106"/>
      <c r="C8" s="52"/>
      <c r="D8" s="96"/>
      <c r="E8" s="106"/>
      <c r="F8" s="52"/>
      <c r="G8" s="96"/>
      <c r="H8" s="106"/>
      <c r="I8" s="52"/>
      <c r="J8" s="96"/>
      <c r="K8" s="106"/>
      <c r="L8" s="52"/>
      <c r="M8" s="96"/>
      <c r="N8" s="106"/>
      <c r="O8" s="52"/>
      <c r="P8" s="96"/>
      <c r="Q8" s="106"/>
      <c r="R8" s="52"/>
      <c r="S8" s="96"/>
      <c r="T8" s="106"/>
      <c r="U8" s="52"/>
      <c r="V8" s="96"/>
      <c r="W8" s="106"/>
      <c r="X8" s="52"/>
      <c r="Y8" s="96"/>
      <c r="Z8" s="106"/>
      <c r="AA8" s="52"/>
      <c r="AB8" s="96"/>
      <c r="AC8" s="106"/>
      <c r="AD8" s="52"/>
      <c r="AE8" s="96"/>
      <c r="AF8" s="106"/>
      <c r="AG8" s="52"/>
      <c r="AH8" s="96"/>
      <c r="AI8" s="106"/>
      <c r="AJ8" s="52"/>
      <c r="AK8" s="128"/>
      <c r="AL8" s="104"/>
      <c r="AM8" s="104"/>
      <c r="AN8" s="172"/>
    </row>
    <row r="9" spans="1:40" s="13" customFormat="1" ht="15.75" hidden="1" customHeight="1" thickTop="1" thickBot="1">
      <c r="A9" s="139" t="s">
        <v>27</v>
      </c>
      <c r="B9" s="106"/>
      <c r="C9" s="52"/>
      <c r="D9" s="96"/>
      <c r="E9" s="106"/>
      <c r="F9" s="52"/>
      <c r="G9" s="96"/>
      <c r="H9" s="106"/>
      <c r="I9" s="52"/>
      <c r="J9" s="96"/>
      <c r="K9" s="106"/>
      <c r="L9" s="52"/>
      <c r="M9" s="96"/>
      <c r="N9" s="106"/>
      <c r="O9" s="52"/>
      <c r="P9" s="96"/>
      <c r="Q9" s="106"/>
      <c r="R9" s="52"/>
      <c r="S9" s="96"/>
      <c r="T9" s="106"/>
      <c r="U9" s="52"/>
      <c r="V9" s="96"/>
      <c r="W9" s="106"/>
      <c r="X9" s="52"/>
      <c r="Y9" s="96"/>
      <c r="Z9" s="106"/>
      <c r="AA9" s="52"/>
      <c r="AB9" s="96"/>
      <c r="AC9" s="106"/>
      <c r="AD9" s="52"/>
      <c r="AE9" s="96"/>
      <c r="AF9" s="106"/>
      <c r="AG9" s="52"/>
      <c r="AH9" s="96"/>
      <c r="AI9" s="106"/>
      <c r="AJ9" s="52"/>
      <c r="AK9" s="128"/>
      <c r="AL9" s="104"/>
      <c r="AM9" s="104"/>
      <c r="AN9" s="172"/>
    </row>
    <row r="10" spans="1:40" s="13" customFormat="1" ht="15.75" hidden="1" customHeight="1" thickTop="1" thickBot="1">
      <c r="A10" s="138" t="s">
        <v>72</v>
      </c>
      <c r="B10" s="106"/>
      <c r="C10" s="52"/>
      <c r="D10" s="96"/>
      <c r="E10" s="106"/>
      <c r="F10" s="52"/>
      <c r="G10" s="96"/>
      <c r="H10" s="106"/>
      <c r="I10" s="52"/>
      <c r="J10" s="96"/>
      <c r="K10" s="106"/>
      <c r="L10" s="52"/>
      <c r="M10" s="96"/>
      <c r="N10" s="106"/>
      <c r="O10" s="52"/>
      <c r="P10" s="96"/>
      <c r="Q10" s="106"/>
      <c r="R10" s="52"/>
      <c r="S10" s="96"/>
      <c r="T10" s="106"/>
      <c r="U10" s="52"/>
      <c r="V10" s="96"/>
      <c r="W10" s="106"/>
      <c r="X10" s="52"/>
      <c r="Y10" s="96"/>
      <c r="Z10" s="106"/>
      <c r="AA10" s="52"/>
      <c r="AB10" s="96"/>
      <c r="AC10" s="106"/>
      <c r="AD10" s="52"/>
      <c r="AE10" s="96"/>
      <c r="AF10" s="106"/>
      <c r="AG10" s="52"/>
      <c r="AH10" s="96"/>
      <c r="AI10" s="106"/>
      <c r="AJ10" s="52"/>
      <c r="AK10" s="128"/>
      <c r="AL10" s="104"/>
      <c r="AM10" s="104"/>
      <c r="AN10" s="172"/>
    </row>
    <row r="11" spans="1:40" s="13" customFormat="1" ht="15.75" hidden="1" customHeight="1" thickTop="1" thickBot="1">
      <c r="A11" s="138" t="s">
        <v>98</v>
      </c>
      <c r="B11" s="106"/>
      <c r="C11" s="52"/>
      <c r="D11" s="96"/>
      <c r="E11" s="106"/>
      <c r="F11" s="52"/>
      <c r="G11" s="96"/>
      <c r="H11" s="106"/>
      <c r="I11" s="52"/>
      <c r="J11" s="96"/>
      <c r="K11" s="106"/>
      <c r="L11" s="52"/>
      <c r="M11" s="96"/>
      <c r="N11" s="106"/>
      <c r="O11" s="52"/>
      <c r="P11" s="96"/>
      <c r="Q11" s="106"/>
      <c r="R11" s="52"/>
      <c r="S11" s="96"/>
      <c r="T11" s="106"/>
      <c r="U11" s="52"/>
      <c r="V11" s="96"/>
      <c r="W11" s="106"/>
      <c r="X11" s="52"/>
      <c r="Y11" s="96"/>
      <c r="Z11" s="106"/>
      <c r="AA11" s="52"/>
      <c r="AB11" s="96"/>
      <c r="AC11" s="106"/>
      <c r="AD11" s="52"/>
      <c r="AE11" s="96"/>
      <c r="AF11" s="106"/>
      <c r="AG11" s="52"/>
      <c r="AH11" s="96"/>
      <c r="AI11" s="106"/>
      <c r="AJ11" s="52"/>
      <c r="AK11" s="128"/>
      <c r="AL11" s="104"/>
      <c r="AM11" s="104"/>
      <c r="AN11" s="172"/>
    </row>
    <row r="12" spans="1:40" s="13" customFormat="1" ht="15.75" hidden="1" customHeight="1" thickTop="1" thickBot="1">
      <c r="A12" s="138" t="s">
        <v>106</v>
      </c>
      <c r="B12" s="124"/>
      <c r="C12" s="126"/>
      <c r="D12" s="125"/>
      <c r="E12" s="124"/>
      <c r="F12" s="126"/>
      <c r="G12" s="125"/>
      <c r="H12" s="124"/>
      <c r="I12" s="126"/>
      <c r="J12" s="125"/>
      <c r="K12" s="124"/>
      <c r="L12" s="126"/>
      <c r="M12" s="125"/>
      <c r="N12" s="124"/>
      <c r="O12" s="126"/>
      <c r="P12" s="125"/>
      <c r="Q12" s="124"/>
      <c r="R12" s="126"/>
      <c r="S12" s="125"/>
      <c r="T12" s="124"/>
      <c r="U12" s="126"/>
      <c r="V12" s="125"/>
      <c r="W12" s="124"/>
      <c r="X12" s="126"/>
      <c r="Y12" s="125"/>
      <c r="Z12" s="124"/>
      <c r="AA12" s="126"/>
      <c r="AB12" s="125"/>
      <c r="AC12" s="124"/>
      <c r="AD12" s="126"/>
      <c r="AE12" s="125"/>
      <c r="AF12" s="124"/>
      <c r="AG12" s="126"/>
      <c r="AH12" s="125"/>
      <c r="AI12" s="124"/>
      <c r="AJ12" s="126"/>
      <c r="AK12" s="155"/>
      <c r="AL12" s="173"/>
      <c r="AM12" s="173"/>
      <c r="AN12" s="173"/>
    </row>
    <row r="13" spans="1:40" s="84" customFormat="1" ht="15.75" hidden="1" customHeight="1" thickTop="1" thickBot="1">
      <c r="A13" s="90" t="s">
        <v>28</v>
      </c>
      <c r="B13" s="5">
        <f>'USD-Expenditure'!B14*80</f>
        <v>6640</v>
      </c>
      <c r="C13" s="122">
        <f>SUM(C14:C16)</f>
        <v>0</v>
      </c>
      <c r="D13" s="140">
        <f>B13-C13</f>
        <v>6640</v>
      </c>
      <c r="E13" s="5">
        <f>'USD-Expenditure'!E14*80</f>
        <v>6640</v>
      </c>
      <c r="F13" s="122">
        <f>SUM(F14:F16)</f>
        <v>0</v>
      </c>
      <c r="G13" s="140">
        <f>E13-F13</f>
        <v>6640</v>
      </c>
      <c r="H13" s="5">
        <f>'USD-Expenditure'!H14*80</f>
        <v>6640</v>
      </c>
      <c r="I13" s="122">
        <f>SUM(I14:I16)</f>
        <v>0</v>
      </c>
      <c r="J13" s="140">
        <f>H13-I13</f>
        <v>6640</v>
      </c>
      <c r="K13" s="5">
        <f>'USD-Expenditure'!K14*80</f>
        <v>6640</v>
      </c>
      <c r="L13" s="122">
        <f>SUM(L14:L16)</f>
        <v>0</v>
      </c>
      <c r="M13" s="140">
        <f>K13-L13</f>
        <v>6640</v>
      </c>
      <c r="N13" s="5">
        <f>'USD-Expenditure'!N14*80</f>
        <v>6640</v>
      </c>
      <c r="O13" s="122">
        <f>SUM(O14:O16)</f>
        <v>0</v>
      </c>
      <c r="P13" s="140">
        <f>N13-O13</f>
        <v>6640</v>
      </c>
      <c r="Q13" s="5">
        <f>'USD-Expenditure'!Q14*80</f>
        <v>6640</v>
      </c>
      <c r="R13" s="122">
        <f>SUM(R14:R16)</f>
        <v>0</v>
      </c>
      <c r="S13" s="140">
        <f>Q13-R13</f>
        <v>6640</v>
      </c>
      <c r="T13" s="5">
        <f>'USD-Expenditure'!T14*80</f>
        <v>6640</v>
      </c>
      <c r="U13" s="122">
        <f>SUM(U14:U16)</f>
        <v>0</v>
      </c>
      <c r="V13" s="140">
        <f>T13-U13</f>
        <v>6640</v>
      </c>
      <c r="W13" s="5">
        <f>'USD-Expenditure'!W14*80</f>
        <v>6640</v>
      </c>
      <c r="X13" s="122">
        <f>SUM(X14:X16)</f>
        <v>0</v>
      </c>
      <c r="Y13" s="140">
        <f>W13-X13</f>
        <v>6640</v>
      </c>
      <c r="Z13" s="5">
        <f>'USD-Expenditure'!Z14*80</f>
        <v>6640</v>
      </c>
      <c r="AA13" s="122">
        <f>SUM(AA14:AA16)</f>
        <v>0</v>
      </c>
      <c r="AB13" s="140">
        <f>Z13-AA13</f>
        <v>6640</v>
      </c>
      <c r="AC13" s="5">
        <f>'USD-Expenditure'!AC14*80</f>
        <v>6640</v>
      </c>
      <c r="AD13" s="122">
        <f>SUM(AD14:AD16)</f>
        <v>0</v>
      </c>
      <c r="AE13" s="140">
        <f>AC13-AD13</f>
        <v>6640</v>
      </c>
      <c r="AF13" s="5">
        <f>'USD-Expenditure'!AF14*80</f>
        <v>6640</v>
      </c>
      <c r="AG13" s="122">
        <f>SUM(AG14:AG16)</f>
        <v>0</v>
      </c>
      <c r="AH13" s="140">
        <f>AF13-AG13</f>
        <v>6640</v>
      </c>
      <c r="AI13" s="5">
        <f>'USD-Expenditure'!AI14*80</f>
        <v>6640</v>
      </c>
      <c r="AJ13" s="122">
        <f>SUM(AJ14:AJ16)</f>
        <v>0</v>
      </c>
      <c r="AK13" s="154">
        <f>AI13-AJ13</f>
        <v>6640</v>
      </c>
      <c r="AL13" s="104">
        <f t="shared" ref="AL13:AL25" si="0">AI13+AF13+AC13+Z13+W13+T13+Q13+N13+K13+H13+E13+B13</f>
        <v>79680</v>
      </c>
      <c r="AM13" s="104">
        <f>SUM(AM14:AM19)</f>
        <v>0</v>
      </c>
      <c r="AN13" s="171">
        <f>AL13-AM13</f>
        <v>79680</v>
      </c>
    </row>
    <row r="14" spans="1:40" s="84" customFormat="1" ht="16.5" hidden="1" customHeight="1" thickTop="1" thickBot="1">
      <c r="A14" s="44" t="s">
        <v>33</v>
      </c>
      <c r="B14" s="106"/>
      <c r="C14" s="52"/>
      <c r="D14" s="96"/>
      <c r="E14" s="106"/>
      <c r="F14" s="52"/>
      <c r="G14" s="96"/>
      <c r="H14" s="106"/>
      <c r="I14" s="52"/>
      <c r="J14" s="96"/>
      <c r="K14" s="106"/>
      <c r="L14" s="52"/>
      <c r="M14" s="96"/>
      <c r="N14" s="106"/>
      <c r="O14" s="52"/>
      <c r="P14" s="96"/>
      <c r="Q14" s="106"/>
      <c r="R14" s="52"/>
      <c r="S14" s="96"/>
      <c r="T14" s="106"/>
      <c r="U14" s="52"/>
      <c r="V14" s="96"/>
      <c r="W14" s="106"/>
      <c r="X14" s="52"/>
      <c r="Y14" s="96"/>
      <c r="Z14" s="106"/>
      <c r="AA14" s="52"/>
      <c r="AB14" s="96"/>
      <c r="AC14" s="106"/>
      <c r="AD14" s="52"/>
      <c r="AE14" s="96"/>
      <c r="AF14" s="106"/>
      <c r="AG14" s="52"/>
      <c r="AH14" s="96"/>
      <c r="AI14" s="106"/>
      <c r="AJ14" s="52"/>
      <c r="AK14" s="128"/>
      <c r="AL14" s="104">
        <f t="shared" si="0"/>
        <v>0</v>
      </c>
      <c r="AM14" s="104"/>
      <c r="AN14" s="172"/>
    </row>
    <row r="15" spans="1:40" s="84" customFormat="1" ht="15.75" hidden="1" customHeight="1" thickTop="1" thickBot="1">
      <c r="A15" s="44" t="s">
        <v>38</v>
      </c>
      <c r="B15" s="106"/>
      <c r="C15" s="52"/>
      <c r="D15" s="96"/>
      <c r="E15" s="106"/>
      <c r="F15" s="52"/>
      <c r="G15" s="96"/>
      <c r="H15" s="106"/>
      <c r="I15" s="52"/>
      <c r="J15" s="96"/>
      <c r="K15" s="106"/>
      <c r="L15" s="52"/>
      <c r="M15" s="96"/>
      <c r="N15" s="106"/>
      <c r="O15" s="52"/>
      <c r="P15" s="96"/>
      <c r="Q15" s="106"/>
      <c r="R15" s="52"/>
      <c r="S15" s="96"/>
      <c r="T15" s="106"/>
      <c r="U15" s="52"/>
      <c r="V15" s="96"/>
      <c r="W15" s="106"/>
      <c r="X15" s="52"/>
      <c r="Y15" s="96"/>
      <c r="Z15" s="106"/>
      <c r="AA15" s="52"/>
      <c r="AB15" s="96"/>
      <c r="AC15" s="106"/>
      <c r="AD15" s="52"/>
      <c r="AE15" s="96"/>
      <c r="AF15" s="106"/>
      <c r="AG15" s="52"/>
      <c r="AH15" s="96"/>
      <c r="AI15" s="106"/>
      <c r="AJ15" s="52"/>
      <c r="AK15" s="128"/>
      <c r="AL15" s="104">
        <f t="shared" si="0"/>
        <v>0</v>
      </c>
      <c r="AM15" s="104"/>
      <c r="AN15" s="172"/>
    </row>
    <row r="16" spans="1:40" s="84" customFormat="1" ht="15.75" hidden="1" customHeight="1" thickTop="1" thickBot="1">
      <c r="A16" s="44" t="s">
        <v>39</v>
      </c>
      <c r="B16" s="106"/>
      <c r="C16" s="53"/>
      <c r="D16" s="96"/>
      <c r="E16" s="106"/>
      <c r="F16" s="53"/>
      <c r="G16" s="96"/>
      <c r="H16" s="106"/>
      <c r="I16" s="53"/>
      <c r="J16" s="96"/>
      <c r="K16" s="106"/>
      <c r="L16" s="53"/>
      <c r="M16" s="96"/>
      <c r="N16" s="106"/>
      <c r="O16" s="53"/>
      <c r="P16" s="96"/>
      <c r="Q16" s="106"/>
      <c r="R16" s="53"/>
      <c r="S16" s="96"/>
      <c r="T16" s="106"/>
      <c r="U16" s="53"/>
      <c r="V16" s="96"/>
      <c r="W16" s="106"/>
      <c r="X16" s="53"/>
      <c r="Y16" s="96"/>
      <c r="Z16" s="106"/>
      <c r="AA16" s="53"/>
      <c r="AB16" s="96"/>
      <c r="AC16" s="106"/>
      <c r="AD16" s="53"/>
      <c r="AE16" s="96"/>
      <c r="AF16" s="106"/>
      <c r="AG16" s="53"/>
      <c r="AH16" s="96"/>
      <c r="AI16" s="106"/>
      <c r="AJ16" s="53"/>
      <c r="AK16" s="128"/>
      <c r="AL16" s="104">
        <f t="shared" si="0"/>
        <v>0</v>
      </c>
      <c r="AM16" s="104"/>
      <c r="AN16" s="172"/>
    </row>
    <row r="17" spans="1:40" s="84" customFormat="1" ht="15.75" hidden="1" customHeight="1" thickTop="1" thickBot="1">
      <c r="A17" s="44" t="s">
        <v>96</v>
      </c>
      <c r="B17" s="106"/>
      <c r="C17" s="53"/>
      <c r="D17" s="96"/>
      <c r="E17" s="106"/>
      <c r="F17" s="53"/>
      <c r="G17" s="96"/>
      <c r="H17" s="106"/>
      <c r="I17" s="53"/>
      <c r="J17" s="96"/>
      <c r="K17" s="106"/>
      <c r="L17" s="53"/>
      <c r="M17" s="96"/>
      <c r="N17" s="106"/>
      <c r="O17" s="53"/>
      <c r="P17" s="96"/>
      <c r="Q17" s="106"/>
      <c r="R17" s="53"/>
      <c r="S17" s="96"/>
      <c r="T17" s="106"/>
      <c r="U17" s="53"/>
      <c r="V17" s="96"/>
      <c r="W17" s="106"/>
      <c r="X17" s="53"/>
      <c r="Y17" s="96"/>
      <c r="Z17" s="106"/>
      <c r="AA17" s="53"/>
      <c r="AB17" s="96"/>
      <c r="AC17" s="106"/>
      <c r="AD17" s="53"/>
      <c r="AE17" s="96"/>
      <c r="AF17" s="106"/>
      <c r="AG17" s="53"/>
      <c r="AH17" s="96"/>
      <c r="AI17" s="106"/>
      <c r="AJ17" s="53"/>
      <c r="AK17" s="128"/>
      <c r="AL17" s="104">
        <f t="shared" si="0"/>
        <v>0</v>
      </c>
      <c r="AM17" s="104"/>
      <c r="AN17" s="172"/>
    </row>
    <row r="18" spans="1:40" s="84" customFormat="1" ht="16.5" hidden="1" customHeight="1" thickTop="1" thickBot="1">
      <c r="A18" s="44" t="s">
        <v>105</v>
      </c>
      <c r="B18" s="106"/>
      <c r="C18" s="53"/>
      <c r="D18" s="96"/>
      <c r="E18" s="106"/>
      <c r="F18" s="53"/>
      <c r="G18" s="96"/>
      <c r="H18" s="106"/>
      <c r="I18" s="53"/>
      <c r="J18" s="96"/>
      <c r="K18" s="106"/>
      <c r="L18" s="53"/>
      <c r="M18" s="96"/>
      <c r="N18" s="106"/>
      <c r="O18" s="53"/>
      <c r="P18" s="96"/>
      <c r="Q18" s="106"/>
      <c r="R18" s="53"/>
      <c r="S18" s="96"/>
      <c r="T18" s="106"/>
      <c r="U18" s="53"/>
      <c r="V18" s="96"/>
      <c r="W18" s="106"/>
      <c r="X18" s="53"/>
      <c r="Y18" s="96"/>
      <c r="Z18" s="106"/>
      <c r="AA18" s="53"/>
      <c r="AB18" s="96"/>
      <c r="AC18" s="106"/>
      <c r="AD18" s="53"/>
      <c r="AE18" s="96"/>
      <c r="AF18" s="106"/>
      <c r="AG18" s="53"/>
      <c r="AH18" s="96"/>
      <c r="AI18" s="106"/>
      <c r="AJ18" s="53"/>
      <c r="AK18" s="128"/>
      <c r="AL18" s="104">
        <f t="shared" si="0"/>
        <v>0</v>
      </c>
      <c r="AM18" s="104"/>
      <c r="AN18" s="172"/>
    </row>
    <row r="19" spans="1:40" s="84" customFormat="1" ht="15.75" hidden="1" customHeight="1" thickTop="1" thickBot="1">
      <c r="A19" s="44" t="s">
        <v>97</v>
      </c>
      <c r="B19" s="107"/>
      <c r="C19" s="141"/>
      <c r="D19" s="142"/>
      <c r="E19" s="107"/>
      <c r="F19" s="141"/>
      <c r="G19" s="142"/>
      <c r="H19" s="107"/>
      <c r="I19" s="141"/>
      <c r="J19" s="142"/>
      <c r="K19" s="107"/>
      <c r="L19" s="141"/>
      <c r="M19" s="142"/>
      <c r="N19" s="107"/>
      <c r="O19" s="141"/>
      <c r="P19" s="142"/>
      <c r="Q19" s="107"/>
      <c r="R19" s="141"/>
      <c r="S19" s="142"/>
      <c r="T19" s="107"/>
      <c r="U19" s="141"/>
      <c r="V19" s="142"/>
      <c r="W19" s="107"/>
      <c r="X19" s="141"/>
      <c r="Y19" s="142"/>
      <c r="Z19" s="107"/>
      <c r="AA19" s="141"/>
      <c r="AB19" s="142"/>
      <c r="AC19" s="107"/>
      <c r="AD19" s="141"/>
      <c r="AE19" s="142"/>
      <c r="AF19" s="107"/>
      <c r="AG19" s="141"/>
      <c r="AH19" s="142"/>
      <c r="AI19" s="107"/>
      <c r="AJ19" s="141"/>
      <c r="AK19" s="156"/>
      <c r="AL19" s="104">
        <f t="shared" si="0"/>
        <v>0</v>
      </c>
      <c r="AM19" s="104"/>
      <c r="AN19" s="172"/>
    </row>
    <row r="20" spans="1:40" s="84" customFormat="1" ht="15.75" hidden="1" customHeight="1" thickTop="1" thickBot="1">
      <c r="A20" s="42" t="s">
        <v>29</v>
      </c>
      <c r="B20" s="5">
        <f>'USD-Expenditure'!B21*80</f>
        <v>369600</v>
      </c>
      <c r="C20" s="143">
        <f>SUM(C21:C23)</f>
        <v>0</v>
      </c>
      <c r="D20" s="127">
        <f>B20-C20</f>
        <v>369600</v>
      </c>
      <c r="E20" s="5">
        <f>'USD-Expenditure'!E21*80</f>
        <v>369600</v>
      </c>
      <c r="F20" s="143">
        <f>SUM(F21:F23)</f>
        <v>0</v>
      </c>
      <c r="G20" s="127">
        <f>E20-F20</f>
        <v>369600</v>
      </c>
      <c r="H20" s="5">
        <f>'USD-Expenditure'!H21*80</f>
        <v>369600</v>
      </c>
      <c r="I20" s="143">
        <f>SUM(I21:I23)</f>
        <v>0</v>
      </c>
      <c r="J20" s="127">
        <f>H20-I20</f>
        <v>369600</v>
      </c>
      <c r="K20" s="5">
        <f>'USD-Expenditure'!K21*80</f>
        <v>369600</v>
      </c>
      <c r="L20" s="143">
        <f>SUM(L21:L23)</f>
        <v>0</v>
      </c>
      <c r="M20" s="127">
        <f>K20-L20</f>
        <v>369600</v>
      </c>
      <c r="N20" s="5">
        <f>'USD-Expenditure'!N21*80</f>
        <v>369600</v>
      </c>
      <c r="O20" s="143">
        <f>SUM(O21:O23)</f>
        <v>0</v>
      </c>
      <c r="P20" s="127">
        <f>N20-O20</f>
        <v>369600</v>
      </c>
      <c r="Q20" s="5">
        <f>'USD-Expenditure'!Q21*80</f>
        <v>369600</v>
      </c>
      <c r="R20" s="143">
        <f>SUM(R21:R23)</f>
        <v>0</v>
      </c>
      <c r="S20" s="127">
        <f>Q20-R20</f>
        <v>369600</v>
      </c>
      <c r="T20" s="5">
        <f>'USD-Expenditure'!T21*80</f>
        <v>369600</v>
      </c>
      <c r="U20" s="143">
        <f>SUM(U21:U23)</f>
        <v>0</v>
      </c>
      <c r="V20" s="127">
        <f>T20-U20</f>
        <v>369600</v>
      </c>
      <c r="W20" s="5">
        <f>'USD-Expenditure'!W21*80</f>
        <v>369600</v>
      </c>
      <c r="X20" s="143">
        <f>SUM(X21:X23)</f>
        <v>0</v>
      </c>
      <c r="Y20" s="127">
        <f>W20-X20</f>
        <v>369600</v>
      </c>
      <c r="Z20" s="5">
        <f>'USD-Expenditure'!Z21*80</f>
        <v>369600</v>
      </c>
      <c r="AA20" s="143">
        <f>SUM(AA21:AA23)</f>
        <v>0</v>
      </c>
      <c r="AB20" s="127">
        <f>Z20-AA20</f>
        <v>369600</v>
      </c>
      <c r="AC20" s="5">
        <f>'USD-Expenditure'!AC21*80</f>
        <v>369600</v>
      </c>
      <c r="AD20" s="143">
        <f>SUM(AD21:AD23)</f>
        <v>0</v>
      </c>
      <c r="AE20" s="127">
        <f>AC20-AD20</f>
        <v>369600</v>
      </c>
      <c r="AF20" s="5">
        <f>'USD-Expenditure'!AF21*80</f>
        <v>369600</v>
      </c>
      <c r="AG20" s="143">
        <f>SUM(AG21:AG23)</f>
        <v>0</v>
      </c>
      <c r="AH20" s="127">
        <f>AF20-AG20</f>
        <v>369600</v>
      </c>
      <c r="AI20" s="5">
        <f>'USD-Expenditure'!AI21*80</f>
        <v>369600</v>
      </c>
      <c r="AJ20" s="143">
        <f>SUM(AJ21:AJ23)</f>
        <v>0</v>
      </c>
      <c r="AK20" s="157">
        <f>AI20-AJ20</f>
        <v>369600</v>
      </c>
      <c r="AL20" s="104">
        <f t="shared" si="0"/>
        <v>4435200</v>
      </c>
      <c r="AM20" s="104">
        <f>SUM(AM21:AM23)</f>
        <v>0</v>
      </c>
      <c r="AN20" s="171">
        <f>AL20-AM20</f>
        <v>4435200</v>
      </c>
    </row>
    <row r="21" spans="1:40" s="84" customFormat="1" ht="15.75" hidden="1" customHeight="1" thickTop="1" thickBot="1">
      <c r="A21" s="44" t="s">
        <v>37</v>
      </c>
      <c r="B21" s="144"/>
      <c r="C21" s="52"/>
      <c r="D21" s="145"/>
      <c r="E21" s="144"/>
      <c r="F21" s="52"/>
      <c r="G21" s="145"/>
      <c r="H21" s="144"/>
      <c r="I21" s="52"/>
      <c r="J21" s="145"/>
      <c r="K21" s="144"/>
      <c r="L21" s="52"/>
      <c r="M21" s="145"/>
      <c r="N21" s="144"/>
      <c r="O21" s="52"/>
      <c r="P21" s="145"/>
      <c r="Q21" s="144"/>
      <c r="R21" s="52"/>
      <c r="S21" s="145"/>
      <c r="T21" s="144"/>
      <c r="U21" s="52"/>
      <c r="V21" s="145"/>
      <c r="W21" s="144"/>
      <c r="X21" s="52"/>
      <c r="Y21" s="145"/>
      <c r="Z21" s="144"/>
      <c r="AA21" s="52"/>
      <c r="AB21" s="145"/>
      <c r="AC21" s="144"/>
      <c r="AD21" s="52"/>
      <c r="AE21" s="145"/>
      <c r="AF21" s="144"/>
      <c r="AG21" s="52"/>
      <c r="AH21" s="145"/>
      <c r="AI21" s="144"/>
      <c r="AJ21" s="52"/>
      <c r="AK21" s="158"/>
      <c r="AL21" s="104">
        <f t="shared" si="0"/>
        <v>0</v>
      </c>
      <c r="AM21" s="104"/>
      <c r="AN21" s="172"/>
    </row>
    <row r="22" spans="1:40" s="84" customFormat="1" ht="15.75" hidden="1" customHeight="1" thickTop="1" thickBot="1">
      <c r="A22" s="44" t="s">
        <v>36</v>
      </c>
      <c r="B22" s="106"/>
      <c r="C22" s="52"/>
      <c r="D22" s="145"/>
      <c r="E22" s="106"/>
      <c r="F22" s="52"/>
      <c r="G22" s="145"/>
      <c r="H22" s="106"/>
      <c r="I22" s="52"/>
      <c r="J22" s="145"/>
      <c r="K22" s="106"/>
      <c r="L22" s="52"/>
      <c r="M22" s="145"/>
      <c r="N22" s="106"/>
      <c r="O22" s="52"/>
      <c r="P22" s="145"/>
      <c r="Q22" s="106"/>
      <c r="R22" s="52"/>
      <c r="S22" s="145"/>
      <c r="T22" s="106"/>
      <c r="U22" s="52"/>
      <c r="V22" s="145"/>
      <c r="W22" s="106"/>
      <c r="X22" s="52"/>
      <c r="Y22" s="145"/>
      <c r="Z22" s="106"/>
      <c r="AA22" s="52"/>
      <c r="AB22" s="145"/>
      <c r="AC22" s="106"/>
      <c r="AD22" s="52"/>
      <c r="AE22" s="145"/>
      <c r="AF22" s="106"/>
      <c r="AG22" s="52"/>
      <c r="AH22" s="145"/>
      <c r="AI22" s="106"/>
      <c r="AJ22" s="52"/>
      <c r="AK22" s="158"/>
      <c r="AL22" s="104">
        <f t="shared" si="0"/>
        <v>0</v>
      </c>
      <c r="AM22" s="104"/>
      <c r="AN22" s="172"/>
    </row>
    <row r="23" spans="1:40" s="84" customFormat="1" ht="16.5" hidden="1" thickTop="1" thickBot="1">
      <c r="A23" s="44" t="s">
        <v>35</v>
      </c>
      <c r="B23" s="116"/>
      <c r="C23" s="92"/>
      <c r="D23" s="146"/>
      <c r="E23" s="116"/>
      <c r="F23" s="92"/>
      <c r="G23" s="146"/>
      <c r="H23" s="116"/>
      <c r="I23" s="92"/>
      <c r="J23" s="146"/>
      <c r="K23" s="116"/>
      <c r="L23" s="92"/>
      <c r="M23" s="146"/>
      <c r="N23" s="116"/>
      <c r="O23" s="92"/>
      <c r="P23" s="146"/>
      <c r="Q23" s="116"/>
      <c r="R23" s="92"/>
      <c r="S23" s="146"/>
      <c r="T23" s="116"/>
      <c r="U23" s="92"/>
      <c r="V23" s="146"/>
      <c r="W23" s="116"/>
      <c r="X23" s="92"/>
      <c r="Y23" s="146"/>
      <c r="Z23" s="116"/>
      <c r="AA23" s="92"/>
      <c r="AB23" s="146"/>
      <c r="AC23" s="116"/>
      <c r="AD23" s="92"/>
      <c r="AE23" s="146"/>
      <c r="AF23" s="116"/>
      <c r="AG23" s="92"/>
      <c r="AH23" s="146"/>
      <c r="AI23" s="116"/>
      <c r="AJ23" s="92"/>
      <c r="AK23" s="159"/>
      <c r="AL23" s="104">
        <f t="shared" si="0"/>
        <v>0</v>
      </c>
      <c r="AM23" s="104"/>
      <c r="AN23" s="172"/>
    </row>
    <row r="24" spans="1:40" ht="16.5" hidden="1" thickTop="1" thickBot="1">
      <c r="A24" s="42" t="s">
        <v>102</v>
      </c>
      <c r="B24" s="5" t="e">
        <f>'USD-Expenditure'!#REF!*80</f>
        <v>#REF!</v>
      </c>
      <c r="C24" s="122"/>
      <c r="D24" s="123"/>
      <c r="E24" s="5" t="e">
        <f>'USD-Expenditure'!#REF!*80</f>
        <v>#REF!</v>
      </c>
      <c r="F24" s="122"/>
      <c r="G24" s="123"/>
      <c r="H24" s="5" t="e">
        <f>'USD-Expenditure'!#REF!*80</f>
        <v>#REF!</v>
      </c>
      <c r="I24" s="122"/>
      <c r="J24" s="123"/>
      <c r="K24" s="5" t="e">
        <f>'USD-Expenditure'!#REF!*80</f>
        <v>#REF!</v>
      </c>
      <c r="L24" s="122"/>
      <c r="M24" s="123"/>
      <c r="N24" s="5" t="e">
        <f>'USD-Expenditure'!#REF!*80</f>
        <v>#REF!</v>
      </c>
      <c r="O24" s="122"/>
      <c r="P24" s="123"/>
      <c r="Q24" s="5" t="e">
        <f>'USD-Expenditure'!#REF!*80</f>
        <v>#REF!</v>
      </c>
      <c r="R24" s="122"/>
      <c r="S24" s="123"/>
      <c r="T24" s="5" t="e">
        <f>'USD-Expenditure'!#REF!*80</f>
        <v>#REF!</v>
      </c>
      <c r="U24" s="122"/>
      <c r="V24" s="123"/>
      <c r="W24" s="5" t="e">
        <f>'USD-Expenditure'!#REF!*80</f>
        <v>#REF!</v>
      </c>
      <c r="X24" s="122"/>
      <c r="Y24" s="123"/>
      <c r="Z24" s="5" t="e">
        <f>'USD-Expenditure'!#REF!*80</f>
        <v>#REF!</v>
      </c>
      <c r="AA24" s="122"/>
      <c r="AB24" s="123"/>
      <c r="AC24" s="5" t="e">
        <f>'USD-Expenditure'!#REF!*80</f>
        <v>#REF!</v>
      </c>
      <c r="AD24" s="122"/>
      <c r="AE24" s="123"/>
      <c r="AF24" s="5" t="e">
        <f>'USD-Expenditure'!#REF!*80</f>
        <v>#REF!</v>
      </c>
      <c r="AG24" s="122"/>
      <c r="AH24" s="123"/>
      <c r="AI24" s="5" t="e">
        <f>'USD-Expenditure'!#REF!*80</f>
        <v>#REF!</v>
      </c>
      <c r="AJ24" s="122"/>
      <c r="AK24" s="160"/>
      <c r="AL24" s="104" t="e">
        <f t="shared" si="0"/>
        <v>#REF!</v>
      </c>
      <c r="AM24" s="104"/>
      <c r="AN24" s="172" t="e">
        <f>AL24-AM24</f>
        <v>#REF!</v>
      </c>
    </row>
    <row r="25" spans="1:40" ht="16.5" hidden="1" thickTop="1" thickBot="1">
      <c r="A25" s="65" t="s">
        <v>104</v>
      </c>
      <c r="B25" s="107"/>
      <c r="C25" s="108"/>
      <c r="D25" s="147">
        <f>B25-C25</f>
        <v>0</v>
      </c>
      <c r="E25" s="107"/>
      <c r="F25" s="108"/>
      <c r="G25" s="147">
        <f>E25-F25</f>
        <v>0</v>
      </c>
      <c r="H25" s="107"/>
      <c r="I25" s="108"/>
      <c r="J25" s="147">
        <f>H25-I25</f>
        <v>0</v>
      </c>
      <c r="K25" s="107"/>
      <c r="L25" s="108"/>
      <c r="M25" s="147">
        <f>K25-L25</f>
        <v>0</v>
      </c>
      <c r="N25" s="107"/>
      <c r="O25" s="108"/>
      <c r="P25" s="147">
        <f>N25-O25</f>
        <v>0</v>
      </c>
      <c r="Q25" s="107"/>
      <c r="R25" s="108"/>
      <c r="S25" s="147">
        <f>Q25-R25</f>
        <v>0</v>
      </c>
      <c r="T25" s="107"/>
      <c r="U25" s="108"/>
      <c r="V25" s="147">
        <f>T25-U25</f>
        <v>0</v>
      </c>
      <c r="W25" s="107"/>
      <c r="X25" s="108"/>
      <c r="Y25" s="147">
        <f>W25-X25</f>
        <v>0</v>
      </c>
      <c r="Z25" s="107"/>
      <c r="AA25" s="108"/>
      <c r="AB25" s="147">
        <f>Z25-AA25</f>
        <v>0</v>
      </c>
      <c r="AC25" s="107"/>
      <c r="AD25" s="108"/>
      <c r="AE25" s="147">
        <f>AC25-AD25</f>
        <v>0</v>
      </c>
      <c r="AF25" s="107"/>
      <c r="AG25" s="108"/>
      <c r="AH25" s="147">
        <f>AF25-AG25</f>
        <v>0</v>
      </c>
      <c r="AI25" s="107"/>
      <c r="AJ25" s="108"/>
      <c r="AK25" s="161">
        <f>AI25-AJ25</f>
        <v>0</v>
      </c>
      <c r="AL25" s="104">
        <f t="shared" si="0"/>
        <v>0</v>
      </c>
      <c r="AM25" s="104"/>
      <c r="AN25" s="172">
        <f>AL25-AM25</f>
        <v>0</v>
      </c>
    </row>
    <row r="26" spans="1:40" ht="17.25" thickTop="1" thickBot="1">
      <c r="A26" s="74" t="s">
        <v>41</v>
      </c>
      <c r="B26" s="73" t="e">
        <f t="shared" ref="B26:AN26" si="1">SUM(B27:B33)+B44+B45</f>
        <v>#REF!</v>
      </c>
      <c r="C26" s="148">
        <f t="shared" si="1"/>
        <v>0</v>
      </c>
      <c r="D26" s="73" t="e">
        <f t="shared" si="1"/>
        <v>#REF!</v>
      </c>
      <c r="E26" s="73" t="e">
        <f t="shared" si="1"/>
        <v>#REF!</v>
      </c>
      <c r="F26" s="148">
        <f t="shared" si="1"/>
        <v>271360</v>
      </c>
      <c r="G26" s="73" t="e">
        <f t="shared" si="1"/>
        <v>#REF!</v>
      </c>
      <c r="H26" s="73" t="e">
        <f t="shared" si="1"/>
        <v>#REF!</v>
      </c>
      <c r="I26" s="148">
        <f t="shared" si="1"/>
        <v>0</v>
      </c>
      <c r="J26" s="73" t="e">
        <f t="shared" si="1"/>
        <v>#REF!</v>
      </c>
      <c r="K26" s="73" t="e">
        <f t="shared" si="1"/>
        <v>#REF!</v>
      </c>
      <c r="L26" s="148">
        <f t="shared" si="1"/>
        <v>0</v>
      </c>
      <c r="M26" s="73" t="e">
        <f t="shared" si="1"/>
        <v>#REF!</v>
      </c>
      <c r="N26" s="73" t="e">
        <f t="shared" si="1"/>
        <v>#REF!</v>
      </c>
      <c r="O26" s="148">
        <f t="shared" si="1"/>
        <v>0</v>
      </c>
      <c r="P26" s="73" t="e">
        <f t="shared" si="1"/>
        <v>#REF!</v>
      </c>
      <c r="Q26" s="73" t="e">
        <f t="shared" si="1"/>
        <v>#REF!</v>
      </c>
      <c r="R26" s="148">
        <f t="shared" si="1"/>
        <v>0</v>
      </c>
      <c r="S26" s="73" t="e">
        <f t="shared" si="1"/>
        <v>#REF!</v>
      </c>
      <c r="T26" s="73" t="e">
        <f t="shared" si="1"/>
        <v>#REF!</v>
      </c>
      <c r="U26" s="148">
        <f t="shared" si="1"/>
        <v>0</v>
      </c>
      <c r="V26" s="73" t="e">
        <f t="shared" si="1"/>
        <v>#REF!</v>
      </c>
      <c r="W26" s="73" t="e">
        <f t="shared" si="1"/>
        <v>#REF!</v>
      </c>
      <c r="X26" s="148">
        <f t="shared" si="1"/>
        <v>0</v>
      </c>
      <c r="Y26" s="73" t="e">
        <f t="shared" si="1"/>
        <v>#REF!</v>
      </c>
      <c r="Z26" s="73" t="e">
        <f t="shared" si="1"/>
        <v>#REF!</v>
      </c>
      <c r="AA26" s="148">
        <f t="shared" si="1"/>
        <v>0</v>
      </c>
      <c r="AB26" s="73" t="e">
        <f t="shared" si="1"/>
        <v>#REF!</v>
      </c>
      <c r="AC26" s="73" t="e">
        <f t="shared" si="1"/>
        <v>#REF!</v>
      </c>
      <c r="AD26" s="148">
        <f t="shared" si="1"/>
        <v>0</v>
      </c>
      <c r="AE26" s="73" t="e">
        <f t="shared" si="1"/>
        <v>#REF!</v>
      </c>
      <c r="AF26" s="73" t="e">
        <f t="shared" si="1"/>
        <v>#REF!</v>
      </c>
      <c r="AG26" s="148">
        <f t="shared" si="1"/>
        <v>0</v>
      </c>
      <c r="AH26" s="73" t="e">
        <f t="shared" si="1"/>
        <v>#REF!</v>
      </c>
      <c r="AI26" s="73" t="e">
        <f t="shared" si="1"/>
        <v>#REF!</v>
      </c>
      <c r="AJ26" s="148">
        <f t="shared" si="1"/>
        <v>0</v>
      </c>
      <c r="AK26" s="162" t="e">
        <f t="shared" si="1"/>
        <v>#REF!</v>
      </c>
      <c r="AL26" s="174" t="e">
        <f t="shared" si="1"/>
        <v>#REF!</v>
      </c>
      <c r="AM26" s="174">
        <f t="shared" si="1"/>
        <v>0</v>
      </c>
      <c r="AN26" s="175" t="e">
        <f t="shared" si="1"/>
        <v>#REF!</v>
      </c>
    </row>
    <row r="27" spans="1:40" ht="16.5" thickTop="1" thickBot="1">
      <c r="A27" s="2" t="s">
        <v>10</v>
      </c>
      <c r="B27" s="5">
        <f>'USD-Expenditure'!B27*80</f>
        <v>121320</v>
      </c>
      <c r="C27" s="149"/>
      <c r="D27" s="4">
        <f t="shared" ref="D27:D33" si="2">B27-C27</f>
        <v>121320</v>
      </c>
      <c r="E27" s="5">
        <f>'USD-Expenditure'!E27*80</f>
        <v>121320</v>
      </c>
      <c r="F27" s="5">
        <v>121320</v>
      </c>
      <c r="G27" s="4">
        <f t="shared" ref="G27:G33" si="3">E27-F27</f>
        <v>0</v>
      </c>
      <c r="H27" s="5">
        <f>'USD-Expenditure'!H27*80</f>
        <v>121320</v>
      </c>
      <c r="I27" s="149"/>
      <c r="J27" s="4">
        <f t="shared" ref="J27:J33" si="4">H27-I27</f>
        <v>121320</v>
      </c>
      <c r="K27" s="5">
        <f>'USD-Expenditure'!K27*80</f>
        <v>121320</v>
      </c>
      <c r="L27" s="149"/>
      <c r="M27" s="4">
        <f t="shared" ref="M27:M33" si="5">K27-L27</f>
        <v>121320</v>
      </c>
      <c r="N27" s="5">
        <f>'USD-Expenditure'!N27*80</f>
        <v>121320</v>
      </c>
      <c r="O27" s="149"/>
      <c r="P27" s="4">
        <f t="shared" ref="P27:P33" si="6">N27-O27</f>
        <v>121320</v>
      </c>
      <c r="Q27" s="5">
        <f>'USD-Expenditure'!Q27*80</f>
        <v>121320</v>
      </c>
      <c r="R27" s="149"/>
      <c r="S27" s="4">
        <f t="shared" ref="S27:S33" si="7">Q27-R27</f>
        <v>121320</v>
      </c>
      <c r="T27" s="5">
        <f>'USD-Expenditure'!T27*80</f>
        <v>121320</v>
      </c>
      <c r="U27" s="149"/>
      <c r="V27" s="4">
        <f t="shared" ref="V27:V33" si="8">T27-U27</f>
        <v>121320</v>
      </c>
      <c r="W27" s="5">
        <f>'USD-Expenditure'!W27*80</f>
        <v>121320</v>
      </c>
      <c r="X27" s="149"/>
      <c r="Y27" s="4">
        <f t="shared" ref="Y27:Y33" si="9">W27-X27</f>
        <v>121320</v>
      </c>
      <c r="Z27" s="5">
        <f>'USD-Expenditure'!Z27*80</f>
        <v>121320</v>
      </c>
      <c r="AA27" s="149"/>
      <c r="AB27" s="4">
        <f t="shared" ref="AB27:AB33" si="10">Z27-AA27</f>
        <v>121320</v>
      </c>
      <c r="AC27" s="5">
        <f>'USD-Expenditure'!AC27*80</f>
        <v>121320</v>
      </c>
      <c r="AD27" s="149"/>
      <c r="AE27" s="4">
        <f t="shared" ref="AE27:AE33" si="11">AC27-AD27</f>
        <v>121320</v>
      </c>
      <c r="AF27" s="5">
        <f>'USD-Expenditure'!AF27*80</f>
        <v>121320</v>
      </c>
      <c r="AG27" s="149"/>
      <c r="AH27" s="4">
        <f t="shared" ref="AH27:AH33" si="12">AF27-AG27</f>
        <v>121320</v>
      </c>
      <c r="AI27" s="5">
        <f>'USD-Expenditure'!AI27*80</f>
        <v>121320</v>
      </c>
      <c r="AJ27" s="149"/>
      <c r="AK27" s="163">
        <f t="shared" ref="AK27:AK33" si="13">AI27-AJ27</f>
        <v>121320</v>
      </c>
      <c r="AL27" s="104">
        <f t="shared" ref="AL27:AL45" si="14">AI27+AF27+AC27+Z27+W27+T27+Q27+N27+K27+H27+E27+B27</f>
        <v>1455840</v>
      </c>
      <c r="AM27" s="176"/>
      <c r="AN27" s="176">
        <f>AL27-AM27</f>
        <v>1455840</v>
      </c>
    </row>
    <row r="28" spans="1:40" ht="16.5" thickTop="1" thickBot="1">
      <c r="A28" s="2" t="s">
        <v>11</v>
      </c>
      <c r="B28" s="5">
        <f>'USD-Expenditure'!B28*80</f>
        <v>63040</v>
      </c>
      <c r="C28" s="149"/>
      <c r="D28" s="4">
        <f t="shared" si="2"/>
        <v>63040</v>
      </c>
      <c r="E28" s="5">
        <f>'USD-Expenditure'!E28*80</f>
        <v>63040</v>
      </c>
      <c r="F28" s="5">
        <v>63040</v>
      </c>
      <c r="G28" s="4">
        <f t="shared" si="3"/>
        <v>0</v>
      </c>
      <c r="H28" s="5">
        <f>'USD-Expenditure'!H28*80</f>
        <v>63040</v>
      </c>
      <c r="I28" s="149"/>
      <c r="J28" s="4">
        <f t="shared" si="4"/>
        <v>63040</v>
      </c>
      <c r="K28" s="5">
        <f>'USD-Expenditure'!K28*80</f>
        <v>63040</v>
      </c>
      <c r="L28" s="149"/>
      <c r="M28" s="4">
        <f t="shared" si="5"/>
        <v>63040</v>
      </c>
      <c r="N28" s="5">
        <f>'USD-Expenditure'!N28*80</f>
        <v>63040</v>
      </c>
      <c r="O28" s="149"/>
      <c r="P28" s="4">
        <f t="shared" si="6"/>
        <v>63040</v>
      </c>
      <c r="Q28" s="5">
        <f>'USD-Expenditure'!Q28*80</f>
        <v>63040</v>
      </c>
      <c r="R28" s="149"/>
      <c r="S28" s="4">
        <f t="shared" si="7"/>
        <v>63040</v>
      </c>
      <c r="T28" s="5">
        <f>'USD-Expenditure'!T28*80</f>
        <v>63040</v>
      </c>
      <c r="U28" s="149"/>
      <c r="V28" s="4">
        <f t="shared" si="8"/>
        <v>63040</v>
      </c>
      <c r="W28" s="5">
        <f>'USD-Expenditure'!W28*80</f>
        <v>63040</v>
      </c>
      <c r="X28" s="149"/>
      <c r="Y28" s="4">
        <f t="shared" si="9"/>
        <v>63040</v>
      </c>
      <c r="Z28" s="5">
        <f>'USD-Expenditure'!Z28*80</f>
        <v>63040</v>
      </c>
      <c r="AA28" s="149"/>
      <c r="AB28" s="4">
        <f t="shared" si="10"/>
        <v>63040</v>
      </c>
      <c r="AC28" s="5">
        <f>'USD-Expenditure'!AC28*80</f>
        <v>63040</v>
      </c>
      <c r="AD28" s="149"/>
      <c r="AE28" s="4">
        <f t="shared" si="11"/>
        <v>63040</v>
      </c>
      <c r="AF28" s="5">
        <f>'USD-Expenditure'!AF28*80</f>
        <v>63040</v>
      </c>
      <c r="AG28" s="149"/>
      <c r="AH28" s="4">
        <f t="shared" si="12"/>
        <v>63040</v>
      </c>
      <c r="AI28" s="5">
        <f>'USD-Expenditure'!AI28*80</f>
        <v>63040</v>
      </c>
      <c r="AJ28" s="149"/>
      <c r="AK28" s="163">
        <f t="shared" si="13"/>
        <v>63040</v>
      </c>
      <c r="AL28" s="104">
        <f t="shared" si="14"/>
        <v>756480</v>
      </c>
      <c r="AM28" s="176"/>
      <c r="AN28" s="176">
        <f t="shared" ref="AN28:AN33" si="15">AL28-AM28</f>
        <v>756480</v>
      </c>
    </row>
    <row r="29" spans="1:40" ht="16.5" thickTop="1" thickBot="1">
      <c r="A29" s="2" t="s">
        <v>12</v>
      </c>
      <c r="B29" s="5" t="e">
        <f>'USD-Expenditure'!#REF!*80</f>
        <v>#REF!</v>
      </c>
      <c r="C29" s="149"/>
      <c r="D29" s="4" t="e">
        <f t="shared" si="2"/>
        <v>#REF!</v>
      </c>
      <c r="E29" s="5" t="e">
        <f>'USD-Expenditure'!#REF!*80</f>
        <v>#REF!</v>
      </c>
      <c r="F29" s="5">
        <v>0</v>
      </c>
      <c r="G29" s="4" t="e">
        <f t="shared" si="3"/>
        <v>#REF!</v>
      </c>
      <c r="H29" s="5" t="e">
        <f>'USD-Expenditure'!#REF!*80</f>
        <v>#REF!</v>
      </c>
      <c r="I29" s="149"/>
      <c r="J29" s="4" t="e">
        <f t="shared" si="4"/>
        <v>#REF!</v>
      </c>
      <c r="K29" s="5" t="e">
        <f>'USD-Expenditure'!#REF!*80</f>
        <v>#REF!</v>
      </c>
      <c r="L29" s="149"/>
      <c r="M29" s="4" t="e">
        <f t="shared" si="5"/>
        <v>#REF!</v>
      </c>
      <c r="N29" s="5" t="e">
        <f>'USD-Expenditure'!#REF!*80</f>
        <v>#REF!</v>
      </c>
      <c r="O29" s="149"/>
      <c r="P29" s="4" t="e">
        <f t="shared" si="6"/>
        <v>#REF!</v>
      </c>
      <c r="Q29" s="5" t="e">
        <f>'USD-Expenditure'!#REF!*80</f>
        <v>#REF!</v>
      </c>
      <c r="R29" s="149"/>
      <c r="S29" s="4" t="e">
        <f t="shared" si="7"/>
        <v>#REF!</v>
      </c>
      <c r="T29" s="5" t="e">
        <f>'USD-Expenditure'!#REF!*80</f>
        <v>#REF!</v>
      </c>
      <c r="U29" s="149"/>
      <c r="V29" s="4" t="e">
        <f t="shared" si="8"/>
        <v>#REF!</v>
      </c>
      <c r="W29" s="5" t="e">
        <f>'USD-Expenditure'!#REF!*80</f>
        <v>#REF!</v>
      </c>
      <c r="X29" s="149"/>
      <c r="Y29" s="4" t="e">
        <f t="shared" si="9"/>
        <v>#REF!</v>
      </c>
      <c r="Z29" s="5" t="e">
        <f>'USD-Expenditure'!#REF!*80</f>
        <v>#REF!</v>
      </c>
      <c r="AA29" s="149"/>
      <c r="AB29" s="4" t="e">
        <f t="shared" si="10"/>
        <v>#REF!</v>
      </c>
      <c r="AC29" s="5" t="e">
        <f>'USD-Expenditure'!#REF!*80</f>
        <v>#REF!</v>
      </c>
      <c r="AD29" s="149"/>
      <c r="AE29" s="4" t="e">
        <f t="shared" si="11"/>
        <v>#REF!</v>
      </c>
      <c r="AF29" s="5" t="e">
        <f>'USD-Expenditure'!#REF!*80</f>
        <v>#REF!</v>
      </c>
      <c r="AG29" s="149"/>
      <c r="AH29" s="4" t="e">
        <f t="shared" si="12"/>
        <v>#REF!</v>
      </c>
      <c r="AI29" s="5" t="e">
        <f>'USD-Expenditure'!#REF!*80</f>
        <v>#REF!</v>
      </c>
      <c r="AJ29" s="149"/>
      <c r="AK29" s="163" t="e">
        <f t="shared" si="13"/>
        <v>#REF!</v>
      </c>
      <c r="AL29" s="104" t="e">
        <f t="shared" si="14"/>
        <v>#REF!</v>
      </c>
      <c r="AM29" s="176"/>
      <c r="AN29" s="176" t="e">
        <f t="shared" si="15"/>
        <v>#REF!</v>
      </c>
    </row>
    <row r="30" spans="1:40" ht="16.5" thickTop="1" thickBot="1">
      <c r="A30" s="2" t="s">
        <v>13</v>
      </c>
      <c r="B30" s="5">
        <f>'USD-Expenditure'!B29*80</f>
        <v>20400</v>
      </c>
      <c r="C30" s="149"/>
      <c r="D30" s="4">
        <f t="shared" si="2"/>
        <v>20400</v>
      </c>
      <c r="E30" s="5">
        <f>'USD-Expenditure'!E29*80</f>
        <v>20400</v>
      </c>
      <c r="F30" s="5">
        <v>20400</v>
      </c>
      <c r="G30" s="4">
        <f t="shared" si="3"/>
        <v>0</v>
      </c>
      <c r="H30" s="5">
        <f>'USD-Expenditure'!H29*80</f>
        <v>20400</v>
      </c>
      <c r="I30" s="149"/>
      <c r="J30" s="4">
        <f t="shared" si="4"/>
        <v>20400</v>
      </c>
      <c r="K30" s="5">
        <f>'USD-Expenditure'!K29*80</f>
        <v>27040</v>
      </c>
      <c r="L30" s="149"/>
      <c r="M30" s="4">
        <f t="shared" si="5"/>
        <v>27040</v>
      </c>
      <c r="N30" s="5">
        <f>'USD-Expenditure'!N29*80</f>
        <v>27040</v>
      </c>
      <c r="O30" s="149"/>
      <c r="P30" s="4">
        <f t="shared" si="6"/>
        <v>27040</v>
      </c>
      <c r="Q30" s="5">
        <f>'USD-Expenditure'!Q29*80</f>
        <v>27040</v>
      </c>
      <c r="R30" s="149"/>
      <c r="S30" s="4">
        <f t="shared" si="7"/>
        <v>27040</v>
      </c>
      <c r="T30" s="5">
        <f>'USD-Expenditure'!T29*80</f>
        <v>27040</v>
      </c>
      <c r="U30" s="149"/>
      <c r="V30" s="4">
        <f t="shared" si="8"/>
        <v>27040</v>
      </c>
      <c r="W30" s="5">
        <f>'USD-Expenditure'!W29*80</f>
        <v>27040</v>
      </c>
      <c r="X30" s="149"/>
      <c r="Y30" s="4">
        <f t="shared" si="9"/>
        <v>27040</v>
      </c>
      <c r="Z30" s="5">
        <f>'USD-Expenditure'!Z29*80</f>
        <v>27040</v>
      </c>
      <c r="AA30" s="149"/>
      <c r="AB30" s="4">
        <f t="shared" si="10"/>
        <v>27040</v>
      </c>
      <c r="AC30" s="5">
        <f>'USD-Expenditure'!AC29*80</f>
        <v>27040</v>
      </c>
      <c r="AD30" s="149"/>
      <c r="AE30" s="4">
        <f t="shared" si="11"/>
        <v>27040</v>
      </c>
      <c r="AF30" s="5">
        <f>'USD-Expenditure'!AF29*80</f>
        <v>27040</v>
      </c>
      <c r="AG30" s="149"/>
      <c r="AH30" s="4">
        <f t="shared" si="12"/>
        <v>27040</v>
      </c>
      <c r="AI30" s="5">
        <f>'USD-Expenditure'!AI29*80</f>
        <v>27040</v>
      </c>
      <c r="AJ30" s="149"/>
      <c r="AK30" s="163">
        <f t="shared" si="13"/>
        <v>27040</v>
      </c>
      <c r="AL30" s="104">
        <f t="shared" si="14"/>
        <v>304560</v>
      </c>
      <c r="AM30" s="176"/>
      <c r="AN30" s="176">
        <f t="shared" si="15"/>
        <v>304560</v>
      </c>
    </row>
    <row r="31" spans="1:40" ht="16.5" thickTop="1" thickBot="1">
      <c r="A31" s="2" t="s">
        <v>14</v>
      </c>
      <c r="B31" s="5" t="e">
        <f>'USD-Expenditure'!#REF!*80</f>
        <v>#REF!</v>
      </c>
      <c r="C31" s="149"/>
      <c r="D31" s="6" t="e">
        <f t="shared" si="2"/>
        <v>#REF!</v>
      </c>
      <c r="E31" s="5" t="e">
        <f>'USD-Expenditure'!#REF!*80</f>
        <v>#REF!</v>
      </c>
      <c r="F31" s="5">
        <v>43920</v>
      </c>
      <c r="G31" s="6" t="e">
        <f t="shared" si="3"/>
        <v>#REF!</v>
      </c>
      <c r="H31" s="5" t="e">
        <f>'USD-Expenditure'!#REF!*80</f>
        <v>#REF!</v>
      </c>
      <c r="I31" s="149"/>
      <c r="J31" s="6" t="e">
        <f t="shared" si="4"/>
        <v>#REF!</v>
      </c>
      <c r="K31" s="5" t="e">
        <f>'USD-Expenditure'!#REF!*80</f>
        <v>#REF!</v>
      </c>
      <c r="L31" s="149"/>
      <c r="M31" s="6" t="e">
        <f t="shared" si="5"/>
        <v>#REF!</v>
      </c>
      <c r="N31" s="5" t="e">
        <f>'USD-Expenditure'!#REF!*80</f>
        <v>#REF!</v>
      </c>
      <c r="O31" s="149"/>
      <c r="P31" s="6" t="e">
        <f t="shared" si="6"/>
        <v>#REF!</v>
      </c>
      <c r="Q31" s="5" t="e">
        <f>'USD-Expenditure'!#REF!*80</f>
        <v>#REF!</v>
      </c>
      <c r="R31" s="149"/>
      <c r="S31" s="6" t="e">
        <f t="shared" si="7"/>
        <v>#REF!</v>
      </c>
      <c r="T31" s="5" t="e">
        <f>'USD-Expenditure'!#REF!*80</f>
        <v>#REF!</v>
      </c>
      <c r="U31" s="149"/>
      <c r="V31" s="6" t="e">
        <f t="shared" si="8"/>
        <v>#REF!</v>
      </c>
      <c r="W31" s="5" t="e">
        <f>'USD-Expenditure'!#REF!*80</f>
        <v>#REF!</v>
      </c>
      <c r="X31" s="149"/>
      <c r="Y31" s="6" t="e">
        <f t="shared" si="9"/>
        <v>#REF!</v>
      </c>
      <c r="Z31" s="5" t="e">
        <f>'USD-Expenditure'!#REF!*80</f>
        <v>#REF!</v>
      </c>
      <c r="AA31" s="149"/>
      <c r="AB31" s="6" t="e">
        <f t="shared" si="10"/>
        <v>#REF!</v>
      </c>
      <c r="AC31" s="5" t="e">
        <f>'USD-Expenditure'!#REF!*80</f>
        <v>#REF!</v>
      </c>
      <c r="AD31" s="149"/>
      <c r="AE31" s="6" t="e">
        <f t="shared" si="11"/>
        <v>#REF!</v>
      </c>
      <c r="AF31" s="5" t="e">
        <f>'USD-Expenditure'!#REF!*80</f>
        <v>#REF!</v>
      </c>
      <c r="AG31" s="149"/>
      <c r="AH31" s="6" t="e">
        <f t="shared" si="12"/>
        <v>#REF!</v>
      </c>
      <c r="AI31" s="5" t="e">
        <f>'USD-Expenditure'!#REF!*80</f>
        <v>#REF!</v>
      </c>
      <c r="AJ31" s="149"/>
      <c r="AK31" s="164" t="e">
        <f t="shared" si="13"/>
        <v>#REF!</v>
      </c>
      <c r="AL31" s="104" t="e">
        <f t="shared" si="14"/>
        <v>#REF!</v>
      </c>
      <c r="AM31" s="176"/>
      <c r="AN31" s="176" t="e">
        <f t="shared" si="15"/>
        <v>#REF!</v>
      </c>
    </row>
    <row r="32" spans="1:40" s="1" customFormat="1" ht="16.5" thickTop="1" thickBot="1">
      <c r="A32" s="2" t="s">
        <v>15</v>
      </c>
      <c r="B32" s="5">
        <f>'USD-Expenditure'!B30*80</f>
        <v>18000</v>
      </c>
      <c r="C32" s="149"/>
      <c r="D32" s="4">
        <f t="shared" si="2"/>
        <v>18000</v>
      </c>
      <c r="E32" s="5">
        <f>'USD-Expenditure'!E30*80</f>
        <v>18000</v>
      </c>
      <c r="F32" s="5">
        <v>18000</v>
      </c>
      <c r="G32" s="4">
        <f t="shared" si="3"/>
        <v>0</v>
      </c>
      <c r="H32" s="5">
        <f>'USD-Expenditure'!H30*80</f>
        <v>18000</v>
      </c>
      <c r="I32" s="149"/>
      <c r="J32" s="4">
        <f t="shared" si="4"/>
        <v>18000</v>
      </c>
      <c r="K32" s="5">
        <f>'USD-Expenditure'!K30*80</f>
        <v>18000</v>
      </c>
      <c r="L32" s="149"/>
      <c r="M32" s="4">
        <f t="shared" si="5"/>
        <v>18000</v>
      </c>
      <c r="N32" s="5">
        <f>'USD-Expenditure'!N30*80</f>
        <v>18000</v>
      </c>
      <c r="O32" s="149"/>
      <c r="P32" s="4">
        <f t="shared" si="6"/>
        <v>18000</v>
      </c>
      <c r="Q32" s="5">
        <f>'USD-Expenditure'!Q30*80</f>
        <v>18000</v>
      </c>
      <c r="R32" s="149"/>
      <c r="S32" s="4">
        <f t="shared" si="7"/>
        <v>18000</v>
      </c>
      <c r="T32" s="5">
        <f>'USD-Expenditure'!T30*80</f>
        <v>18000</v>
      </c>
      <c r="U32" s="149"/>
      <c r="V32" s="4">
        <f t="shared" si="8"/>
        <v>18000</v>
      </c>
      <c r="W32" s="5">
        <f>'USD-Expenditure'!W30*80</f>
        <v>18000</v>
      </c>
      <c r="X32" s="149"/>
      <c r="Y32" s="4">
        <f t="shared" si="9"/>
        <v>18000</v>
      </c>
      <c r="Z32" s="5">
        <f>'USD-Expenditure'!Z30*80</f>
        <v>18000</v>
      </c>
      <c r="AA32" s="149"/>
      <c r="AB32" s="4">
        <f t="shared" si="10"/>
        <v>18000</v>
      </c>
      <c r="AC32" s="5">
        <f>'USD-Expenditure'!AC30*80</f>
        <v>18000</v>
      </c>
      <c r="AD32" s="149"/>
      <c r="AE32" s="4">
        <f t="shared" si="11"/>
        <v>18000</v>
      </c>
      <c r="AF32" s="5">
        <f>'USD-Expenditure'!AF30*80</f>
        <v>18000</v>
      </c>
      <c r="AG32" s="149"/>
      <c r="AH32" s="4">
        <f t="shared" si="12"/>
        <v>18000</v>
      </c>
      <c r="AI32" s="5">
        <f>'USD-Expenditure'!AI30*80</f>
        <v>18000</v>
      </c>
      <c r="AJ32" s="149"/>
      <c r="AK32" s="163">
        <f t="shared" si="13"/>
        <v>18000</v>
      </c>
      <c r="AL32" s="104">
        <f t="shared" si="14"/>
        <v>216000</v>
      </c>
      <c r="AM32" s="176"/>
      <c r="AN32" s="176">
        <f t="shared" si="15"/>
        <v>216000</v>
      </c>
    </row>
    <row r="33" spans="1:40" s="1" customFormat="1" ht="16.5" thickTop="1" thickBot="1">
      <c r="A33" s="2" t="s">
        <v>16</v>
      </c>
      <c r="B33" s="5">
        <f>'USD-Expenditure'!B31*80</f>
        <v>69600</v>
      </c>
      <c r="C33" s="149"/>
      <c r="D33" s="6">
        <f t="shared" si="2"/>
        <v>69600</v>
      </c>
      <c r="E33" s="5">
        <f>'USD-Expenditure'!E31*80</f>
        <v>69600</v>
      </c>
      <c r="F33" s="5">
        <v>4680</v>
      </c>
      <c r="G33" s="6">
        <f t="shared" si="3"/>
        <v>64920</v>
      </c>
      <c r="H33" s="5">
        <f>'USD-Expenditure'!H31*80</f>
        <v>69600</v>
      </c>
      <c r="I33" s="149"/>
      <c r="J33" s="6">
        <f t="shared" si="4"/>
        <v>69600</v>
      </c>
      <c r="K33" s="5">
        <f>'USD-Expenditure'!K31*80</f>
        <v>69600</v>
      </c>
      <c r="L33" s="149"/>
      <c r="M33" s="6">
        <f t="shared" si="5"/>
        <v>69600</v>
      </c>
      <c r="N33" s="5">
        <f>'USD-Expenditure'!N31*80</f>
        <v>69600</v>
      </c>
      <c r="O33" s="149"/>
      <c r="P33" s="6">
        <f t="shared" si="6"/>
        <v>69600</v>
      </c>
      <c r="Q33" s="5">
        <f>'USD-Expenditure'!Q31*80</f>
        <v>69600</v>
      </c>
      <c r="R33" s="149"/>
      <c r="S33" s="6">
        <f t="shared" si="7"/>
        <v>69600</v>
      </c>
      <c r="T33" s="5">
        <f>'USD-Expenditure'!T31*80</f>
        <v>69600</v>
      </c>
      <c r="U33" s="149"/>
      <c r="V33" s="6">
        <f t="shared" si="8"/>
        <v>69600</v>
      </c>
      <c r="W33" s="5">
        <f>'USD-Expenditure'!W31*80</f>
        <v>69600</v>
      </c>
      <c r="X33" s="149"/>
      <c r="Y33" s="6">
        <f t="shared" si="9"/>
        <v>69600</v>
      </c>
      <c r="Z33" s="5">
        <f>'USD-Expenditure'!Z31*80</f>
        <v>69600</v>
      </c>
      <c r="AA33" s="149"/>
      <c r="AB33" s="6">
        <f t="shared" si="10"/>
        <v>69600</v>
      </c>
      <c r="AC33" s="5">
        <f>'USD-Expenditure'!AC31*80</f>
        <v>69600</v>
      </c>
      <c r="AD33" s="149"/>
      <c r="AE33" s="6">
        <f t="shared" si="11"/>
        <v>69600</v>
      </c>
      <c r="AF33" s="5">
        <f>'USD-Expenditure'!AF31*80</f>
        <v>69600</v>
      </c>
      <c r="AG33" s="149"/>
      <c r="AH33" s="6">
        <f t="shared" si="12"/>
        <v>69600</v>
      </c>
      <c r="AI33" s="5">
        <f>'USD-Expenditure'!AI31*80</f>
        <v>69600</v>
      </c>
      <c r="AJ33" s="149"/>
      <c r="AK33" s="164">
        <f t="shared" si="13"/>
        <v>69600</v>
      </c>
      <c r="AL33" s="104">
        <f t="shared" si="14"/>
        <v>835200</v>
      </c>
      <c r="AM33" s="176"/>
      <c r="AN33" s="176">
        <f t="shared" si="15"/>
        <v>835200</v>
      </c>
    </row>
    <row r="34" spans="1:40" s="1" customFormat="1" ht="16.5" hidden="1" thickTop="1" thickBot="1">
      <c r="A34" s="40" t="s">
        <v>68</v>
      </c>
      <c r="B34" s="5"/>
      <c r="C34" s="149"/>
      <c r="D34" s="4"/>
      <c r="E34" s="5"/>
      <c r="F34" s="149"/>
      <c r="G34" s="4"/>
      <c r="H34" s="5"/>
      <c r="I34" s="149"/>
      <c r="J34" s="4"/>
      <c r="K34" s="5"/>
      <c r="L34" s="149"/>
      <c r="M34" s="4"/>
      <c r="N34" s="5"/>
      <c r="O34" s="149"/>
      <c r="P34" s="4"/>
      <c r="Q34" s="5"/>
      <c r="R34" s="149"/>
      <c r="S34" s="4"/>
      <c r="T34" s="5"/>
      <c r="U34" s="149"/>
      <c r="V34" s="4"/>
      <c r="W34" s="5"/>
      <c r="X34" s="149"/>
      <c r="Y34" s="4"/>
      <c r="Z34" s="5"/>
      <c r="AA34" s="149"/>
      <c r="AB34" s="4"/>
      <c r="AC34" s="5"/>
      <c r="AD34" s="149"/>
      <c r="AE34" s="4"/>
      <c r="AF34" s="5"/>
      <c r="AG34" s="149"/>
      <c r="AH34" s="4"/>
      <c r="AI34" s="5"/>
      <c r="AJ34" s="149"/>
      <c r="AK34" s="163"/>
      <c r="AL34" s="104">
        <f t="shared" si="14"/>
        <v>0</v>
      </c>
      <c r="AM34" s="177"/>
      <c r="AN34" s="177"/>
    </row>
    <row r="35" spans="1:40" s="1" customFormat="1" ht="16.5" hidden="1" thickTop="1" thickBot="1">
      <c r="A35" s="40" t="s">
        <v>69</v>
      </c>
      <c r="B35" s="5"/>
      <c r="C35" s="149"/>
      <c r="D35" s="4"/>
      <c r="E35" s="5"/>
      <c r="F35" s="149"/>
      <c r="G35" s="4"/>
      <c r="H35" s="5"/>
      <c r="I35" s="149"/>
      <c r="J35" s="4"/>
      <c r="K35" s="5"/>
      <c r="L35" s="149"/>
      <c r="M35" s="4"/>
      <c r="N35" s="5"/>
      <c r="O35" s="149"/>
      <c r="P35" s="4"/>
      <c r="Q35" s="5"/>
      <c r="R35" s="149"/>
      <c r="S35" s="4"/>
      <c r="T35" s="5"/>
      <c r="U35" s="149"/>
      <c r="V35" s="4"/>
      <c r="W35" s="5"/>
      <c r="X35" s="149"/>
      <c r="Y35" s="4"/>
      <c r="Z35" s="5"/>
      <c r="AA35" s="149"/>
      <c r="AB35" s="4"/>
      <c r="AC35" s="5"/>
      <c r="AD35" s="149"/>
      <c r="AE35" s="4"/>
      <c r="AF35" s="5"/>
      <c r="AG35" s="149"/>
      <c r="AH35" s="4"/>
      <c r="AI35" s="5"/>
      <c r="AJ35" s="149"/>
      <c r="AK35" s="163"/>
      <c r="AL35" s="104">
        <f t="shared" si="14"/>
        <v>0</v>
      </c>
      <c r="AM35" s="177"/>
      <c r="AN35" s="177"/>
    </row>
    <row r="36" spans="1:40" s="1" customFormat="1" ht="16.5" hidden="1" thickTop="1" thickBot="1">
      <c r="A36" s="40" t="s">
        <v>70</v>
      </c>
      <c r="B36" s="5"/>
      <c r="C36" s="149"/>
      <c r="D36" s="4"/>
      <c r="E36" s="5"/>
      <c r="F36" s="149"/>
      <c r="G36" s="4"/>
      <c r="H36" s="5"/>
      <c r="I36" s="149"/>
      <c r="J36" s="4"/>
      <c r="K36" s="5"/>
      <c r="L36" s="149"/>
      <c r="M36" s="4"/>
      <c r="N36" s="5"/>
      <c r="O36" s="149"/>
      <c r="P36" s="4"/>
      <c r="Q36" s="5"/>
      <c r="R36" s="149"/>
      <c r="S36" s="4"/>
      <c r="T36" s="5"/>
      <c r="U36" s="149"/>
      <c r="V36" s="4"/>
      <c r="W36" s="5"/>
      <c r="X36" s="149"/>
      <c r="Y36" s="4"/>
      <c r="Z36" s="5"/>
      <c r="AA36" s="149"/>
      <c r="AB36" s="4"/>
      <c r="AC36" s="5"/>
      <c r="AD36" s="149"/>
      <c r="AE36" s="4"/>
      <c r="AF36" s="5"/>
      <c r="AG36" s="149"/>
      <c r="AH36" s="4"/>
      <c r="AI36" s="5"/>
      <c r="AJ36" s="149"/>
      <c r="AK36" s="163"/>
      <c r="AL36" s="104">
        <f t="shared" si="14"/>
        <v>0</v>
      </c>
      <c r="AM36" s="177"/>
      <c r="AN36" s="177"/>
    </row>
    <row r="37" spans="1:40" s="1" customFormat="1" ht="16.5" hidden="1" thickTop="1" thickBot="1">
      <c r="A37" s="40" t="s">
        <v>71</v>
      </c>
      <c r="B37" s="5"/>
      <c r="C37" s="149"/>
      <c r="D37" s="4"/>
      <c r="E37" s="5"/>
      <c r="F37" s="149"/>
      <c r="G37" s="4"/>
      <c r="H37" s="5"/>
      <c r="I37" s="149"/>
      <c r="J37" s="4"/>
      <c r="K37" s="5"/>
      <c r="L37" s="149"/>
      <c r="M37" s="4"/>
      <c r="N37" s="5"/>
      <c r="O37" s="149"/>
      <c r="P37" s="4"/>
      <c r="Q37" s="5"/>
      <c r="R37" s="149"/>
      <c r="S37" s="4"/>
      <c r="T37" s="5"/>
      <c r="U37" s="149"/>
      <c r="V37" s="4"/>
      <c r="W37" s="5"/>
      <c r="X37" s="149"/>
      <c r="Y37" s="4"/>
      <c r="Z37" s="5"/>
      <c r="AA37" s="149"/>
      <c r="AB37" s="4"/>
      <c r="AC37" s="5"/>
      <c r="AD37" s="149"/>
      <c r="AE37" s="4"/>
      <c r="AF37" s="5"/>
      <c r="AG37" s="149"/>
      <c r="AH37" s="4"/>
      <c r="AI37" s="5"/>
      <c r="AJ37" s="149"/>
      <c r="AK37" s="163"/>
      <c r="AL37" s="104">
        <f t="shared" si="14"/>
        <v>0</v>
      </c>
      <c r="AM37" s="177"/>
      <c r="AN37" s="177"/>
    </row>
    <row r="38" spans="1:40" s="1" customFormat="1" ht="16.5" hidden="1" thickTop="1" thickBot="1">
      <c r="A38" s="40" t="s">
        <v>30</v>
      </c>
      <c r="B38" s="5"/>
      <c r="C38" s="149"/>
      <c r="D38" s="4"/>
      <c r="E38" s="5"/>
      <c r="F38" s="149"/>
      <c r="G38" s="4"/>
      <c r="H38" s="5"/>
      <c r="I38" s="149"/>
      <c r="J38" s="4"/>
      <c r="K38" s="5"/>
      <c r="L38" s="149"/>
      <c r="M38" s="4"/>
      <c r="N38" s="5"/>
      <c r="O38" s="149"/>
      <c r="P38" s="4"/>
      <c r="Q38" s="5"/>
      <c r="R38" s="149"/>
      <c r="S38" s="4"/>
      <c r="T38" s="5"/>
      <c r="U38" s="149"/>
      <c r="V38" s="4"/>
      <c r="W38" s="5"/>
      <c r="X38" s="149"/>
      <c r="Y38" s="4"/>
      <c r="Z38" s="5"/>
      <c r="AA38" s="149"/>
      <c r="AB38" s="4"/>
      <c r="AC38" s="5"/>
      <c r="AD38" s="149"/>
      <c r="AE38" s="4"/>
      <c r="AF38" s="5"/>
      <c r="AG38" s="149"/>
      <c r="AH38" s="4"/>
      <c r="AI38" s="5"/>
      <c r="AJ38" s="149"/>
      <c r="AK38" s="163"/>
      <c r="AL38" s="104">
        <f t="shared" si="14"/>
        <v>0</v>
      </c>
      <c r="AM38" s="177"/>
      <c r="AN38" s="177"/>
    </row>
    <row r="39" spans="1:40" s="1" customFormat="1" ht="16.5" hidden="1" thickTop="1" thickBot="1">
      <c r="A39" s="40" t="s">
        <v>31</v>
      </c>
      <c r="B39" s="5"/>
      <c r="C39" s="149"/>
      <c r="D39" s="4"/>
      <c r="E39" s="5"/>
      <c r="F39" s="149"/>
      <c r="G39" s="4"/>
      <c r="H39" s="5"/>
      <c r="I39" s="149"/>
      <c r="J39" s="4"/>
      <c r="K39" s="5"/>
      <c r="L39" s="149"/>
      <c r="M39" s="4"/>
      <c r="N39" s="5"/>
      <c r="O39" s="149"/>
      <c r="P39" s="4"/>
      <c r="Q39" s="5"/>
      <c r="R39" s="149"/>
      <c r="S39" s="4"/>
      <c r="T39" s="5"/>
      <c r="U39" s="149"/>
      <c r="V39" s="4"/>
      <c r="W39" s="5"/>
      <c r="X39" s="149"/>
      <c r="Y39" s="4"/>
      <c r="Z39" s="5"/>
      <c r="AA39" s="149"/>
      <c r="AB39" s="4"/>
      <c r="AC39" s="5"/>
      <c r="AD39" s="149"/>
      <c r="AE39" s="4"/>
      <c r="AF39" s="5"/>
      <c r="AG39" s="149"/>
      <c r="AH39" s="4"/>
      <c r="AI39" s="5"/>
      <c r="AJ39" s="149"/>
      <c r="AK39" s="163"/>
      <c r="AL39" s="104">
        <f t="shared" si="14"/>
        <v>0</v>
      </c>
      <c r="AM39" s="177"/>
      <c r="AN39" s="177"/>
    </row>
    <row r="40" spans="1:40" s="1" customFormat="1" ht="16.5" hidden="1" thickTop="1" thickBot="1">
      <c r="A40" s="40" t="s">
        <v>33</v>
      </c>
      <c r="B40" s="5"/>
      <c r="C40" s="149"/>
      <c r="D40" s="4"/>
      <c r="E40" s="5"/>
      <c r="F40" s="149"/>
      <c r="G40" s="4"/>
      <c r="H40" s="5"/>
      <c r="I40" s="149"/>
      <c r="J40" s="4"/>
      <c r="K40" s="5"/>
      <c r="L40" s="149"/>
      <c r="M40" s="4"/>
      <c r="N40" s="5"/>
      <c r="O40" s="149"/>
      <c r="P40" s="4"/>
      <c r="Q40" s="5"/>
      <c r="R40" s="149"/>
      <c r="S40" s="4"/>
      <c r="T40" s="5"/>
      <c r="U40" s="149"/>
      <c r="V40" s="4"/>
      <c r="W40" s="5"/>
      <c r="X40" s="149"/>
      <c r="Y40" s="4"/>
      <c r="Z40" s="5"/>
      <c r="AA40" s="149"/>
      <c r="AB40" s="4"/>
      <c r="AC40" s="5"/>
      <c r="AD40" s="149"/>
      <c r="AE40" s="4"/>
      <c r="AF40" s="5"/>
      <c r="AG40" s="149"/>
      <c r="AH40" s="4"/>
      <c r="AI40" s="5"/>
      <c r="AJ40" s="149"/>
      <c r="AK40" s="163"/>
      <c r="AL40" s="104">
        <f t="shared" si="14"/>
        <v>0</v>
      </c>
      <c r="AM40" s="177"/>
      <c r="AN40" s="177"/>
    </row>
    <row r="41" spans="1:40" s="1" customFormat="1" ht="16.5" hidden="1" thickTop="1" thickBot="1">
      <c r="A41" s="40" t="s">
        <v>27</v>
      </c>
      <c r="B41" s="5"/>
      <c r="C41" s="149"/>
      <c r="D41" s="4"/>
      <c r="E41" s="5"/>
      <c r="F41" s="149"/>
      <c r="G41" s="4"/>
      <c r="H41" s="5"/>
      <c r="I41" s="149"/>
      <c r="J41" s="4"/>
      <c r="K41" s="5"/>
      <c r="L41" s="149"/>
      <c r="M41" s="4"/>
      <c r="N41" s="5"/>
      <c r="O41" s="149"/>
      <c r="P41" s="4"/>
      <c r="Q41" s="5"/>
      <c r="R41" s="149"/>
      <c r="S41" s="4"/>
      <c r="T41" s="5"/>
      <c r="U41" s="149"/>
      <c r="V41" s="4"/>
      <c r="W41" s="5"/>
      <c r="X41" s="149"/>
      <c r="Y41" s="4"/>
      <c r="Z41" s="5"/>
      <c r="AA41" s="149"/>
      <c r="AB41" s="4"/>
      <c r="AC41" s="5"/>
      <c r="AD41" s="149"/>
      <c r="AE41" s="4"/>
      <c r="AF41" s="5"/>
      <c r="AG41" s="149"/>
      <c r="AH41" s="4"/>
      <c r="AI41" s="5"/>
      <c r="AJ41" s="149"/>
      <c r="AK41" s="163"/>
      <c r="AL41" s="104">
        <f t="shared" si="14"/>
        <v>0</v>
      </c>
      <c r="AM41" s="177"/>
      <c r="AN41" s="177"/>
    </row>
    <row r="42" spans="1:40" ht="16.5" hidden="1" thickTop="1" thickBot="1">
      <c r="A42" s="40" t="s">
        <v>72</v>
      </c>
      <c r="B42" s="5"/>
      <c r="C42" s="149"/>
      <c r="D42" s="4"/>
      <c r="E42" s="5"/>
      <c r="F42" s="149"/>
      <c r="G42" s="4"/>
      <c r="H42" s="5"/>
      <c r="I42" s="149"/>
      <c r="J42" s="4"/>
      <c r="K42" s="5"/>
      <c r="L42" s="149"/>
      <c r="M42" s="4"/>
      <c r="N42" s="5"/>
      <c r="O42" s="149"/>
      <c r="P42" s="4"/>
      <c r="Q42" s="5"/>
      <c r="R42" s="149"/>
      <c r="S42" s="4"/>
      <c r="T42" s="5"/>
      <c r="U42" s="149"/>
      <c r="V42" s="4"/>
      <c r="W42" s="5"/>
      <c r="X42" s="149"/>
      <c r="Y42" s="4"/>
      <c r="Z42" s="5"/>
      <c r="AA42" s="149"/>
      <c r="AB42" s="4"/>
      <c r="AC42" s="5"/>
      <c r="AD42" s="149"/>
      <c r="AE42" s="4"/>
      <c r="AF42" s="5"/>
      <c r="AG42" s="149"/>
      <c r="AH42" s="4"/>
      <c r="AI42" s="5"/>
      <c r="AJ42" s="149"/>
      <c r="AK42" s="163"/>
      <c r="AL42" s="104">
        <f t="shared" si="14"/>
        <v>0</v>
      </c>
      <c r="AM42" s="177"/>
      <c r="AN42" s="177"/>
    </row>
    <row r="43" spans="1:40" ht="16.5" hidden="1" thickTop="1" thickBot="1">
      <c r="A43" s="40" t="s">
        <v>73</v>
      </c>
      <c r="B43" s="5"/>
      <c r="C43" s="149"/>
      <c r="D43" s="4"/>
      <c r="E43" s="5"/>
      <c r="F43" s="149"/>
      <c r="G43" s="4"/>
      <c r="H43" s="5"/>
      <c r="I43" s="149"/>
      <c r="J43" s="4"/>
      <c r="K43" s="5"/>
      <c r="L43" s="149"/>
      <c r="M43" s="4"/>
      <c r="N43" s="5"/>
      <c r="O43" s="149"/>
      <c r="P43" s="4"/>
      <c r="Q43" s="5"/>
      <c r="R43" s="149"/>
      <c r="S43" s="4"/>
      <c r="T43" s="5"/>
      <c r="U43" s="149"/>
      <c r="V43" s="4"/>
      <c r="W43" s="5"/>
      <c r="X43" s="149"/>
      <c r="Y43" s="4"/>
      <c r="Z43" s="5"/>
      <c r="AA43" s="149"/>
      <c r="AB43" s="4"/>
      <c r="AC43" s="5"/>
      <c r="AD43" s="149"/>
      <c r="AE43" s="4"/>
      <c r="AF43" s="5"/>
      <c r="AG43" s="149"/>
      <c r="AH43" s="4"/>
      <c r="AI43" s="5"/>
      <c r="AJ43" s="149"/>
      <c r="AK43" s="163"/>
      <c r="AL43" s="104">
        <f t="shared" si="14"/>
        <v>0</v>
      </c>
      <c r="AM43" s="177"/>
      <c r="AN43" s="177"/>
    </row>
    <row r="44" spans="1:40" ht="16.5" thickTop="1" thickBot="1">
      <c r="A44" s="2" t="s">
        <v>17</v>
      </c>
      <c r="B44" s="5" t="e">
        <f>'USD-Expenditure'!#REF!*80</f>
        <v>#REF!</v>
      </c>
      <c r="C44" s="149"/>
      <c r="D44" s="6" t="e">
        <f>B44-C44</f>
        <v>#REF!</v>
      </c>
      <c r="E44" s="5" t="e">
        <f>'USD-Expenditure'!#REF!*80</f>
        <v>#REF!</v>
      </c>
      <c r="F44" s="149">
        <v>0</v>
      </c>
      <c r="G44" s="6" t="e">
        <f>E44-F44</f>
        <v>#REF!</v>
      </c>
      <c r="H44" s="5" t="e">
        <f>'USD-Expenditure'!#REF!*80</f>
        <v>#REF!</v>
      </c>
      <c r="I44" s="149"/>
      <c r="J44" s="6" t="e">
        <f>H44-I44</f>
        <v>#REF!</v>
      </c>
      <c r="K44" s="5" t="e">
        <f>'USD-Expenditure'!#REF!*80</f>
        <v>#REF!</v>
      </c>
      <c r="L44" s="149"/>
      <c r="M44" s="6" t="e">
        <f>K44-L44</f>
        <v>#REF!</v>
      </c>
      <c r="N44" s="5" t="e">
        <f>'USD-Expenditure'!#REF!*80</f>
        <v>#REF!</v>
      </c>
      <c r="O44" s="149"/>
      <c r="P44" s="6" t="e">
        <f>N44-O44</f>
        <v>#REF!</v>
      </c>
      <c r="Q44" s="5" t="e">
        <f>'USD-Expenditure'!#REF!*80</f>
        <v>#REF!</v>
      </c>
      <c r="R44" s="149"/>
      <c r="S44" s="6" t="e">
        <f>Q44-R44</f>
        <v>#REF!</v>
      </c>
      <c r="T44" s="5" t="e">
        <f>'USD-Expenditure'!#REF!*80</f>
        <v>#REF!</v>
      </c>
      <c r="U44" s="149"/>
      <c r="V44" s="6" t="e">
        <f>T44-U44</f>
        <v>#REF!</v>
      </c>
      <c r="W44" s="5" t="e">
        <f>'USD-Expenditure'!#REF!*80</f>
        <v>#REF!</v>
      </c>
      <c r="X44" s="149"/>
      <c r="Y44" s="6" t="e">
        <f>W44-X44</f>
        <v>#REF!</v>
      </c>
      <c r="Z44" s="5" t="e">
        <f>'USD-Expenditure'!#REF!*80</f>
        <v>#REF!</v>
      </c>
      <c r="AA44" s="149"/>
      <c r="AB44" s="6" t="e">
        <f>Z44-AA44</f>
        <v>#REF!</v>
      </c>
      <c r="AC44" s="5" t="e">
        <f>'USD-Expenditure'!#REF!*80</f>
        <v>#REF!</v>
      </c>
      <c r="AD44" s="149"/>
      <c r="AE44" s="6" t="e">
        <f>AC44-AD44</f>
        <v>#REF!</v>
      </c>
      <c r="AF44" s="5" t="e">
        <f>'USD-Expenditure'!#REF!*80</f>
        <v>#REF!</v>
      </c>
      <c r="AG44" s="149"/>
      <c r="AH44" s="6" t="e">
        <f>AF44-AG44</f>
        <v>#REF!</v>
      </c>
      <c r="AI44" s="5" t="e">
        <f>'USD-Expenditure'!#REF!*80</f>
        <v>#REF!</v>
      </c>
      <c r="AJ44" s="149"/>
      <c r="AK44" s="164" t="e">
        <f>AI44-AJ44</f>
        <v>#REF!</v>
      </c>
      <c r="AL44" s="104" t="e">
        <f t="shared" si="14"/>
        <v>#REF!</v>
      </c>
      <c r="AM44" s="176"/>
      <c r="AN44" s="176" t="e">
        <f>AL44-AM44</f>
        <v>#REF!</v>
      </c>
    </row>
    <row r="45" spans="1:40" ht="16.5" thickTop="1" thickBot="1">
      <c r="A45" s="67" t="s">
        <v>18</v>
      </c>
      <c r="B45" s="61" t="e">
        <f>'USD-Expenditure'!#REF!*80</f>
        <v>#REF!</v>
      </c>
      <c r="C45" s="113"/>
      <c r="D45" s="62" t="e">
        <f>B45-C45</f>
        <v>#REF!</v>
      </c>
      <c r="E45" s="61" t="e">
        <f>'USD-Expenditure'!#REF!*80</f>
        <v>#REF!</v>
      </c>
      <c r="F45" s="113">
        <v>0</v>
      </c>
      <c r="G45" s="62" t="e">
        <f>E45-F45</f>
        <v>#REF!</v>
      </c>
      <c r="H45" s="61" t="e">
        <f>'USD-Expenditure'!#REF!*80</f>
        <v>#REF!</v>
      </c>
      <c r="I45" s="113"/>
      <c r="J45" s="62" t="e">
        <f>H45-I45</f>
        <v>#REF!</v>
      </c>
      <c r="K45" s="61" t="e">
        <f>'USD-Expenditure'!#REF!*80</f>
        <v>#REF!</v>
      </c>
      <c r="L45" s="113"/>
      <c r="M45" s="62" t="e">
        <f>K45-L45</f>
        <v>#REF!</v>
      </c>
      <c r="N45" s="61" t="e">
        <f>'USD-Expenditure'!#REF!*80</f>
        <v>#REF!</v>
      </c>
      <c r="O45" s="113"/>
      <c r="P45" s="62" t="e">
        <f>N45-O45</f>
        <v>#REF!</v>
      </c>
      <c r="Q45" s="61" t="e">
        <f>'USD-Expenditure'!#REF!*80</f>
        <v>#REF!</v>
      </c>
      <c r="R45" s="113"/>
      <c r="S45" s="62" t="e">
        <f>Q45-R45</f>
        <v>#REF!</v>
      </c>
      <c r="T45" s="61" t="e">
        <f>'USD-Expenditure'!#REF!*80</f>
        <v>#REF!</v>
      </c>
      <c r="U45" s="113"/>
      <c r="V45" s="62" t="e">
        <f>T45-U45</f>
        <v>#REF!</v>
      </c>
      <c r="W45" s="61" t="e">
        <f>'USD-Expenditure'!#REF!*80</f>
        <v>#REF!</v>
      </c>
      <c r="X45" s="113"/>
      <c r="Y45" s="62" t="e">
        <f>W45-X45</f>
        <v>#REF!</v>
      </c>
      <c r="Z45" s="61" t="e">
        <f>'USD-Expenditure'!#REF!*80</f>
        <v>#REF!</v>
      </c>
      <c r="AA45" s="113"/>
      <c r="AB45" s="62" t="e">
        <f>Z45-AA45</f>
        <v>#REF!</v>
      </c>
      <c r="AC45" s="61" t="e">
        <f>'USD-Expenditure'!#REF!*80</f>
        <v>#REF!</v>
      </c>
      <c r="AD45" s="113"/>
      <c r="AE45" s="62" t="e">
        <f>AC45-AD45</f>
        <v>#REF!</v>
      </c>
      <c r="AF45" s="61" t="e">
        <f>'USD-Expenditure'!#REF!*80</f>
        <v>#REF!</v>
      </c>
      <c r="AG45" s="113"/>
      <c r="AH45" s="62" t="e">
        <f>AF45-AG45</f>
        <v>#REF!</v>
      </c>
      <c r="AI45" s="61" t="e">
        <f>'USD-Expenditure'!#REF!*80</f>
        <v>#REF!</v>
      </c>
      <c r="AJ45" s="113"/>
      <c r="AK45" s="165" t="e">
        <f>AI45-AJ45</f>
        <v>#REF!</v>
      </c>
      <c r="AL45" s="104" t="e">
        <f t="shared" si="14"/>
        <v>#REF!</v>
      </c>
      <c r="AM45" s="178"/>
      <c r="AN45" s="179">
        <v>0</v>
      </c>
    </row>
    <row r="46" spans="1:40" ht="17.25" thickTop="1" thickBot="1">
      <c r="A46" s="74" t="s">
        <v>42</v>
      </c>
      <c r="B46" s="150" t="e">
        <f t="shared" ref="B46:AN46" si="16">SUM(B47:B50)</f>
        <v>#REF!</v>
      </c>
      <c r="C46" s="114">
        <f t="shared" si="16"/>
        <v>0</v>
      </c>
      <c r="D46" s="73" t="e">
        <f t="shared" si="16"/>
        <v>#REF!</v>
      </c>
      <c r="E46" s="150" t="e">
        <f t="shared" si="16"/>
        <v>#REF!</v>
      </c>
      <c r="F46" s="114">
        <f t="shared" si="16"/>
        <v>73960</v>
      </c>
      <c r="G46" s="73" t="e">
        <f t="shared" si="16"/>
        <v>#REF!</v>
      </c>
      <c r="H46" s="150" t="e">
        <f t="shared" si="16"/>
        <v>#REF!</v>
      </c>
      <c r="I46" s="114">
        <f t="shared" si="16"/>
        <v>0</v>
      </c>
      <c r="J46" s="73" t="e">
        <f t="shared" si="16"/>
        <v>#REF!</v>
      </c>
      <c r="K46" s="150" t="e">
        <f t="shared" si="16"/>
        <v>#REF!</v>
      </c>
      <c r="L46" s="114">
        <f t="shared" si="16"/>
        <v>0</v>
      </c>
      <c r="M46" s="73" t="e">
        <f t="shared" si="16"/>
        <v>#REF!</v>
      </c>
      <c r="N46" s="150" t="e">
        <f t="shared" si="16"/>
        <v>#REF!</v>
      </c>
      <c r="O46" s="114">
        <f t="shared" si="16"/>
        <v>0</v>
      </c>
      <c r="P46" s="73" t="e">
        <f t="shared" si="16"/>
        <v>#REF!</v>
      </c>
      <c r="Q46" s="150" t="e">
        <f t="shared" si="16"/>
        <v>#REF!</v>
      </c>
      <c r="R46" s="114">
        <f t="shared" si="16"/>
        <v>0</v>
      </c>
      <c r="S46" s="73" t="e">
        <f t="shared" si="16"/>
        <v>#REF!</v>
      </c>
      <c r="T46" s="150" t="e">
        <f t="shared" si="16"/>
        <v>#REF!</v>
      </c>
      <c r="U46" s="114">
        <f t="shared" si="16"/>
        <v>0</v>
      </c>
      <c r="V46" s="73" t="e">
        <f t="shared" si="16"/>
        <v>#REF!</v>
      </c>
      <c r="W46" s="150" t="e">
        <f t="shared" si="16"/>
        <v>#REF!</v>
      </c>
      <c r="X46" s="114">
        <f t="shared" si="16"/>
        <v>0</v>
      </c>
      <c r="Y46" s="73" t="e">
        <f t="shared" si="16"/>
        <v>#REF!</v>
      </c>
      <c r="Z46" s="150" t="e">
        <f t="shared" si="16"/>
        <v>#REF!</v>
      </c>
      <c r="AA46" s="114">
        <f t="shared" si="16"/>
        <v>0</v>
      </c>
      <c r="AB46" s="73" t="e">
        <f t="shared" si="16"/>
        <v>#REF!</v>
      </c>
      <c r="AC46" s="150" t="e">
        <f t="shared" si="16"/>
        <v>#REF!</v>
      </c>
      <c r="AD46" s="114">
        <f t="shared" si="16"/>
        <v>0</v>
      </c>
      <c r="AE46" s="73" t="e">
        <f t="shared" si="16"/>
        <v>#REF!</v>
      </c>
      <c r="AF46" s="150" t="e">
        <f t="shared" si="16"/>
        <v>#REF!</v>
      </c>
      <c r="AG46" s="114">
        <f t="shared" si="16"/>
        <v>0</v>
      </c>
      <c r="AH46" s="73" t="e">
        <f t="shared" si="16"/>
        <v>#REF!</v>
      </c>
      <c r="AI46" s="150" t="e">
        <f t="shared" si="16"/>
        <v>#REF!</v>
      </c>
      <c r="AJ46" s="114">
        <f t="shared" si="16"/>
        <v>0</v>
      </c>
      <c r="AK46" s="162" t="e">
        <f t="shared" si="16"/>
        <v>#REF!</v>
      </c>
      <c r="AL46" s="174" t="e">
        <f t="shared" si="16"/>
        <v>#REF!</v>
      </c>
      <c r="AM46" s="174">
        <f t="shared" si="16"/>
        <v>0</v>
      </c>
      <c r="AN46" s="175" t="e">
        <f t="shared" si="16"/>
        <v>#REF!</v>
      </c>
    </row>
    <row r="47" spans="1:40" ht="16.5" thickTop="1" thickBot="1">
      <c r="A47" s="2" t="s">
        <v>19</v>
      </c>
      <c r="B47" s="59">
        <f>'USD-Expenditure'!B43*80</f>
        <v>38000</v>
      </c>
      <c r="C47" s="151"/>
      <c r="D47" s="4">
        <f>B47-C47</f>
        <v>38000</v>
      </c>
      <c r="E47" s="59">
        <f>'USD-Expenditure'!E43*80</f>
        <v>38000</v>
      </c>
      <c r="F47" s="151">
        <v>38000</v>
      </c>
      <c r="G47" s="4">
        <f>E47-F47</f>
        <v>0</v>
      </c>
      <c r="H47" s="59">
        <f>'USD-Expenditure'!H43*80</f>
        <v>38000</v>
      </c>
      <c r="I47" s="151"/>
      <c r="J47" s="4">
        <f>H47-I47</f>
        <v>38000</v>
      </c>
      <c r="K47" s="59">
        <f>'USD-Expenditure'!K43*80</f>
        <v>38000</v>
      </c>
      <c r="L47" s="151"/>
      <c r="M47" s="4">
        <f>K47-L47</f>
        <v>38000</v>
      </c>
      <c r="N47" s="59">
        <f>'USD-Expenditure'!N43*80</f>
        <v>38000</v>
      </c>
      <c r="O47" s="151"/>
      <c r="P47" s="4">
        <f>N47-O47</f>
        <v>38000</v>
      </c>
      <c r="Q47" s="59">
        <f>'USD-Expenditure'!Q43*80</f>
        <v>38000</v>
      </c>
      <c r="R47" s="151"/>
      <c r="S47" s="4">
        <f>Q47-R47</f>
        <v>38000</v>
      </c>
      <c r="T47" s="59">
        <f>'USD-Expenditure'!T43*80</f>
        <v>38000</v>
      </c>
      <c r="U47" s="151"/>
      <c r="V47" s="4">
        <f>T47-U47</f>
        <v>38000</v>
      </c>
      <c r="W47" s="59">
        <f>'USD-Expenditure'!W43*80</f>
        <v>38000</v>
      </c>
      <c r="X47" s="151"/>
      <c r="Y47" s="4">
        <f>W47-X47</f>
        <v>38000</v>
      </c>
      <c r="Z47" s="59">
        <f>'USD-Expenditure'!Z43*80</f>
        <v>38000</v>
      </c>
      <c r="AA47" s="151"/>
      <c r="AB47" s="4">
        <f>Z47-AA47</f>
        <v>38000</v>
      </c>
      <c r="AC47" s="59">
        <f>'USD-Expenditure'!AC43*80</f>
        <v>38000</v>
      </c>
      <c r="AD47" s="151"/>
      <c r="AE47" s="4">
        <f>AC47-AD47</f>
        <v>38000</v>
      </c>
      <c r="AF47" s="59">
        <f>'USD-Expenditure'!AF43*80</f>
        <v>38000</v>
      </c>
      <c r="AG47" s="151"/>
      <c r="AH47" s="4">
        <f>AF47-AG47</f>
        <v>38000</v>
      </c>
      <c r="AI47" s="59">
        <f>'USD-Expenditure'!AI43*80</f>
        <v>38000</v>
      </c>
      <c r="AJ47" s="151"/>
      <c r="AK47" s="163">
        <f>AI47-AJ47</f>
        <v>38000</v>
      </c>
      <c r="AL47" s="104">
        <f>AI47+AF47+AC47+Z47+W47+T47+Q47+N47+K47+H47+E47+B47</f>
        <v>456000</v>
      </c>
      <c r="AM47" s="176"/>
      <c r="AN47" s="176">
        <f>AL47-AM47</f>
        <v>456000</v>
      </c>
    </row>
    <row r="48" spans="1:40" ht="16.5" thickTop="1" thickBot="1">
      <c r="A48" s="2" t="s">
        <v>19</v>
      </c>
      <c r="B48" s="5">
        <f>'USD-Expenditure'!B44*80</f>
        <v>35960</v>
      </c>
      <c r="C48" s="149"/>
      <c r="D48" s="4">
        <f>B48-C48</f>
        <v>35960</v>
      </c>
      <c r="E48" s="5">
        <f>'USD-Expenditure'!E44*80</f>
        <v>35960</v>
      </c>
      <c r="F48" s="149">
        <v>35960</v>
      </c>
      <c r="G48" s="4">
        <f>E48-F48</f>
        <v>0</v>
      </c>
      <c r="H48" s="5">
        <f>'USD-Expenditure'!H44*80</f>
        <v>35960</v>
      </c>
      <c r="I48" s="149"/>
      <c r="J48" s="4">
        <f>H48-I48</f>
        <v>35960</v>
      </c>
      <c r="K48" s="5">
        <f>'USD-Expenditure'!K44*80</f>
        <v>35960</v>
      </c>
      <c r="L48" s="149"/>
      <c r="M48" s="4">
        <f>K48-L48</f>
        <v>35960</v>
      </c>
      <c r="N48" s="5">
        <f>'USD-Expenditure'!N44*80</f>
        <v>35960</v>
      </c>
      <c r="O48" s="149"/>
      <c r="P48" s="4">
        <f>N48-O48</f>
        <v>35960</v>
      </c>
      <c r="Q48" s="5">
        <f>'USD-Expenditure'!Q44*80</f>
        <v>35960</v>
      </c>
      <c r="R48" s="149"/>
      <c r="S48" s="4">
        <f>Q48-R48</f>
        <v>35960</v>
      </c>
      <c r="T48" s="5">
        <f>'USD-Expenditure'!T44*80</f>
        <v>35960</v>
      </c>
      <c r="U48" s="149"/>
      <c r="V48" s="4">
        <f>T48-U48</f>
        <v>35960</v>
      </c>
      <c r="W48" s="5">
        <f>'USD-Expenditure'!W44*80</f>
        <v>35960</v>
      </c>
      <c r="X48" s="149"/>
      <c r="Y48" s="4">
        <f>W48-X48</f>
        <v>35960</v>
      </c>
      <c r="Z48" s="5">
        <f>'USD-Expenditure'!Z44*80</f>
        <v>35960</v>
      </c>
      <c r="AA48" s="149"/>
      <c r="AB48" s="4">
        <f>Z48-AA48</f>
        <v>35960</v>
      </c>
      <c r="AC48" s="5">
        <f>'USD-Expenditure'!AC44*80</f>
        <v>35960</v>
      </c>
      <c r="AD48" s="149"/>
      <c r="AE48" s="4">
        <f>AC48-AD48</f>
        <v>35960</v>
      </c>
      <c r="AF48" s="5">
        <f>'USD-Expenditure'!AF44*80</f>
        <v>35960</v>
      </c>
      <c r="AG48" s="149"/>
      <c r="AH48" s="4">
        <f>AF48-AG48</f>
        <v>35960</v>
      </c>
      <c r="AI48" s="5">
        <f>'USD-Expenditure'!AI44*80</f>
        <v>35960</v>
      </c>
      <c r="AJ48" s="149"/>
      <c r="AK48" s="163">
        <f>AI48-AJ48</f>
        <v>35960</v>
      </c>
      <c r="AL48" s="104">
        <f>AI48+AF48+AC48+Z48+W48+T48+Q48+N48+K48+H48+E48+B48</f>
        <v>431520</v>
      </c>
      <c r="AM48" s="176"/>
      <c r="AN48" s="176">
        <f>AL48-AM48</f>
        <v>431520</v>
      </c>
    </row>
    <row r="49" spans="1:40" ht="16.5" thickTop="1" thickBot="1">
      <c r="A49" s="2" t="s">
        <v>20</v>
      </c>
      <c r="B49" s="5" t="e">
        <f>'USD-Expenditure'!#REF!*80</f>
        <v>#REF!</v>
      </c>
      <c r="C49" s="149"/>
      <c r="D49" s="4" t="e">
        <f>B49-C49</f>
        <v>#REF!</v>
      </c>
      <c r="E49" s="5" t="e">
        <f>'USD-Expenditure'!#REF!*80</f>
        <v>#REF!</v>
      </c>
      <c r="F49" s="149">
        <v>0</v>
      </c>
      <c r="G49" s="4" t="e">
        <f>E49-F49</f>
        <v>#REF!</v>
      </c>
      <c r="H49" s="5" t="e">
        <f>'USD-Expenditure'!#REF!*80</f>
        <v>#REF!</v>
      </c>
      <c r="I49" s="149"/>
      <c r="J49" s="4" t="e">
        <f>H49-I49</f>
        <v>#REF!</v>
      </c>
      <c r="K49" s="5" t="e">
        <f>'USD-Expenditure'!#REF!*80</f>
        <v>#REF!</v>
      </c>
      <c r="L49" s="149"/>
      <c r="M49" s="4" t="e">
        <f>K49-L49</f>
        <v>#REF!</v>
      </c>
      <c r="N49" s="5" t="e">
        <f>'USD-Expenditure'!#REF!*80</f>
        <v>#REF!</v>
      </c>
      <c r="O49" s="149"/>
      <c r="P49" s="4" t="e">
        <f>N49-O49</f>
        <v>#REF!</v>
      </c>
      <c r="Q49" s="5" t="e">
        <f>'USD-Expenditure'!#REF!*80</f>
        <v>#REF!</v>
      </c>
      <c r="R49" s="149"/>
      <c r="S49" s="4" t="e">
        <f>Q49-R49</f>
        <v>#REF!</v>
      </c>
      <c r="T49" s="5" t="e">
        <f>'USD-Expenditure'!#REF!*80</f>
        <v>#REF!</v>
      </c>
      <c r="U49" s="149"/>
      <c r="V49" s="4" t="e">
        <f>T49-U49</f>
        <v>#REF!</v>
      </c>
      <c r="W49" s="5" t="e">
        <f>'USD-Expenditure'!#REF!*80</f>
        <v>#REF!</v>
      </c>
      <c r="X49" s="149"/>
      <c r="Y49" s="4" t="e">
        <f>W49-X49</f>
        <v>#REF!</v>
      </c>
      <c r="Z49" s="5" t="e">
        <f>'USD-Expenditure'!#REF!*80</f>
        <v>#REF!</v>
      </c>
      <c r="AA49" s="149"/>
      <c r="AB49" s="4" t="e">
        <f>Z49-AA49</f>
        <v>#REF!</v>
      </c>
      <c r="AC49" s="5" t="e">
        <f>'USD-Expenditure'!#REF!*80</f>
        <v>#REF!</v>
      </c>
      <c r="AD49" s="149"/>
      <c r="AE49" s="4" t="e">
        <f>AC49-AD49</f>
        <v>#REF!</v>
      </c>
      <c r="AF49" s="5" t="e">
        <f>'USD-Expenditure'!#REF!*80</f>
        <v>#REF!</v>
      </c>
      <c r="AG49" s="149"/>
      <c r="AH49" s="4" t="e">
        <f>AF49-AG49</f>
        <v>#REF!</v>
      </c>
      <c r="AI49" s="5" t="e">
        <f>'USD-Expenditure'!#REF!*80</f>
        <v>#REF!</v>
      </c>
      <c r="AJ49" s="149"/>
      <c r="AK49" s="163" t="e">
        <f>AI49-AJ49</f>
        <v>#REF!</v>
      </c>
      <c r="AL49" s="104" t="e">
        <f>AI49+AF49+AC49+Z49+W49+T49+Q49+N49+K49+H49+E49+B49</f>
        <v>#REF!</v>
      </c>
      <c r="AM49" s="176"/>
      <c r="AN49" s="176" t="e">
        <f>AL49-AM49</f>
        <v>#REF!</v>
      </c>
    </row>
    <row r="50" spans="1:40" ht="16.5" thickTop="1" thickBot="1">
      <c r="A50" s="67" t="s">
        <v>40</v>
      </c>
      <c r="B50" s="5">
        <f>'USD-Expenditure'!B45*80</f>
        <v>30000</v>
      </c>
      <c r="C50" s="149"/>
      <c r="D50" s="62">
        <f>B50-C50</f>
        <v>30000</v>
      </c>
      <c r="E50" s="5">
        <f>'USD-Expenditure'!E45*80</f>
        <v>30000</v>
      </c>
      <c r="F50" s="149"/>
      <c r="G50" s="62">
        <f>E50-F50</f>
        <v>30000</v>
      </c>
      <c r="H50" s="5">
        <f>'USD-Expenditure'!H45*80</f>
        <v>30000</v>
      </c>
      <c r="I50" s="149"/>
      <c r="J50" s="62">
        <f>H50-I50</f>
        <v>30000</v>
      </c>
      <c r="K50" s="5">
        <f>'USD-Expenditure'!K45*80</f>
        <v>30000</v>
      </c>
      <c r="L50" s="149"/>
      <c r="M50" s="62">
        <f>K50-L50</f>
        <v>30000</v>
      </c>
      <c r="N50" s="5">
        <f>'USD-Expenditure'!N45*80</f>
        <v>30000</v>
      </c>
      <c r="O50" s="149"/>
      <c r="P50" s="62">
        <f>N50-O50</f>
        <v>30000</v>
      </c>
      <c r="Q50" s="5">
        <f>'USD-Expenditure'!Q45*80</f>
        <v>30000</v>
      </c>
      <c r="R50" s="149"/>
      <c r="S50" s="62">
        <f>Q50-R50</f>
        <v>30000</v>
      </c>
      <c r="T50" s="5">
        <f>'USD-Expenditure'!T45*80</f>
        <v>30000</v>
      </c>
      <c r="U50" s="149"/>
      <c r="V50" s="62">
        <f>T50-U50</f>
        <v>30000</v>
      </c>
      <c r="W50" s="5">
        <f>'USD-Expenditure'!W45*80</f>
        <v>30000</v>
      </c>
      <c r="X50" s="149"/>
      <c r="Y50" s="62">
        <f>W50-X50</f>
        <v>30000</v>
      </c>
      <c r="Z50" s="5">
        <f>'USD-Expenditure'!Z45*80</f>
        <v>30000</v>
      </c>
      <c r="AA50" s="149"/>
      <c r="AB50" s="62">
        <f>Z50-AA50</f>
        <v>30000</v>
      </c>
      <c r="AC50" s="5">
        <f>'USD-Expenditure'!AC45*80</f>
        <v>30000</v>
      </c>
      <c r="AD50" s="149"/>
      <c r="AE50" s="62">
        <f>AC50-AD50</f>
        <v>30000</v>
      </c>
      <c r="AF50" s="5">
        <f>'USD-Expenditure'!AF45*80</f>
        <v>30000</v>
      </c>
      <c r="AG50" s="149"/>
      <c r="AH50" s="62">
        <f>AF50-AG50</f>
        <v>30000</v>
      </c>
      <c r="AI50" s="5">
        <f>'USD-Expenditure'!AI45*80</f>
        <v>30000</v>
      </c>
      <c r="AJ50" s="149"/>
      <c r="AK50" s="165">
        <f>AI50-AJ50</f>
        <v>30000</v>
      </c>
      <c r="AL50" s="104">
        <f>AI50+AF50+AC50+Z50+W50+T50+Q50+N50+K50+H50+E50+B50</f>
        <v>360000</v>
      </c>
      <c r="AM50" s="176"/>
      <c r="AN50" s="176">
        <f>AL50-AM50</f>
        <v>360000</v>
      </c>
    </row>
    <row r="51" spans="1:40" ht="16.5" hidden="1" thickTop="1" thickBot="1">
      <c r="A51" s="68" t="s">
        <v>61</v>
      </c>
      <c r="B51" s="5"/>
      <c r="C51" s="149"/>
      <c r="D51" s="4"/>
      <c r="E51" s="5"/>
      <c r="F51" s="149"/>
      <c r="G51" s="4"/>
      <c r="H51" s="5"/>
      <c r="I51" s="149"/>
      <c r="J51" s="4"/>
      <c r="K51" s="5"/>
      <c r="L51" s="149"/>
      <c r="M51" s="4"/>
      <c r="N51" s="5"/>
      <c r="O51" s="149"/>
      <c r="P51" s="4"/>
      <c r="Q51" s="5"/>
      <c r="R51" s="149"/>
      <c r="S51" s="4"/>
      <c r="T51" s="5"/>
      <c r="U51" s="149"/>
      <c r="V51" s="4"/>
      <c r="W51" s="5"/>
      <c r="X51" s="149"/>
      <c r="Y51" s="4"/>
      <c r="Z51" s="5"/>
      <c r="AA51" s="149"/>
      <c r="AB51" s="4"/>
      <c r="AC51" s="5"/>
      <c r="AD51" s="149"/>
      <c r="AE51" s="4"/>
      <c r="AF51" s="5"/>
      <c r="AG51" s="149"/>
      <c r="AH51" s="4"/>
      <c r="AI51" s="5"/>
      <c r="AJ51" s="149"/>
      <c r="AK51" s="163"/>
      <c r="AL51" s="178"/>
      <c r="AM51" s="177"/>
      <c r="AN51" s="177"/>
    </row>
    <row r="52" spans="1:40" ht="16.5" hidden="1" thickTop="1" thickBot="1">
      <c r="A52" s="40" t="s">
        <v>62</v>
      </c>
      <c r="B52" s="5"/>
      <c r="C52" s="149"/>
      <c r="D52" s="4"/>
      <c r="E52" s="5"/>
      <c r="F52" s="149"/>
      <c r="G52" s="4"/>
      <c r="H52" s="5"/>
      <c r="I52" s="149"/>
      <c r="J52" s="4"/>
      <c r="K52" s="5"/>
      <c r="L52" s="149"/>
      <c r="M52" s="4"/>
      <c r="N52" s="5"/>
      <c r="O52" s="149"/>
      <c r="P52" s="4"/>
      <c r="Q52" s="5"/>
      <c r="R52" s="149"/>
      <c r="S52" s="4"/>
      <c r="T52" s="5"/>
      <c r="U52" s="149"/>
      <c r="V52" s="4"/>
      <c r="W52" s="5"/>
      <c r="X52" s="149"/>
      <c r="Y52" s="4"/>
      <c r="Z52" s="5"/>
      <c r="AA52" s="149"/>
      <c r="AB52" s="4"/>
      <c r="AC52" s="5"/>
      <c r="AD52" s="149"/>
      <c r="AE52" s="4"/>
      <c r="AF52" s="5"/>
      <c r="AG52" s="149"/>
      <c r="AH52" s="4"/>
      <c r="AI52" s="5"/>
      <c r="AJ52" s="149"/>
      <c r="AK52" s="163"/>
      <c r="AL52" s="178"/>
      <c r="AM52" s="177"/>
      <c r="AN52" s="177"/>
    </row>
    <row r="53" spans="1:40" ht="16.5" hidden="1" thickTop="1" thickBot="1">
      <c r="A53" s="40" t="s">
        <v>63</v>
      </c>
      <c r="B53" s="5"/>
      <c r="C53" s="149"/>
      <c r="D53" s="4"/>
      <c r="E53" s="5"/>
      <c r="F53" s="149"/>
      <c r="G53" s="4"/>
      <c r="H53" s="5"/>
      <c r="I53" s="149"/>
      <c r="J53" s="4"/>
      <c r="K53" s="5"/>
      <c r="L53" s="149"/>
      <c r="M53" s="4"/>
      <c r="N53" s="5"/>
      <c r="O53" s="149"/>
      <c r="P53" s="4"/>
      <c r="Q53" s="5"/>
      <c r="R53" s="149"/>
      <c r="S53" s="4"/>
      <c r="T53" s="5"/>
      <c r="U53" s="149"/>
      <c r="V53" s="4"/>
      <c r="W53" s="5"/>
      <c r="X53" s="149"/>
      <c r="Y53" s="4"/>
      <c r="Z53" s="5"/>
      <c r="AA53" s="149"/>
      <c r="AB53" s="4"/>
      <c r="AC53" s="5"/>
      <c r="AD53" s="149"/>
      <c r="AE53" s="4"/>
      <c r="AF53" s="5"/>
      <c r="AG53" s="149"/>
      <c r="AH53" s="4"/>
      <c r="AI53" s="5"/>
      <c r="AJ53" s="149"/>
      <c r="AK53" s="163"/>
      <c r="AL53" s="178"/>
      <c r="AM53" s="177"/>
      <c r="AN53" s="177"/>
    </row>
    <row r="54" spans="1:40" ht="16.5" hidden="1" thickTop="1" thickBot="1">
      <c r="A54" s="40" t="s">
        <v>64</v>
      </c>
      <c r="B54" s="5"/>
      <c r="C54" s="149"/>
      <c r="D54" s="4"/>
      <c r="E54" s="5"/>
      <c r="F54" s="149"/>
      <c r="G54" s="4"/>
      <c r="H54" s="5"/>
      <c r="I54" s="149"/>
      <c r="J54" s="4"/>
      <c r="K54" s="5"/>
      <c r="L54" s="149"/>
      <c r="M54" s="4"/>
      <c r="N54" s="5"/>
      <c r="O54" s="149"/>
      <c r="P54" s="4"/>
      <c r="Q54" s="5"/>
      <c r="R54" s="149"/>
      <c r="S54" s="4"/>
      <c r="T54" s="5"/>
      <c r="U54" s="149"/>
      <c r="V54" s="4"/>
      <c r="W54" s="5"/>
      <c r="X54" s="149"/>
      <c r="Y54" s="4"/>
      <c r="Z54" s="5"/>
      <c r="AA54" s="149"/>
      <c r="AB54" s="4"/>
      <c r="AC54" s="5"/>
      <c r="AD54" s="149"/>
      <c r="AE54" s="4"/>
      <c r="AF54" s="5"/>
      <c r="AG54" s="149"/>
      <c r="AH54" s="4"/>
      <c r="AI54" s="5"/>
      <c r="AJ54" s="149"/>
      <c r="AK54" s="163"/>
      <c r="AL54" s="178"/>
      <c r="AM54" s="177"/>
      <c r="AN54" s="177"/>
    </row>
    <row r="55" spans="1:40" ht="16.5" hidden="1" thickTop="1" thickBot="1">
      <c r="A55" s="40" t="s">
        <v>65</v>
      </c>
      <c r="B55" s="5"/>
      <c r="C55" s="149"/>
      <c r="D55" s="4"/>
      <c r="E55" s="5"/>
      <c r="F55" s="149"/>
      <c r="G55" s="4"/>
      <c r="H55" s="5"/>
      <c r="I55" s="149"/>
      <c r="J55" s="4"/>
      <c r="K55" s="5"/>
      <c r="L55" s="149"/>
      <c r="M55" s="4"/>
      <c r="N55" s="5"/>
      <c r="O55" s="149"/>
      <c r="P55" s="4"/>
      <c r="Q55" s="5"/>
      <c r="R55" s="149"/>
      <c r="S55" s="4"/>
      <c r="T55" s="5"/>
      <c r="U55" s="149"/>
      <c r="V55" s="4"/>
      <c r="W55" s="5"/>
      <c r="X55" s="149"/>
      <c r="Y55" s="4"/>
      <c r="Z55" s="5"/>
      <c r="AA55" s="149"/>
      <c r="AB55" s="4"/>
      <c r="AC55" s="5"/>
      <c r="AD55" s="149"/>
      <c r="AE55" s="4"/>
      <c r="AF55" s="5"/>
      <c r="AG55" s="149"/>
      <c r="AH55" s="4"/>
      <c r="AI55" s="5"/>
      <c r="AJ55" s="149"/>
      <c r="AK55" s="163"/>
      <c r="AL55" s="178"/>
      <c r="AM55" s="177"/>
      <c r="AN55" s="177"/>
    </row>
    <row r="56" spans="1:40" ht="16.5" hidden="1" thickTop="1" thickBot="1">
      <c r="A56" s="40" t="s">
        <v>66</v>
      </c>
      <c r="B56" s="5"/>
      <c r="C56" s="149"/>
      <c r="D56" s="4"/>
      <c r="E56" s="5"/>
      <c r="F56" s="149"/>
      <c r="G56" s="4"/>
      <c r="H56" s="5"/>
      <c r="I56" s="149"/>
      <c r="J56" s="4"/>
      <c r="K56" s="5"/>
      <c r="L56" s="149"/>
      <c r="M56" s="4"/>
      <c r="N56" s="5"/>
      <c r="O56" s="149"/>
      <c r="P56" s="4"/>
      <c r="Q56" s="5"/>
      <c r="R56" s="149"/>
      <c r="S56" s="4"/>
      <c r="T56" s="5"/>
      <c r="U56" s="149"/>
      <c r="V56" s="4"/>
      <c r="W56" s="5"/>
      <c r="X56" s="149"/>
      <c r="Y56" s="4"/>
      <c r="Z56" s="5"/>
      <c r="AA56" s="149"/>
      <c r="AB56" s="4"/>
      <c r="AC56" s="5"/>
      <c r="AD56" s="149"/>
      <c r="AE56" s="4"/>
      <c r="AF56" s="5"/>
      <c r="AG56" s="149"/>
      <c r="AH56" s="4"/>
      <c r="AI56" s="5"/>
      <c r="AJ56" s="149"/>
      <c r="AK56" s="163"/>
      <c r="AL56" s="178"/>
      <c r="AM56" s="177"/>
      <c r="AN56" s="177"/>
    </row>
    <row r="57" spans="1:40" ht="16.5" hidden="1" thickTop="1" thickBot="1">
      <c r="A57" s="69" t="s">
        <v>67</v>
      </c>
      <c r="B57" s="61"/>
      <c r="C57" s="113"/>
      <c r="D57" s="11"/>
      <c r="E57" s="61"/>
      <c r="F57" s="113"/>
      <c r="G57" s="11"/>
      <c r="H57" s="61"/>
      <c r="I57" s="113"/>
      <c r="J57" s="11"/>
      <c r="K57" s="61"/>
      <c r="L57" s="113"/>
      <c r="M57" s="11"/>
      <c r="N57" s="61"/>
      <c r="O57" s="113"/>
      <c r="P57" s="11"/>
      <c r="Q57" s="61"/>
      <c r="R57" s="113"/>
      <c r="S57" s="11"/>
      <c r="T57" s="61"/>
      <c r="U57" s="113"/>
      <c r="V57" s="11"/>
      <c r="W57" s="61"/>
      <c r="X57" s="113"/>
      <c r="Y57" s="11"/>
      <c r="Z57" s="61"/>
      <c r="AA57" s="113"/>
      <c r="AB57" s="11"/>
      <c r="AC57" s="61"/>
      <c r="AD57" s="113"/>
      <c r="AE57" s="11"/>
      <c r="AF57" s="61"/>
      <c r="AG57" s="113"/>
      <c r="AH57" s="11"/>
      <c r="AI57" s="61"/>
      <c r="AJ57" s="113"/>
      <c r="AK57" s="166"/>
      <c r="AL57" s="178"/>
      <c r="AM57" s="177"/>
      <c r="AN57" s="177"/>
    </row>
    <row r="58" spans="1:40" ht="17.25" thickTop="1" thickBot="1">
      <c r="A58" s="71" t="s">
        <v>43</v>
      </c>
      <c r="B58" s="150" t="e">
        <f t="shared" ref="B58:AN58" si="17">SUM(B59:B65)</f>
        <v>#REF!</v>
      </c>
      <c r="C58" s="114">
        <f t="shared" si="17"/>
        <v>0</v>
      </c>
      <c r="D58" s="114" t="e">
        <f t="shared" si="17"/>
        <v>#REF!</v>
      </c>
      <c r="E58" s="150" t="e">
        <f t="shared" si="17"/>
        <v>#REF!</v>
      </c>
      <c r="F58" s="114">
        <f t="shared" si="17"/>
        <v>320500</v>
      </c>
      <c r="G58" s="114" t="e">
        <f t="shared" si="17"/>
        <v>#REF!</v>
      </c>
      <c r="H58" s="150" t="e">
        <f t="shared" si="17"/>
        <v>#REF!</v>
      </c>
      <c r="I58" s="114">
        <f t="shared" si="17"/>
        <v>0</v>
      </c>
      <c r="J58" s="114" t="e">
        <f t="shared" si="17"/>
        <v>#REF!</v>
      </c>
      <c r="K58" s="150" t="e">
        <f t="shared" si="17"/>
        <v>#REF!</v>
      </c>
      <c r="L58" s="114">
        <f t="shared" si="17"/>
        <v>0</v>
      </c>
      <c r="M58" s="114" t="e">
        <f t="shared" si="17"/>
        <v>#REF!</v>
      </c>
      <c r="N58" s="150" t="e">
        <f t="shared" si="17"/>
        <v>#REF!</v>
      </c>
      <c r="O58" s="114">
        <f t="shared" si="17"/>
        <v>0</v>
      </c>
      <c r="P58" s="114" t="e">
        <f t="shared" si="17"/>
        <v>#REF!</v>
      </c>
      <c r="Q58" s="150" t="e">
        <f t="shared" si="17"/>
        <v>#REF!</v>
      </c>
      <c r="R58" s="114">
        <f t="shared" si="17"/>
        <v>0</v>
      </c>
      <c r="S58" s="114" t="e">
        <f t="shared" si="17"/>
        <v>#REF!</v>
      </c>
      <c r="T58" s="150" t="e">
        <f t="shared" si="17"/>
        <v>#REF!</v>
      </c>
      <c r="U58" s="114">
        <f t="shared" si="17"/>
        <v>0</v>
      </c>
      <c r="V58" s="114" t="e">
        <f t="shared" si="17"/>
        <v>#REF!</v>
      </c>
      <c r="W58" s="150" t="e">
        <f t="shared" si="17"/>
        <v>#REF!</v>
      </c>
      <c r="X58" s="114">
        <f t="shared" si="17"/>
        <v>0</v>
      </c>
      <c r="Y58" s="114" t="e">
        <f t="shared" si="17"/>
        <v>#REF!</v>
      </c>
      <c r="Z58" s="150" t="e">
        <f t="shared" si="17"/>
        <v>#REF!</v>
      </c>
      <c r="AA58" s="114">
        <f t="shared" si="17"/>
        <v>0</v>
      </c>
      <c r="AB58" s="114" t="e">
        <f t="shared" si="17"/>
        <v>#REF!</v>
      </c>
      <c r="AC58" s="150" t="e">
        <f t="shared" si="17"/>
        <v>#REF!</v>
      </c>
      <c r="AD58" s="114">
        <f t="shared" si="17"/>
        <v>0</v>
      </c>
      <c r="AE58" s="114" t="e">
        <f t="shared" si="17"/>
        <v>#REF!</v>
      </c>
      <c r="AF58" s="150" t="e">
        <f t="shared" si="17"/>
        <v>#REF!</v>
      </c>
      <c r="AG58" s="114">
        <f t="shared" si="17"/>
        <v>0</v>
      </c>
      <c r="AH58" s="114" t="e">
        <f t="shared" si="17"/>
        <v>#REF!</v>
      </c>
      <c r="AI58" s="150" t="e">
        <f t="shared" si="17"/>
        <v>#REF!</v>
      </c>
      <c r="AJ58" s="114">
        <f t="shared" si="17"/>
        <v>0</v>
      </c>
      <c r="AK58" s="167" t="e">
        <f t="shared" si="17"/>
        <v>#REF!</v>
      </c>
      <c r="AL58" s="174" t="e">
        <f t="shared" si="17"/>
        <v>#REF!</v>
      </c>
      <c r="AM58" s="174">
        <f t="shared" si="17"/>
        <v>0</v>
      </c>
      <c r="AN58" s="175" t="e">
        <f t="shared" si="17"/>
        <v>#REF!</v>
      </c>
    </row>
    <row r="59" spans="1:40" ht="16.5" thickTop="1" thickBot="1">
      <c r="A59" s="2" t="s">
        <v>21</v>
      </c>
      <c r="B59" s="59">
        <f>'USD-Expenditure'!B54*80</f>
        <v>14780</v>
      </c>
      <c r="C59" s="60"/>
      <c r="D59" s="151">
        <f t="shared" ref="D59:D67" si="18">B59-C59</f>
        <v>14780</v>
      </c>
      <c r="E59" s="59">
        <f>'USD-Expenditure'!E54*80</f>
        <v>14780</v>
      </c>
      <c r="F59" s="60">
        <v>14780</v>
      </c>
      <c r="G59" s="151">
        <f t="shared" ref="G59:G65" si="19">E59-F59</f>
        <v>0</v>
      </c>
      <c r="H59" s="59">
        <f>'USD-Expenditure'!H54*80</f>
        <v>14780</v>
      </c>
      <c r="I59" s="60"/>
      <c r="J59" s="151">
        <f t="shared" ref="J59:J65" si="20">H59-I59</f>
        <v>14780</v>
      </c>
      <c r="K59" s="59">
        <f>'USD-Expenditure'!K54*80</f>
        <v>14780</v>
      </c>
      <c r="L59" s="60"/>
      <c r="M59" s="151">
        <f t="shared" ref="M59:M67" si="21">K59-L59</f>
        <v>14780</v>
      </c>
      <c r="N59" s="59">
        <f>'USD-Expenditure'!N54*80</f>
        <v>14780</v>
      </c>
      <c r="O59" s="60"/>
      <c r="P59" s="151">
        <f t="shared" ref="P59:P67" si="22">N59-O59</f>
        <v>14780</v>
      </c>
      <c r="Q59" s="59">
        <f>'USD-Expenditure'!Q54*80</f>
        <v>14780</v>
      </c>
      <c r="R59" s="60"/>
      <c r="S59" s="151">
        <f t="shared" ref="S59:S67" si="23">Q59-R59</f>
        <v>14780</v>
      </c>
      <c r="T59" s="59">
        <f>'USD-Expenditure'!T54*80</f>
        <v>14780</v>
      </c>
      <c r="U59" s="60"/>
      <c r="V59" s="151">
        <f t="shared" ref="V59:V67" si="24">T59-U59</f>
        <v>14780</v>
      </c>
      <c r="W59" s="59">
        <f>'USD-Expenditure'!W54*80</f>
        <v>14780</v>
      </c>
      <c r="X59" s="60"/>
      <c r="Y59" s="151">
        <f t="shared" ref="Y59:Y67" si="25">W59-X59</f>
        <v>14780</v>
      </c>
      <c r="Z59" s="59">
        <f>'USD-Expenditure'!Z54*80</f>
        <v>14780</v>
      </c>
      <c r="AA59" s="60"/>
      <c r="AB59" s="151">
        <f t="shared" ref="AB59:AB67" si="26">Z59-AA59</f>
        <v>14780</v>
      </c>
      <c r="AC59" s="59">
        <f>'USD-Expenditure'!AC54*80</f>
        <v>14780</v>
      </c>
      <c r="AD59" s="60"/>
      <c r="AE59" s="151">
        <f t="shared" ref="AE59:AE67" si="27">AC59-AD59</f>
        <v>14780</v>
      </c>
      <c r="AF59" s="59">
        <f>'USD-Expenditure'!AF54*80</f>
        <v>14780</v>
      </c>
      <c r="AG59" s="60"/>
      <c r="AH59" s="151">
        <f t="shared" ref="AH59:AH67" si="28">AF59-AG59</f>
        <v>14780</v>
      </c>
      <c r="AI59" s="59">
        <f>'USD-Expenditure'!AI54*80</f>
        <v>14780</v>
      </c>
      <c r="AJ59" s="60"/>
      <c r="AK59" s="168">
        <f t="shared" ref="AK59:AK67" si="29">AI59-AJ59</f>
        <v>14780</v>
      </c>
      <c r="AL59" s="104">
        <f t="shared" ref="AL59:AL82" si="30">AI59+AF59+AC59+Z59+W59+T59+Q59+N59+K59+H59+E59+B59</f>
        <v>177360</v>
      </c>
      <c r="AM59" s="176"/>
      <c r="AN59" s="179">
        <f t="shared" ref="AN59:AN65" si="31">AL59-AM59</f>
        <v>177360</v>
      </c>
    </row>
    <row r="60" spans="1:40" ht="16.5" thickTop="1" thickBot="1">
      <c r="A60" s="2" t="s">
        <v>22</v>
      </c>
      <c r="B60" s="5">
        <f>'USD-Expenditure'!B55*80</f>
        <v>12480</v>
      </c>
      <c r="C60" s="51"/>
      <c r="D60" s="149">
        <f t="shared" si="18"/>
        <v>12480</v>
      </c>
      <c r="E60" s="5">
        <f>'USD-Expenditure'!E55*80</f>
        <v>12480</v>
      </c>
      <c r="F60" s="51">
        <v>12480</v>
      </c>
      <c r="G60" s="149">
        <f t="shared" si="19"/>
        <v>0</v>
      </c>
      <c r="H60" s="5">
        <f>'USD-Expenditure'!H55*80</f>
        <v>12480</v>
      </c>
      <c r="I60" s="51"/>
      <c r="J60" s="149">
        <f t="shared" si="20"/>
        <v>12480</v>
      </c>
      <c r="K60" s="5">
        <f>'USD-Expenditure'!K55*80</f>
        <v>12480</v>
      </c>
      <c r="L60" s="51"/>
      <c r="M60" s="149">
        <f t="shared" si="21"/>
        <v>12480</v>
      </c>
      <c r="N60" s="5">
        <f>'USD-Expenditure'!N55*80</f>
        <v>12480</v>
      </c>
      <c r="O60" s="51"/>
      <c r="P60" s="149">
        <f t="shared" si="22"/>
        <v>12480</v>
      </c>
      <c r="Q60" s="5">
        <f>'USD-Expenditure'!Q55*80</f>
        <v>12480</v>
      </c>
      <c r="R60" s="51"/>
      <c r="S60" s="149">
        <f t="shared" si="23"/>
        <v>12480</v>
      </c>
      <c r="T60" s="5">
        <f>'USD-Expenditure'!T55*80</f>
        <v>12480</v>
      </c>
      <c r="U60" s="51"/>
      <c r="V60" s="149">
        <f t="shared" si="24"/>
        <v>12480</v>
      </c>
      <c r="W60" s="5">
        <f>'USD-Expenditure'!W55*80</f>
        <v>12480</v>
      </c>
      <c r="X60" s="51"/>
      <c r="Y60" s="149">
        <f t="shared" si="25"/>
        <v>12480</v>
      </c>
      <c r="Z60" s="5">
        <f>'USD-Expenditure'!Z55*80</f>
        <v>12480</v>
      </c>
      <c r="AA60" s="51"/>
      <c r="AB60" s="149">
        <f t="shared" si="26"/>
        <v>12480</v>
      </c>
      <c r="AC60" s="5">
        <f>'USD-Expenditure'!AC55*80</f>
        <v>12480</v>
      </c>
      <c r="AD60" s="51"/>
      <c r="AE60" s="149">
        <f t="shared" si="27"/>
        <v>12480</v>
      </c>
      <c r="AF60" s="5">
        <f>'USD-Expenditure'!AF55*80</f>
        <v>12480</v>
      </c>
      <c r="AG60" s="51"/>
      <c r="AH60" s="149">
        <f t="shared" si="28"/>
        <v>12480</v>
      </c>
      <c r="AI60" s="5">
        <f>'USD-Expenditure'!AI55*80</f>
        <v>12480</v>
      </c>
      <c r="AJ60" s="51"/>
      <c r="AK60" s="119">
        <f t="shared" si="29"/>
        <v>12480</v>
      </c>
      <c r="AL60" s="104">
        <f t="shared" si="30"/>
        <v>149760</v>
      </c>
      <c r="AM60" s="176"/>
      <c r="AN60" s="179">
        <f t="shared" si="31"/>
        <v>149760</v>
      </c>
    </row>
    <row r="61" spans="1:40" s="1" customFormat="1" ht="16.5" thickTop="1" thickBot="1">
      <c r="A61" s="2" t="s">
        <v>23</v>
      </c>
      <c r="B61" s="5">
        <f>'USD-Expenditure'!B56*80</f>
        <v>15600</v>
      </c>
      <c r="C61" s="51"/>
      <c r="D61" s="149">
        <f t="shared" si="18"/>
        <v>15600</v>
      </c>
      <c r="E61" s="5">
        <f>'USD-Expenditure'!E56*80</f>
        <v>15600</v>
      </c>
      <c r="F61" s="51">
        <v>15600</v>
      </c>
      <c r="G61" s="149">
        <f t="shared" si="19"/>
        <v>0</v>
      </c>
      <c r="H61" s="5">
        <f>'USD-Expenditure'!H56*80</f>
        <v>15600</v>
      </c>
      <c r="I61" s="51"/>
      <c r="J61" s="149">
        <f t="shared" si="20"/>
        <v>15600</v>
      </c>
      <c r="K61" s="5">
        <f>'USD-Expenditure'!K56*80</f>
        <v>15600</v>
      </c>
      <c r="L61" s="51"/>
      <c r="M61" s="149">
        <f t="shared" si="21"/>
        <v>15600</v>
      </c>
      <c r="N61" s="5">
        <f>'USD-Expenditure'!N56*80</f>
        <v>15600</v>
      </c>
      <c r="O61" s="51"/>
      <c r="P61" s="149">
        <f t="shared" si="22"/>
        <v>15600</v>
      </c>
      <c r="Q61" s="5">
        <f>'USD-Expenditure'!Q56*80</f>
        <v>15600</v>
      </c>
      <c r="R61" s="51"/>
      <c r="S61" s="149">
        <f t="shared" si="23"/>
        <v>15600</v>
      </c>
      <c r="T61" s="5">
        <f>'USD-Expenditure'!T56*80</f>
        <v>15600</v>
      </c>
      <c r="U61" s="51"/>
      <c r="V61" s="149">
        <f t="shared" si="24"/>
        <v>15600</v>
      </c>
      <c r="W61" s="5">
        <f>'USD-Expenditure'!W56*80</f>
        <v>15600</v>
      </c>
      <c r="X61" s="51"/>
      <c r="Y61" s="149">
        <f t="shared" si="25"/>
        <v>15600</v>
      </c>
      <c r="Z61" s="5">
        <f>'USD-Expenditure'!Z56*80</f>
        <v>15600</v>
      </c>
      <c r="AA61" s="51"/>
      <c r="AB61" s="149">
        <f t="shared" si="26"/>
        <v>15600</v>
      </c>
      <c r="AC61" s="5">
        <f>'USD-Expenditure'!AC56*80</f>
        <v>15600</v>
      </c>
      <c r="AD61" s="51"/>
      <c r="AE61" s="149">
        <f t="shared" si="27"/>
        <v>15600</v>
      </c>
      <c r="AF61" s="5">
        <f>'USD-Expenditure'!AF56*80</f>
        <v>15600</v>
      </c>
      <c r="AG61" s="51"/>
      <c r="AH61" s="149">
        <f t="shared" si="28"/>
        <v>15600</v>
      </c>
      <c r="AI61" s="5">
        <f>'USD-Expenditure'!AI56*80</f>
        <v>15600</v>
      </c>
      <c r="AJ61" s="51"/>
      <c r="AK61" s="119">
        <f t="shared" si="29"/>
        <v>15600</v>
      </c>
      <c r="AL61" s="104">
        <f t="shared" si="30"/>
        <v>187200</v>
      </c>
      <c r="AM61" s="176"/>
      <c r="AN61" s="179">
        <f t="shared" si="31"/>
        <v>187200</v>
      </c>
    </row>
    <row r="62" spans="1:40" ht="16.5" thickTop="1" thickBot="1">
      <c r="A62" s="2" t="s">
        <v>24</v>
      </c>
      <c r="B62" s="5">
        <f>'USD-Expenditure'!B57*80</f>
        <v>10600</v>
      </c>
      <c r="C62" s="51"/>
      <c r="D62" s="149">
        <f t="shared" si="18"/>
        <v>10600</v>
      </c>
      <c r="E62" s="5">
        <f>'USD-Expenditure'!E57*80</f>
        <v>10640</v>
      </c>
      <c r="F62" s="51">
        <v>10640</v>
      </c>
      <c r="G62" s="149">
        <f t="shared" si="19"/>
        <v>0</v>
      </c>
      <c r="H62" s="5">
        <f>'USD-Expenditure'!H57*80</f>
        <v>10600</v>
      </c>
      <c r="I62" s="51"/>
      <c r="J62" s="149">
        <f t="shared" si="20"/>
        <v>10600</v>
      </c>
      <c r="K62" s="5">
        <f>'USD-Expenditure'!K57*80</f>
        <v>10600</v>
      </c>
      <c r="L62" s="51"/>
      <c r="M62" s="149">
        <f t="shared" si="21"/>
        <v>10600</v>
      </c>
      <c r="N62" s="5">
        <f>'USD-Expenditure'!N57*80</f>
        <v>10600</v>
      </c>
      <c r="O62" s="51"/>
      <c r="P62" s="149">
        <f t="shared" si="22"/>
        <v>10600</v>
      </c>
      <c r="Q62" s="5">
        <f>'USD-Expenditure'!Q57*80</f>
        <v>10600</v>
      </c>
      <c r="R62" s="51"/>
      <c r="S62" s="149">
        <f t="shared" si="23"/>
        <v>10600</v>
      </c>
      <c r="T62" s="5">
        <f>'USD-Expenditure'!T57*80</f>
        <v>10600</v>
      </c>
      <c r="U62" s="51"/>
      <c r="V62" s="149">
        <f t="shared" si="24"/>
        <v>10600</v>
      </c>
      <c r="W62" s="5">
        <f>'USD-Expenditure'!W57*80</f>
        <v>10600</v>
      </c>
      <c r="X62" s="51"/>
      <c r="Y62" s="149">
        <f t="shared" si="25"/>
        <v>10600</v>
      </c>
      <c r="Z62" s="5">
        <f>'USD-Expenditure'!Z57*80</f>
        <v>10600</v>
      </c>
      <c r="AA62" s="51"/>
      <c r="AB62" s="149">
        <f t="shared" si="26"/>
        <v>10600</v>
      </c>
      <c r="AC62" s="5">
        <f>'USD-Expenditure'!AC57*80</f>
        <v>10600</v>
      </c>
      <c r="AD62" s="51"/>
      <c r="AE62" s="149">
        <f t="shared" si="27"/>
        <v>10600</v>
      </c>
      <c r="AF62" s="5">
        <f>'USD-Expenditure'!AF57*80</f>
        <v>10600</v>
      </c>
      <c r="AG62" s="51"/>
      <c r="AH62" s="149">
        <f t="shared" si="28"/>
        <v>10600</v>
      </c>
      <c r="AI62" s="5">
        <f>'USD-Expenditure'!AI57*80</f>
        <v>10600</v>
      </c>
      <c r="AJ62" s="51"/>
      <c r="AK62" s="119">
        <f t="shared" si="29"/>
        <v>10600</v>
      </c>
      <c r="AL62" s="104">
        <f t="shared" si="30"/>
        <v>127240</v>
      </c>
      <c r="AM62" s="176"/>
      <c r="AN62" s="179">
        <f t="shared" si="31"/>
        <v>127240</v>
      </c>
    </row>
    <row r="63" spans="1:40" ht="16.5" thickTop="1" thickBot="1">
      <c r="A63" s="2" t="s">
        <v>82</v>
      </c>
      <c r="B63" s="5">
        <f>'USD-Expenditure'!B58*80</f>
        <v>5000</v>
      </c>
      <c r="C63" s="51"/>
      <c r="D63" s="149">
        <f t="shared" si="18"/>
        <v>5000</v>
      </c>
      <c r="E63" s="5">
        <f>'USD-Expenditure'!E58*80</f>
        <v>5000</v>
      </c>
      <c r="F63" s="51">
        <v>5000</v>
      </c>
      <c r="G63" s="149">
        <f t="shared" si="19"/>
        <v>0</v>
      </c>
      <c r="H63" s="5">
        <f>'USD-Expenditure'!H58*80</f>
        <v>5000</v>
      </c>
      <c r="I63" s="51"/>
      <c r="J63" s="149">
        <f t="shared" si="20"/>
        <v>5000</v>
      </c>
      <c r="K63" s="5">
        <f>'USD-Expenditure'!K58*80</f>
        <v>5000</v>
      </c>
      <c r="L63" s="51"/>
      <c r="M63" s="149">
        <f t="shared" si="21"/>
        <v>5000</v>
      </c>
      <c r="N63" s="5">
        <f>'USD-Expenditure'!N58*80</f>
        <v>5000</v>
      </c>
      <c r="O63" s="51"/>
      <c r="P63" s="149">
        <f t="shared" si="22"/>
        <v>5000</v>
      </c>
      <c r="Q63" s="5">
        <f>'USD-Expenditure'!Q58*80</f>
        <v>5000</v>
      </c>
      <c r="R63" s="51"/>
      <c r="S63" s="149">
        <f t="shared" si="23"/>
        <v>5000</v>
      </c>
      <c r="T63" s="5">
        <f>'USD-Expenditure'!T58*80</f>
        <v>5000</v>
      </c>
      <c r="U63" s="51"/>
      <c r="V63" s="149">
        <f t="shared" si="24"/>
        <v>5000</v>
      </c>
      <c r="W63" s="5">
        <f>'USD-Expenditure'!W58*80</f>
        <v>5000</v>
      </c>
      <c r="X63" s="51"/>
      <c r="Y63" s="149">
        <f t="shared" si="25"/>
        <v>5000</v>
      </c>
      <c r="Z63" s="5">
        <f>'USD-Expenditure'!Z58*80</f>
        <v>5000</v>
      </c>
      <c r="AA63" s="51"/>
      <c r="AB63" s="149">
        <f t="shared" si="26"/>
        <v>5000</v>
      </c>
      <c r="AC63" s="5">
        <f>'USD-Expenditure'!AC58*80</f>
        <v>5000</v>
      </c>
      <c r="AD63" s="51"/>
      <c r="AE63" s="149">
        <f t="shared" si="27"/>
        <v>5000</v>
      </c>
      <c r="AF63" s="5">
        <f>'USD-Expenditure'!AF58*80</f>
        <v>5000</v>
      </c>
      <c r="AG63" s="51"/>
      <c r="AH63" s="149">
        <f t="shared" si="28"/>
        <v>5000</v>
      </c>
      <c r="AI63" s="5">
        <f>'USD-Expenditure'!AI58*80</f>
        <v>5000</v>
      </c>
      <c r="AJ63" s="51"/>
      <c r="AK63" s="119">
        <f t="shared" si="29"/>
        <v>5000</v>
      </c>
      <c r="AL63" s="104">
        <f t="shared" si="30"/>
        <v>60000</v>
      </c>
      <c r="AM63" s="176"/>
      <c r="AN63" s="179">
        <f t="shared" si="31"/>
        <v>60000</v>
      </c>
    </row>
    <row r="64" spans="1:40" ht="16.5" thickTop="1" thickBot="1">
      <c r="A64" s="2" t="s">
        <v>25</v>
      </c>
      <c r="B64" s="5" t="e">
        <f>'USD-Expenditure'!#REF!*80</f>
        <v>#REF!</v>
      </c>
      <c r="C64" s="51"/>
      <c r="D64" s="149" t="e">
        <f t="shared" si="18"/>
        <v>#REF!</v>
      </c>
      <c r="E64" s="5" t="e">
        <f>'USD-Expenditure'!#REF!*80</f>
        <v>#REF!</v>
      </c>
      <c r="F64" s="51">
        <v>12000</v>
      </c>
      <c r="G64" s="149" t="e">
        <f t="shared" si="19"/>
        <v>#REF!</v>
      </c>
      <c r="H64" s="5" t="e">
        <f>'USD-Expenditure'!#REF!*80</f>
        <v>#REF!</v>
      </c>
      <c r="I64" s="51"/>
      <c r="J64" s="149" t="e">
        <f t="shared" si="20"/>
        <v>#REF!</v>
      </c>
      <c r="K64" s="5" t="e">
        <f>'USD-Expenditure'!#REF!*80</f>
        <v>#REF!</v>
      </c>
      <c r="L64" s="51"/>
      <c r="M64" s="149" t="e">
        <f t="shared" si="21"/>
        <v>#REF!</v>
      </c>
      <c r="N64" s="5" t="e">
        <f>'USD-Expenditure'!#REF!*80</f>
        <v>#REF!</v>
      </c>
      <c r="O64" s="51"/>
      <c r="P64" s="149" t="e">
        <f t="shared" si="22"/>
        <v>#REF!</v>
      </c>
      <c r="Q64" s="5" t="e">
        <f>'USD-Expenditure'!#REF!*80</f>
        <v>#REF!</v>
      </c>
      <c r="R64" s="51"/>
      <c r="S64" s="149" t="e">
        <f t="shared" si="23"/>
        <v>#REF!</v>
      </c>
      <c r="T64" s="5" t="e">
        <f>'USD-Expenditure'!#REF!*80</f>
        <v>#REF!</v>
      </c>
      <c r="U64" s="51"/>
      <c r="V64" s="149" t="e">
        <f t="shared" si="24"/>
        <v>#REF!</v>
      </c>
      <c r="W64" s="5" t="e">
        <f>'USD-Expenditure'!#REF!*80</f>
        <v>#REF!</v>
      </c>
      <c r="X64" s="51"/>
      <c r="Y64" s="149" t="e">
        <f t="shared" si="25"/>
        <v>#REF!</v>
      </c>
      <c r="Z64" s="5" t="e">
        <f>'USD-Expenditure'!#REF!*80</f>
        <v>#REF!</v>
      </c>
      <c r="AA64" s="51"/>
      <c r="AB64" s="149" t="e">
        <f t="shared" si="26"/>
        <v>#REF!</v>
      </c>
      <c r="AC64" s="5" t="e">
        <f>'USD-Expenditure'!#REF!*80</f>
        <v>#REF!</v>
      </c>
      <c r="AD64" s="51"/>
      <c r="AE64" s="149" t="e">
        <f t="shared" si="27"/>
        <v>#REF!</v>
      </c>
      <c r="AF64" s="5" t="e">
        <f>'USD-Expenditure'!#REF!*80</f>
        <v>#REF!</v>
      </c>
      <c r="AG64" s="51"/>
      <c r="AH64" s="149" t="e">
        <f t="shared" si="28"/>
        <v>#REF!</v>
      </c>
      <c r="AI64" s="5" t="e">
        <f>'USD-Expenditure'!#REF!*80</f>
        <v>#REF!</v>
      </c>
      <c r="AJ64" s="51"/>
      <c r="AK64" s="119" t="e">
        <f t="shared" si="29"/>
        <v>#REF!</v>
      </c>
      <c r="AL64" s="104" t="e">
        <f t="shared" si="30"/>
        <v>#REF!</v>
      </c>
      <c r="AM64" s="176"/>
      <c r="AN64" s="179" t="e">
        <f t="shared" si="31"/>
        <v>#REF!</v>
      </c>
    </row>
    <row r="65" spans="1:40" ht="16.5" thickTop="1" thickBot="1">
      <c r="A65" s="67" t="s">
        <v>44</v>
      </c>
      <c r="B65" s="5">
        <f>'USD-Expenditure'!B59*80</f>
        <v>160000</v>
      </c>
      <c r="C65" s="51"/>
      <c r="D65" s="149">
        <f>E65-C65</f>
        <v>250000</v>
      </c>
      <c r="E65" s="5">
        <v>250000</v>
      </c>
      <c r="F65" s="51">
        <v>250000</v>
      </c>
      <c r="G65" s="149">
        <f t="shared" si="19"/>
        <v>0</v>
      </c>
      <c r="H65" s="5">
        <v>464560</v>
      </c>
      <c r="I65" s="51"/>
      <c r="J65" s="149">
        <f t="shared" si="20"/>
        <v>464560</v>
      </c>
      <c r="K65" s="5">
        <f>'USD-Expenditure'!K59*80</f>
        <v>0</v>
      </c>
      <c r="L65" s="51"/>
      <c r="M65" s="149">
        <f t="shared" si="21"/>
        <v>0</v>
      </c>
      <c r="N65" s="5">
        <f>'USD-Expenditure'!N59*80</f>
        <v>0</v>
      </c>
      <c r="O65" s="51"/>
      <c r="P65" s="149">
        <f t="shared" si="22"/>
        <v>0</v>
      </c>
      <c r="Q65" s="5">
        <f>'USD-Expenditure'!Q59*80</f>
        <v>0</v>
      </c>
      <c r="R65" s="51"/>
      <c r="S65" s="149">
        <f t="shared" si="23"/>
        <v>0</v>
      </c>
      <c r="T65" s="5">
        <f>'USD-Expenditure'!T59*80</f>
        <v>714560</v>
      </c>
      <c r="U65" s="51"/>
      <c r="V65" s="149">
        <f t="shared" si="24"/>
        <v>714560</v>
      </c>
      <c r="W65" s="5">
        <f>'USD-Expenditure'!W59*80</f>
        <v>0</v>
      </c>
      <c r="X65" s="51"/>
      <c r="Y65" s="149">
        <f t="shared" si="25"/>
        <v>0</v>
      </c>
      <c r="Z65" s="5">
        <f>'USD-Expenditure'!Z59*80</f>
        <v>0</v>
      </c>
      <c r="AA65" s="51"/>
      <c r="AB65" s="149">
        <f t="shared" si="26"/>
        <v>0</v>
      </c>
      <c r="AC65" s="5">
        <f>'USD-Expenditure'!AC59*80</f>
        <v>0</v>
      </c>
      <c r="AD65" s="51"/>
      <c r="AE65" s="149">
        <f t="shared" si="27"/>
        <v>0</v>
      </c>
      <c r="AF65" s="5">
        <f>'USD-Expenditure'!AF59*80</f>
        <v>714560</v>
      </c>
      <c r="AG65" s="51"/>
      <c r="AH65" s="149">
        <f t="shared" si="28"/>
        <v>714560</v>
      </c>
      <c r="AI65" s="5">
        <f>'USD-Expenditure'!AI59*80</f>
        <v>0</v>
      </c>
      <c r="AJ65" s="51"/>
      <c r="AK65" s="119">
        <f t="shared" si="29"/>
        <v>0</v>
      </c>
      <c r="AL65" s="104">
        <f t="shared" si="30"/>
        <v>2303680</v>
      </c>
      <c r="AM65" s="176"/>
      <c r="AN65" s="179">
        <f t="shared" si="31"/>
        <v>2303680</v>
      </c>
    </row>
    <row r="66" spans="1:40" ht="16.5" hidden="1" thickTop="1" thickBot="1">
      <c r="A66" s="70" t="s">
        <v>45</v>
      </c>
      <c r="B66" s="5"/>
      <c r="C66" s="51"/>
      <c r="D66" s="149">
        <f t="shared" si="18"/>
        <v>0</v>
      </c>
      <c r="E66" s="5"/>
      <c r="F66" s="51"/>
      <c r="G66" s="149">
        <f>E66-F66</f>
        <v>0</v>
      </c>
      <c r="H66" s="5"/>
      <c r="I66" s="51"/>
      <c r="J66" s="149">
        <f>H66-I66</f>
        <v>0</v>
      </c>
      <c r="K66" s="5"/>
      <c r="L66" s="51"/>
      <c r="M66" s="149">
        <f t="shared" si="21"/>
        <v>0</v>
      </c>
      <c r="N66" s="5"/>
      <c r="O66" s="51"/>
      <c r="P66" s="149">
        <f t="shared" si="22"/>
        <v>0</v>
      </c>
      <c r="Q66" s="5"/>
      <c r="R66" s="51"/>
      <c r="S66" s="149">
        <f t="shared" si="23"/>
        <v>0</v>
      </c>
      <c r="T66" s="5"/>
      <c r="U66" s="51"/>
      <c r="V66" s="149">
        <f t="shared" si="24"/>
        <v>0</v>
      </c>
      <c r="W66" s="5"/>
      <c r="X66" s="51"/>
      <c r="Y66" s="149">
        <f t="shared" si="25"/>
        <v>0</v>
      </c>
      <c r="Z66" s="5"/>
      <c r="AA66" s="51"/>
      <c r="AB66" s="149">
        <f t="shared" si="26"/>
        <v>0</v>
      </c>
      <c r="AC66" s="5"/>
      <c r="AD66" s="51"/>
      <c r="AE66" s="149">
        <f t="shared" si="27"/>
        <v>0</v>
      </c>
      <c r="AF66" s="5"/>
      <c r="AG66" s="51"/>
      <c r="AH66" s="149">
        <f t="shared" si="28"/>
        <v>0</v>
      </c>
      <c r="AI66" s="5"/>
      <c r="AJ66" s="51"/>
      <c r="AK66" s="119">
        <f t="shared" si="29"/>
        <v>0</v>
      </c>
      <c r="AL66" s="104">
        <f t="shared" si="30"/>
        <v>0</v>
      </c>
      <c r="AM66" s="177"/>
      <c r="AN66" s="177"/>
    </row>
    <row r="67" spans="1:40" ht="16.5" hidden="1" thickTop="1" thickBot="1">
      <c r="A67" s="63" t="s">
        <v>46</v>
      </c>
      <c r="B67" s="5"/>
      <c r="C67" s="51"/>
      <c r="D67" s="149">
        <f t="shared" si="18"/>
        <v>0</v>
      </c>
      <c r="E67" s="5"/>
      <c r="F67" s="51"/>
      <c r="G67" s="149">
        <f>E67-F67</f>
        <v>0</v>
      </c>
      <c r="H67" s="5"/>
      <c r="I67" s="51"/>
      <c r="J67" s="149">
        <f>H67-I67</f>
        <v>0</v>
      </c>
      <c r="K67" s="5"/>
      <c r="L67" s="51"/>
      <c r="M67" s="149">
        <f t="shared" si="21"/>
        <v>0</v>
      </c>
      <c r="N67" s="5"/>
      <c r="O67" s="51"/>
      <c r="P67" s="149">
        <f t="shared" si="22"/>
        <v>0</v>
      </c>
      <c r="Q67" s="5"/>
      <c r="R67" s="51"/>
      <c r="S67" s="149">
        <f t="shared" si="23"/>
        <v>0</v>
      </c>
      <c r="T67" s="5"/>
      <c r="U67" s="51"/>
      <c r="V67" s="149">
        <f t="shared" si="24"/>
        <v>0</v>
      </c>
      <c r="W67" s="5"/>
      <c r="X67" s="51"/>
      <c r="Y67" s="149">
        <f t="shared" si="25"/>
        <v>0</v>
      </c>
      <c r="Z67" s="5"/>
      <c r="AA67" s="51"/>
      <c r="AB67" s="149">
        <f t="shared" si="26"/>
        <v>0</v>
      </c>
      <c r="AC67" s="5"/>
      <c r="AD67" s="51"/>
      <c r="AE67" s="149">
        <f t="shared" si="27"/>
        <v>0</v>
      </c>
      <c r="AF67" s="5"/>
      <c r="AG67" s="51"/>
      <c r="AH67" s="149">
        <f t="shared" si="28"/>
        <v>0</v>
      </c>
      <c r="AI67" s="5"/>
      <c r="AJ67" s="51"/>
      <c r="AK67" s="119">
        <f t="shared" si="29"/>
        <v>0</v>
      </c>
      <c r="AL67" s="104">
        <f t="shared" si="30"/>
        <v>0</v>
      </c>
      <c r="AM67" s="177"/>
      <c r="AN67" s="177"/>
    </row>
    <row r="68" spans="1:40" ht="16.5" hidden="1" thickTop="1" thickBot="1">
      <c r="A68" s="63" t="s">
        <v>47</v>
      </c>
      <c r="B68" s="5"/>
      <c r="C68" s="51"/>
      <c r="D68" s="149"/>
      <c r="E68" s="5"/>
      <c r="F68" s="51"/>
      <c r="G68" s="149"/>
      <c r="H68" s="5"/>
      <c r="I68" s="51"/>
      <c r="J68" s="149"/>
      <c r="K68" s="5"/>
      <c r="L68" s="51"/>
      <c r="M68" s="149"/>
      <c r="N68" s="5"/>
      <c r="O68" s="51"/>
      <c r="P68" s="149"/>
      <c r="Q68" s="5"/>
      <c r="R68" s="51"/>
      <c r="S68" s="149"/>
      <c r="T68" s="5"/>
      <c r="U68" s="51"/>
      <c r="V68" s="149"/>
      <c r="W68" s="5"/>
      <c r="X68" s="51"/>
      <c r="Y68" s="149"/>
      <c r="Z68" s="5"/>
      <c r="AA68" s="51"/>
      <c r="AB68" s="149"/>
      <c r="AC68" s="5"/>
      <c r="AD68" s="51"/>
      <c r="AE68" s="149"/>
      <c r="AF68" s="5"/>
      <c r="AG68" s="51"/>
      <c r="AH68" s="149"/>
      <c r="AI68" s="5"/>
      <c r="AJ68" s="51"/>
      <c r="AK68" s="119"/>
      <c r="AL68" s="104">
        <f t="shared" si="30"/>
        <v>0</v>
      </c>
      <c r="AM68" s="177"/>
      <c r="AN68" s="177"/>
    </row>
    <row r="69" spans="1:40" ht="16.5" hidden="1" thickTop="1" thickBot="1">
      <c r="A69" s="63" t="s">
        <v>48</v>
      </c>
      <c r="B69" s="5"/>
      <c r="C69" s="51"/>
      <c r="D69" s="149"/>
      <c r="E69" s="5"/>
      <c r="F69" s="51"/>
      <c r="G69" s="149"/>
      <c r="H69" s="5"/>
      <c r="I69" s="51"/>
      <c r="J69" s="149"/>
      <c r="K69" s="5"/>
      <c r="L69" s="51"/>
      <c r="M69" s="149"/>
      <c r="N69" s="5"/>
      <c r="O69" s="51"/>
      <c r="P69" s="149"/>
      <c r="Q69" s="5"/>
      <c r="R69" s="51"/>
      <c r="S69" s="149"/>
      <c r="T69" s="5"/>
      <c r="U69" s="51"/>
      <c r="V69" s="149"/>
      <c r="W69" s="5"/>
      <c r="X69" s="51"/>
      <c r="Y69" s="149"/>
      <c r="Z69" s="5"/>
      <c r="AA69" s="51"/>
      <c r="AB69" s="149"/>
      <c r="AC69" s="5"/>
      <c r="AD69" s="51"/>
      <c r="AE69" s="149"/>
      <c r="AF69" s="5"/>
      <c r="AG69" s="51"/>
      <c r="AH69" s="149"/>
      <c r="AI69" s="5"/>
      <c r="AJ69" s="51"/>
      <c r="AK69" s="119"/>
      <c r="AL69" s="104">
        <f t="shared" si="30"/>
        <v>0</v>
      </c>
      <c r="AM69" s="177"/>
      <c r="AN69" s="177"/>
    </row>
    <row r="70" spans="1:40" ht="24.75" hidden="1" thickTop="1" thickBot="1">
      <c r="A70" s="63" t="s">
        <v>49</v>
      </c>
      <c r="B70" s="5"/>
      <c r="C70" s="51"/>
      <c r="D70" s="149"/>
      <c r="E70" s="5"/>
      <c r="F70" s="51"/>
      <c r="G70" s="149"/>
      <c r="H70" s="5"/>
      <c r="I70" s="51"/>
      <c r="J70" s="149"/>
      <c r="K70" s="5"/>
      <c r="L70" s="51"/>
      <c r="M70" s="149"/>
      <c r="N70" s="5"/>
      <c r="O70" s="51"/>
      <c r="P70" s="149"/>
      <c r="Q70" s="5"/>
      <c r="R70" s="51"/>
      <c r="S70" s="149"/>
      <c r="T70" s="5"/>
      <c r="U70" s="51"/>
      <c r="V70" s="149"/>
      <c r="W70" s="5"/>
      <c r="X70" s="51"/>
      <c r="Y70" s="149"/>
      <c r="Z70" s="5"/>
      <c r="AA70" s="51"/>
      <c r="AB70" s="149"/>
      <c r="AC70" s="5"/>
      <c r="AD70" s="51"/>
      <c r="AE70" s="149"/>
      <c r="AF70" s="5"/>
      <c r="AG70" s="51"/>
      <c r="AH70" s="149"/>
      <c r="AI70" s="5"/>
      <c r="AJ70" s="51"/>
      <c r="AK70" s="119"/>
      <c r="AL70" s="104">
        <f t="shared" si="30"/>
        <v>0</v>
      </c>
      <c r="AM70" s="177"/>
      <c r="AN70" s="177"/>
    </row>
    <row r="71" spans="1:40" ht="16.5" hidden="1" thickTop="1" thickBot="1">
      <c r="A71" s="63" t="s">
        <v>50</v>
      </c>
      <c r="B71" s="5"/>
      <c r="C71" s="51"/>
      <c r="D71" s="149"/>
      <c r="E71" s="5"/>
      <c r="F71" s="51"/>
      <c r="G71" s="149"/>
      <c r="H71" s="5"/>
      <c r="I71" s="51"/>
      <c r="J71" s="149"/>
      <c r="K71" s="5"/>
      <c r="L71" s="51"/>
      <c r="M71" s="149"/>
      <c r="N71" s="5"/>
      <c r="O71" s="51"/>
      <c r="P71" s="149"/>
      <c r="Q71" s="5"/>
      <c r="R71" s="51"/>
      <c r="S71" s="149"/>
      <c r="T71" s="5"/>
      <c r="U71" s="51"/>
      <c r="V71" s="149"/>
      <c r="W71" s="5"/>
      <c r="X71" s="51"/>
      <c r="Y71" s="149"/>
      <c r="Z71" s="5"/>
      <c r="AA71" s="51"/>
      <c r="AB71" s="149"/>
      <c r="AC71" s="5"/>
      <c r="AD71" s="51"/>
      <c r="AE71" s="149"/>
      <c r="AF71" s="5"/>
      <c r="AG71" s="51"/>
      <c r="AH71" s="149"/>
      <c r="AI71" s="5"/>
      <c r="AJ71" s="51"/>
      <c r="AK71" s="119"/>
      <c r="AL71" s="104">
        <f t="shared" si="30"/>
        <v>0</v>
      </c>
      <c r="AM71" s="177"/>
      <c r="AN71" s="177"/>
    </row>
    <row r="72" spans="1:40" ht="16.5" hidden="1" thickTop="1" thickBot="1">
      <c r="A72" s="63" t="s">
        <v>51</v>
      </c>
      <c r="B72" s="5"/>
      <c r="C72" s="51"/>
      <c r="D72" s="149"/>
      <c r="E72" s="5"/>
      <c r="F72" s="51"/>
      <c r="G72" s="149"/>
      <c r="H72" s="5"/>
      <c r="I72" s="51"/>
      <c r="J72" s="149"/>
      <c r="K72" s="5"/>
      <c r="L72" s="51"/>
      <c r="M72" s="149"/>
      <c r="N72" s="5"/>
      <c r="O72" s="51"/>
      <c r="P72" s="149"/>
      <c r="Q72" s="5"/>
      <c r="R72" s="51"/>
      <c r="S72" s="149"/>
      <c r="T72" s="5"/>
      <c r="U72" s="51"/>
      <c r="V72" s="149"/>
      <c r="W72" s="5"/>
      <c r="X72" s="51"/>
      <c r="Y72" s="149"/>
      <c r="Z72" s="5"/>
      <c r="AA72" s="51"/>
      <c r="AB72" s="149"/>
      <c r="AC72" s="5"/>
      <c r="AD72" s="51"/>
      <c r="AE72" s="149"/>
      <c r="AF72" s="5"/>
      <c r="AG72" s="51"/>
      <c r="AH72" s="149"/>
      <c r="AI72" s="5"/>
      <c r="AJ72" s="51"/>
      <c r="AK72" s="119"/>
      <c r="AL72" s="104">
        <f t="shared" si="30"/>
        <v>0</v>
      </c>
      <c r="AM72" s="177"/>
      <c r="AN72" s="177"/>
    </row>
    <row r="73" spans="1:40" ht="16.5" hidden="1" thickTop="1" thickBot="1">
      <c r="A73" s="63" t="s">
        <v>52</v>
      </c>
      <c r="B73" s="5"/>
      <c r="C73" s="51"/>
      <c r="D73" s="149"/>
      <c r="E73" s="5"/>
      <c r="F73" s="51"/>
      <c r="G73" s="149"/>
      <c r="H73" s="5"/>
      <c r="I73" s="51"/>
      <c r="J73" s="149"/>
      <c r="K73" s="5"/>
      <c r="L73" s="51"/>
      <c r="M73" s="149"/>
      <c r="N73" s="5"/>
      <c r="O73" s="51"/>
      <c r="P73" s="149"/>
      <c r="Q73" s="5"/>
      <c r="R73" s="51"/>
      <c r="S73" s="149"/>
      <c r="T73" s="5"/>
      <c r="U73" s="51"/>
      <c r="V73" s="149"/>
      <c r="W73" s="5"/>
      <c r="X73" s="51"/>
      <c r="Y73" s="149"/>
      <c r="Z73" s="5"/>
      <c r="AA73" s="51"/>
      <c r="AB73" s="149"/>
      <c r="AC73" s="5"/>
      <c r="AD73" s="51"/>
      <c r="AE73" s="149"/>
      <c r="AF73" s="5"/>
      <c r="AG73" s="51"/>
      <c r="AH73" s="149"/>
      <c r="AI73" s="5"/>
      <c r="AJ73" s="51"/>
      <c r="AK73" s="119"/>
      <c r="AL73" s="104">
        <f t="shared" si="30"/>
        <v>0</v>
      </c>
      <c r="AM73" s="177"/>
      <c r="AN73" s="177"/>
    </row>
    <row r="74" spans="1:40" ht="16.5" hidden="1" thickTop="1" thickBot="1">
      <c r="A74" s="63" t="s">
        <v>53</v>
      </c>
      <c r="B74" s="5"/>
      <c r="C74" s="51"/>
      <c r="D74" s="149"/>
      <c r="E74" s="5"/>
      <c r="F74" s="51"/>
      <c r="G74" s="149"/>
      <c r="H74" s="5"/>
      <c r="I74" s="51"/>
      <c r="J74" s="149"/>
      <c r="K74" s="5"/>
      <c r="L74" s="51"/>
      <c r="M74" s="149"/>
      <c r="N74" s="5"/>
      <c r="O74" s="51"/>
      <c r="P74" s="149"/>
      <c r="Q74" s="5"/>
      <c r="R74" s="51"/>
      <c r="S74" s="149"/>
      <c r="T74" s="5"/>
      <c r="U74" s="51"/>
      <c r="V74" s="149"/>
      <c r="W74" s="5"/>
      <c r="X74" s="51"/>
      <c r="Y74" s="149"/>
      <c r="Z74" s="5"/>
      <c r="AA74" s="51"/>
      <c r="AB74" s="149"/>
      <c r="AC74" s="5"/>
      <c r="AD74" s="51"/>
      <c r="AE74" s="149"/>
      <c r="AF74" s="5"/>
      <c r="AG74" s="51"/>
      <c r="AH74" s="149"/>
      <c r="AI74" s="5"/>
      <c r="AJ74" s="51"/>
      <c r="AK74" s="119"/>
      <c r="AL74" s="104">
        <f t="shared" si="30"/>
        <v>0</v>
      </c>
      <c r="AM74" s="177"/>
      <c r="AN74" s="177"/>
    </row>
    <row r="75" spans="1:40" ht="24.75" hidden="1" thickTop="1" thickBot="1">
      <c r="A75" s="63" t="s">
        <v>54</v>
      </c>
      <c r="B75" s="5"/>
      <c r="C75" s="51"/>
      <c r="D75" s="149"/>
      <c r="E75" s="5"/>
      <c r="F75" s="51"/>
      <c r="G75" s="149"/>
      <c r="H75" s="5"/>
      <c r="I75" s="51"/>
      <c r="J75" s="149"/>
      <c r="K75" s="5"/>
      <c r="L75" s="51"/>
      <c r="M75" s="149"/>
      <c r="N75" s="5"/>
      <c r="O75" s="51"/>
      <c r="P75" s="149"/>
      <c r="Q75" s="5"/>
      <c r="R75" s="51"/>
      <c r="S75" s="149"/>
      <c r="T75" s="5"/>
      <c r="U75" s="51"/>
      <c r="V75" s="149"/>
      <c r="W75" s="5"/>
      <c r="X75" s="51"/>
      <c r="Y75" s="149"/>
      <c r="Z75" s="5"/>
      <c r="AA75" s="51"/>
      <c r="AB75" s="149"/>
      <c r="AC75" s="5"/>
      <c r="AD75" s="51"/>
      <c r="AE75" s="149"/>
      <c r="AF75" s="5"/>
      <c r="AG75" s="51"/>
      <c r="AH75" s="149"/>
      <c r="AI75" s="5"/>
      <c r="AJ75" s="51"/>
      <c r="AK75" s="119"/>
      <c r="AL75" s="104">
        <f t="shared" si="30"/>
        <v>0</v>
      </c>
      <c r="AM75" s="177"/>
      <c r="AN75" s="177"/>
    </row>
    <row r="76" spans="1:40" ht="16.5" hidden="1" thickTop="1" thickBot="1">
      <c r="A76" s="63" t="s">
        <v>55</v>
      </c>
      <c r="B76" s="5"/>
      <c r="C76" s="51"/>
      <c r="D76" s="149"/>
      <c r="E76" s="5"/>
      <c r="F76" s="51"/>
      <c r="G76" s="149"/>
      <c r="H76" s="5"/>
      <c r="I76" s="51"/>
      <c r="J76" s="149"/>
      <c r="K76" s="5"/>
      <c r="L76" s="51"/>
      <c r="M76" s="149"/>
      <c r="N76" s="5"/>
      <c r="O76" s="51"/>
      <c r="P76" s="149"/>
      <c r="Q76" s="5"/>
      <c r="R76" s="51"/>
      <c r="S76" s="149"/>
      <c r="T76" s="5"/>
      <c r="U76" s="51"/>
      <c r="V76" s="149"/>
      <c r="W76" s="5"/>
      <c r="X76" s="51"/>
      <c r="Y76" s="149"/>
      <c r="Z76" s="5"/>
      <c r="AA76" s="51"/>
      <c r="AB76" s="149"/>
      <c r="AC76" s="5"/>
      <c r="AD76" s="51"/>
      <c r="AE76" s="149"/>
      <c r="AF76" s="5"/>
      <c r="AG76" s="51"/>
      <c r="AH76" s="149"/>
      <c r="AI76" s="5"/>
      <c r="AJ76" s="51"/>
      <c r="AK76" s="119"/>
      <c r="AL76" s="104">
        <f t="shared" si="30"/>
        <v>0</v>
      </c>
      <c r="AM76" s="177"/>
      <c r="AN76" s="177"/>
    </row>
    <row r="77" spans="1:40" ht="24.75" hidden="1" thickTop="1" thickBot="1">
      <c r="A77" s="63" t="s">
        <v>56</v>
      </c>
      <c r="B77" s="5"/>
      <c r="C77" s="51"/>
      <c r="D77" s="149"/>
      <c r="E77" s="5"/>
      <c r="F77" s="51"/>
      <c r="G77" s="149"/>
      <c r="H77" s="5"/>
      <c r="I77" s="51"/>
      <c r="J77" s="149"/>
      <c r="K77" s="5"/>
      <c r="L77" s="51"/>
      <c r="M77" s="149"/>
      <c r="N77" s="5"/>
      <c r="O77" s="51"/>
      <c r="P77" s="149"/>
      <c r="Q77" s="5"/>
      <c r="R77" s="51"/>
      <c r="S77" s="149"/>
      <c r="T77" s="5"/>
      <c r="U77" s="51"/>
      <c r="V77" s="149"/>
      <c r="W77" s="5"/>
      <c r="X77" s="51"/>
      <c r="Y77" s="149"/>
      <c r="Z77" s="5"/>
      <c r="AA77" s="51"/>
      <c r="AB77" s="149"/>
      <c r="AC77" s="5"/>
      <c r="AD77" s="51"/>
      <c r="AE77" s="149"/>
      <c r="AF77" s="5"/>
      <c r="AG77" s="51"/>
      <c r="AH77" s="149"/>
      <c r="AI77" s="5"/>
      <c r="AJ77" s="51"/>
      <c r="AK77" s="119"/>
      <c r="AL77" s="104">
        <f t="shared" si="30"/>
        <v>0</v>
      </c>
      <c r="AM77" s="177"/>
      <c r="AN77" s="177"/>
    </row>
    <row r="78" spans="1:40" ht="16.5" hidden="1" thickTop="1" thickBot="1">
      <c r="A78" s="63" t="s">
        <v>57</v>
      </c>
      <c r="B78" s="5"/>
      <c r="C78" s="51"/>
      <c r="D78" s="149"/>
      <c r="E78" s="5"/>
      <c r="F78" s="51"/>
      <c r="G78" s="149"/>
      <c r="H78" s="5"/>
      <c r="I78" s="51"/>
      <c r="J78" s="149"/>
      <c r="K78" s="5"/>
      <c r="L78" s="51"/>
      <c r="M78" s="149"/>
      <c r="N78" s="5"/>
      <c r="O78" s="51"/>
      <c r="P78" s="149"/>
      <c r="Q78" s="5"/>
      <c r="R78" s="51"/>
      <c r="S78" s="149"/>
      <c r="T78" s="5"/>
      <c r="U78" s="51"/>
      <c r="V78" s="149"/>
      <c r="W78" s="5"/>
      <c r="X78" s="51"/>
      <c r="Y78" s="149"/>
      <c r="Z78" s="5"/>
      <c r="AA78" s="51"/>
      <c r="AB78" s="149"/>
      <c r="AC78" s="5"/>
      <c r="AD78" s="51"/>
      <c r="AE78" s="149"/>
      <c r="AF78" s="5"/>
      <c r="AG78" s="51"/>
      <c r="AH78" s="149"/>
      <c r="AI78" s="5"/>
      <c r="AJ78" s="51"/>
      <c r="AK78" s="119"/>
      <c r="AL78" s="104">
        <f t="shared" si="30"/>
        <v>0</v>
      </c>
      <c r="AM78" s="177"/>
      <c r="AN78" s="177"/>
    </row>
    <row r="79" spans="1:40" ht="16.5" hidden="1" thickTop="1" thickBot="1">
      <c r="A79" s="63" t="s">
        <v>58</v>
      </c>
      <c r="B79" s="5"/>
      <c r="C79" s="51"/>
      <c r="D79" s="149"/>
      <c r="E79" s="5"/>
      <c r="F79" s="51"/>
      <c r="G79" s="149"/>
      <c r="H79" s="5"/>
      <c r="I79" s="51"/>
      <c r="J79" s="149"/>
      <c r="K79" s="5"/>
      <c r="L79" s="51"/>
      <c r="M79" s="149"/>
      <c r="N79" s="5"/>
      <c r="O79" s="51"/>
      <c r="P79" s="149"/>
      <c r="Q79" s="5"/>
      <c r="R79" s="51"/>
      <c r="S79" s="149"/>
      <c r="T79" s="5"/>
      <c r="U79" s="51"/>
      <c r="V79" s="149"/>
      <c r="W79" s="5"/>
      <c r="X79" s="51"/>
      <c r="Y79" s="149"/>
      <c r="Z79" s="5"/>
      <c r="AA79" s="51"/>
      <c r="AB79" s="149"/>
      <c r="AC79" s="5"/>
      <c r="AD79" s="51"/>
      <c r="AE79" s="149"/>
      <c r="AF79" s="5"/>
      <c r="AG79" s="51"/>
      <c r="AH79" s="149"/>
      <c r="AI79" s="5"/>
      <c r="AJ79" s="51"/>
      <c r="AK79" s="119"/>
      <c r="AL79" s="104">
        <f t="shared" si="30"/>
        <v>0</v>
      </c>
      <c r="AM79" s="177"/>
      <c r="AN79" s="177"/>
    </row>
    <row r="80" spans="1:40" ht="16.5" hidden="1" thickTop="1" thickBot="1">
      <c r="A80" s="63" t="s">
        <v>59</v>
      </c>
      <c r="B80" s="5"/>
      <c r="C80" s="51"/>
      <c r="D80" s="149"/>
      <c r="E80" s="5"/>
      <c r="F80" s="51"/>
      <c r="G80" s="149"/>
      <c r="H80" s="5"/>
      <c r="I80" s="51"/>
      <c r="J80" s="149"/>
      <c r="K80" s="5"/>
      <c r="L80" s="51"/>
      <c r="M80" s="149"/>
      <c r="N80" s="5"/>
      <c r="O80" s="51"/>
      <c r="P80" s="149"/>
      <c r="Q80" s="5"/>
      <c r="R80" s="51"/>
      <c r="S80" s="149"/>
      <c r="T80" s="5"/>
      <c r="U80" s="51"/>
      <c r="V80" s="149"/>
      <c r="W80" s="5"/>
      <c r="X80" s="51"/>
      <c r="Y80" s="149"/>
      <c r="Z80" s="5"/>
      <c r="AA80" s="51"/>
      <c r="AB80" s="149"/>
      <c r="AC80" s="5"/>
      <c r="AD80" s="51"/>
      <c r="AE80" s="149"/>
      <c r="AF80" s="5"/>
      <c r="AG80" s="51"/>
      <c r="AH80" s="149"/>
      <c r="AI80" s="5"/>
      <c r="AJ80" s="51"/>
      <c r="AK80" s="119"/>
      <c r="AL80" s="104">
        <f t="shared" si="30"/>
        <v>0</v>
      </c>
      <c r="AM80" s="177"/>
      <c r="AN80" s="177"/>
    </row>
    <row r="81" spans="1:40" ht="16.5" hidden="1" thickTop="1" thickBot="1">
      <c r="A81" s="63" t="s">
        <v>60</v>
      </c>
      <c r="B81" s="61"/>
      <c r="C81" s="109"/>
      <c r="D81" s="113"/>
      <c r="E81" s="61"/>
      <c r="F81" s="109"/>
      <c r="G81" s="113"/>
      <c r="H81" s="61"/>
      <c r="I81" s="109"/>
      <c r="J81" s="113"/>
      <c r="K81" s="61"/>
      <c r="L81" s="109"/>
      <c r="M81" s="113"/>
      <c r="N81" s="61"/>
      <c r="O81" s="109"/>
      <c r="P81" s="113"/>
      <c r="Q81" s="61"/>
      <c r="R81" s="109"/>
      <c r="S81" s="113"/>
      <c r="T81" s="61"/>
      <c r="U81" s="109"/>
      <c r="V81" s="113"/>
      <c r="W81" s="61"/>
      <c r="X81" s="109"/>
      <c r="Y81" s="113"/>
      <c r="Z81" s="61"/>
      <c r="AA81" s="109"/>
      <c r="AB81" s="113"/>
      <c r="AC81" s="61"/>
      <c r="AD81" s="109"/>
      <c r="AE81" s="113"/>
      <c r="AF81" s="61"/>
      <c r="AG81" s="109"/>
      <c r="AH81" s="113"/>
      <c r="AI81" s="61"/>
      <c r="AJ81" s="109"/>
      <c r="AK81" s="169"/>
      <c r="AL81" s="104">
        <f t="shared" si="30"/>
        <v>0</v>
      </c>
      <c r="AM81" s="177"/>
      <c r="AN81" s="177"/>
    </row>
    <row r="82" spans="1:40" ht="16.5" hidden="1" thickTop="1" thickBot="1">
      <c r="A82" s="64" t="s">
        <v>107</v>
      </c>
      <c r="B82" s="152"/>
      <c r="C82" s="11"/>
      <c r="D82" s="11"/>
      <c r="E82" s="152"/>
      <c r="F82" s="11"/>
      <c r="G82" s="11"/>
      <c r="H82" s="152"/>
      <c r="I82" s="11"/>
      <c r="J82" s="11"/>
      <c r="K82" s="152"/>
      <c r="L82" s="11"/>
      <c r="M82" s="11"/>
      <c r="N82" s="152"/>
      <c r="O82" s="11"/>
      <c r="P82" s="11"/>
      <c r="Q82" s="152"/>
      <c r="R82" s="11"/>
      <c r="S82" s="11"/>
      <c r="T82" s="152"/>
      <c r="U82" s="11"/>
      <c r="V82" s="11"/>
      <c r="W82" s="152"/>
      <c r="X82" s="11"/>
      <c r="Y82" s="11"/>
      <c r="Z82" s="152"/>
      <c r="AA82" s="11"/>
      <c r="AB82" s="11"/>
      <c r="AC82" s="152"/>
      <c r="AD82" s="11"/>
      <c r="AE82" s="11"/>
      <c r="AF82" s="152"/>
      <c r="AG82" s="11"/>
      <c r="AH82" s="11"/>
      <c r="AI82" s="152"/>
      <c r="AJ82" s="11"/>
      <c r="AK82" s="166"/>
      <c r="AL82" s="104">
        <f t="shared" si="30"/>
        <v>0</v>
      </c>
      <c r="AM82" s="176"/>
      <c r="AN82" s="177"/>
    </row>
    <row r="83" spans="1:40" ht="27.75" thickTop="1" thickBot="1">
      <c r="A83" s="98" t="s">
        <v>118</v>
      </c>
      <c r="B83" s="130" t="e">
        <f>B58+B46+B26</f>
        <v>#REF!</v>
      </c>
      <c r="C83" s="131">
        <f>C3+C13+C20+C24+C25+C26+C46+C58+C82</f>
        <v>0</v>
      </c>
      <c r="D83" s="132" t="e">
        <f>D3+D13+D20+D24+D25+D27+D28+D29+D30+D31+D32+D33+D44+D45+D47+D48+D49+D59+D60+D61+D62+D64+D50+D65</f>
        <v>#REF!</v>
      </c>
      <c r="E83" s="130" t="e">
        <f t="shared" ref="E83:AN83" si="32">E58+E46+E26</f>
        <v>#REF!</v>
      </c>
      <c r="F83" s="130">
        <f t="shared" si="32"/>
        <v>665820</v>
      </c>
      <c r="G83" s="130" t="e">
        <f t="shared" si="32"/>
        <v>#REF!</v>
      </c>
      <c r="H83" s="130" t="e">
        <f t="shared" si="32"/>
        <v>#REF!</v>
      </c>
      <c r="I83" s="130">
        <f t="shared" si="32"/>
        <v>0</v>
      </c>
      <c r="J83" s="130" t="e">
        <f t="shared" si="32"/>
        <v>#REF!</v>
      </c>
      <c r="K83" s="130" t="e">
        <f t="shared" si="32"/>
        <v>#REF!</v>
      </c>
      <c r="L83" s="130">
        <f t="shared" si="32"/>
        <v>0</v>
      </c>
      <c r="M83" s="130" t="e">
        <f t="shared" si="32"/>
        <v>#REF!</v>
      </c>
      <c r="N83" s="130" t="e">
        <f t="shared" si="32"/>
        <v>#REF!</v>
      </c>
      <c r="O83" s="130">
        <f t="shared" si="32"/>
        <v>0</v>
      </c>
      <c r="P83" s="130" t="e">
        <f t="shared" si="32"/>
        <v>#REF!</v>
      </c>
      <c r="Q83" s="130" t="e">
        <f t="shared" si="32"/>
        <v>#REF!</v>
      </c>
      <c r="R83" s="130">
        <f t="shared" si="32"/>
        <v>0</v>
      </c>
      <c r="S83" s="130" t="e">
        <f t="shared" si="32"/>
        <v>#REF!</v>
      </c>
      <c r="T83" s="130" t="e">
        <f t="shared" si="32"/>
        <v>#REF!</v>
      </c>
      <c r="U83" s="130">
        <f t="shared" si="32"/>
        <v>0</v>
      </c>
      <c r="V83" s="130" t="e">
        <f t="shared" si="32"/>
        <v>#REF!</v>
      </c>
      <c r="W83" s="130" t="e">
        <f t="shared" si="32"/>
        <v>#REF!</v>
      </c>
      <c r="X83" s="130">
        <f t="shared" si="32"/>
        <v>0</v>
      </c>
      <c r="Y83" s="130" t="e">
        <f t="shared" si="32"/>
        <v>#REF!</v>
      </c>
      <c r="Z83" s="130" t="e">
        <f t="shared" si="32"/>
        <v>#REF!</v>
      </c>
      <c r="AA83" s="130">
        <f t="shared" si="32"/>
        <v>0</v>
      </c>
      <c r="AB83" s="130" t="e">
        <f t="shared" si="32"/>
        <v>#REF!</v>
      </c>
      <c r="AC83" s="130" t="e">
        <f t="shared" si="32"/>
        <v>#REF!</v>
      </c>
      <c r="AD83" s="130">
        <f t="shared" si="32"/>
        <v>0</v>
      </c>
      <c r="AE83" s="130" t="e">
        <f t="shared" si="32"/>
        <v>#REF!</v>
      </c>
      <c r="AF83" s="130" t="e">
        <f t="shared" si="32"/>
        <v>#REF!</v>
      </c>
      <c r="AG83" s="130">
        <f t="shared" si="32"/>
        <v>0</v>
      </c>
      <c r="AH83" s="130" t="e">
        <f t="shared" si="32"/>
        <v>#REF!</v>
      </c>
      <c r="AI83" s="130" t="e">
        <f t="shared" si="32"/>
        <v>#REF!</v>
      </c>
      <c r="AJ83" s="130">
        <f t="shared" si="32"/>
        <v>0</v>
      </c>
      <c r="AK83" s="130" t="e">
        <f t="shared" si="32"/>
        <v>#REF!</v>
      </c>
      <c r="AL83" s="134" t="e">
        <f t="shared" si="32"/>
        <v>#REF!</v>
      </c>
      <c r="AM83" s="130">
        <f t="shared" si="32"/>
        <v>0</v>
      </c>
      <c r="AN83" s="130" t="e">
        <f t="shared" si="32"/>
        <v>#REF!</v>
      </c>
    </row>
    <row r="84" spans="1:40" ht="15.75" thickTop="1">
      <c r="F84">
        <v>665820</v>
      </c>
    </row>
  </sheetData>
  <mergeCells count="13">
    <mergeCell ref="AL1:AN1"/>
    <mergeCell ref="W1:Y1"/>
    <mergeCell ref="Z1:AB1"/>
    <mergeCell ref="AC1:AE1"/>
    <mergeCell ref="AF1:AH1"/>
    <mergeCell ref="AI1:AK1"/>
    <mergeCell ref="T1:V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selection activeCell="C3" sqref="C3"/>
    </sheetView>
  </sheetViews>
  <sheetFormatPr defaultRowHeight="15"/>
  <cols>
    <col min="1" max="1" width="9.140625" style="1"/>
    <col min="4" max="4" width="10.140625" bestFit="1" customWidth="1"/>
  </cols>
  <sheetData>
    <row r="1" spans="1:14" ht="15.75">
      <c r="B1" s="385" t="s">
        <v>0</v>
      </c>
      <c r="C1" s="385"/>
      <c r="D1" s="385" t="s">
        <v>1</v>
      </c>
      <c r="E1" s="385"/>
      <c r="F1" s="385" t="s">
        <v>2</v>
      </c>
      <c r="G1" s="385"/>
      <c r="H1" s="385" t="s">
        <v>3</v>
      </c>
      <c r="I1" s="385"/>
      <c r="J1" s="385" t="s">
        <v>4</v>
      </c>
      <c r="K1" s="385"/>
      <c r="L1" s="385" t="s">
        <v>5</v>
      </c>
      <c r="M1" s="385"/>
    </row>
    <row r="2" spans="1:14">
      <c r="B2" s="12" t="s">
        <v>79</v>
      </c>
      <c r="C2" s="12" t="s">
        <v>80</v>
      </c>
      <c r="D2" s="12" t="s">
        <v>79</v>
      </c>
      <c r="E2" s="12" t="s">
        <v>80</v>
      </c>
      <c r="F2" s="12" t="s">
        <v>79</v>
      </c>
      <c r="G2" s="12" t="s">
        <v>80</v>
      </c>
      <c r="H2" s="12" t="s">
        <v>79</v>
      </c>
      <c r="I2" s="12" t="s">
        <v>80</v>
      </c>
      <c r="J2" s="12" t="s">
        <v>79</v>
      </c>
      <c r="K2" s="12" t="s">
        <v>80</v>
      </c>
      <c r="L2" s="12" t="s">
        <v>79</v>
      </c>
      <c r="M2" s="12" t="s">
        <v>80</v>
      </c>
    </row>
    <row r="3" spans="1:14">
      <c r="A3" s="38" t="s">
        <v>78</v>
      </c>
      <c r="B3" s="16">
        <f>'KSH-Income'!B2</f>
        <v>759015</v>
      </c>
      <c r="C3" s="16">
        <f>'KSH-Expenditure'!C81</f>
        <v>0</v>
      </c>
      <c r="D3" s="16">
        <f>'KSH-Income'!C9</f>
        <v>1194700</v>
      </c>
      <c r="E3" s="16">
        <f>'KSH-Expenditure'!F81</f>
        <v>0</v>
      </c>
      <c r="F3" s="16">
        <f>'KSH-Income'!D9</f>
        <v>0</v>
      </c>
      <c r="G3" s="16"/>
      <c r="H3" s="16">
        <f>'KSH-Income'!E9</f>
        <v>0</v>
      </c>
      <c r="I3" s="16"/>
      <c r="J3" s="16">
        <f>'KSH-Income'!F9</f>
        <v>0</v>
      </c>
      <c r="K3" s="16"/>
      <c r="L3" s="16">
        <f>'KSH-Income'!G9</f>
        <v>0</v>
      </c>
      <c r="M3" s="16"/>
    </row>
    <row r="4" spans="1:14">
      <c r="A4" s="38"/>
      <c r="B4" s="387">
        <f>B3-C3</f>
        <v>759015</v>
      </c>
      <c r="C4" s="387"/>
      <c r="D4" s="387">
        <f>D3-E3</f>
        <v>1194700</v>
      </c>
      <c r="E4" s="387"/>
      <c r="F4" s="387">
        <f>F3-G3</f>
        <v>0</v>
      </c>
      <c r="G4" s="387"/>
      <c r="H4" s="387">
        <f>H3-I3</f>
        <v>0</v>
      </c>
      <c r="I4" s="387"/>
      <c r="J4" s="387">
        <f>J3-K3</f>
        <v>0</v>
      </c>
      <c r="K4" s="387"/>
      <c r="L4" s="387">
        <f>L3-M3</f>
        <v>0</v>
      </c>
      <c r="M4" s="387"/>
    </row>
    <row r="5" spans="1:14">
      <c r="A5" s="38" t="s">
        <v>81</v>
      </c>
      <c r="B5" s="39">
        <f>B3/80</f>
        <v>9487.6875</v>
      </c>
      <c r="C5" s="39">
        <f>C3/80</f>
        <v>0</v>
      </c>
      <c r="D5" s="39">
        <f t="shared" ref="D5:M5" si="0">D3/80</f>
        <v>14933.75</v>
      </c>
      <c r="E5" s="39">
        <f t="shared" si="0"/>
        <v>0</v>
      </c>
      <c r="F5" s="39">
        <f t="shared" si="0"/>
        <v>0</v>
      </c>
      <c r="G5" s="39">
        <f t="shared" si="0"/>
        <v>0</v>
      </c>
      <c r="H5" s="39">
        <f t="shared" si="0"/>
        <v>0</v>
      </c>
      <c r="I5" s="39">
        <f t="shared" si="0"/>
        <v>0</v>
      </c>
      <c r="J5" s="39">
        <f t="shared" si="0"/>
        <v>0</v>
      </c>
      <c r="K5" s="39">
        <f t="shared" si="0"/>
        <v>0</v>
      </c>
      <c r="L5" s="39">
        <f t="shared" si="0"/>
        <v>0</v>
      </c>
      <c r="M5" s="39">
        <f t="shared" si="0"/>
        <v>0</v>
      </c>
      <c r="N5" s="14"/>
    </row>
    <row r="6" spans="1:14">
      <c r="A6" s="15"/>
      <c r="B6" s="386">
        <f>B5-C5</f>
        <v>9487.6875</v>
      </c>
      <c r="C6" s="386"/>
      <c r="D6" s="386">
        <f>D5-E5</f>
        <v>14933.75</v>
      </c>
      <c r="E6" s="386"/>
      <c r="F6" s="386">
        <f>F5-G5</f>
        <v>0</v>
      </c>
      <c r="G6" s="386"/>
      <c r="H6" s="386">
        <f>H5-I5</f>
        <v>0</v>
      </c>
      <c r="I6" s="386"/>
      <c r="J6" s="386">
        <f>J5-K5</f>
        <v>0</v>
      </c>
      <c r="K6" s="386"/>
      <c r="L6" s="386">
        <f>L5-M5</f>
        <v>0</v>
      </c>
      <c r="M6" s="386"/>
      <c r="N6" s="14"/>
    </row>
  </sheetData>
  <mergeCells count="18">
    <mergeCell ref="L6:M6"/>
    <mergeCell ref="B4:C4"/>
    <mergeCell ref="D4:E4"/>
    <mergeCell ref="F4:G4"/>
    <mergeCell ref="H4:I4"/>
    <mergeCell ref="J4:K4"/>
    <mergeCell ref="L4:M4"/>
    <mergeCell ref="B6:C6"/>
    <mergeCell ref="D6:E6"/>
    <mergeCell ref="F6:G6"/>
    <mergeCell ref="H6:I6"/>
    <mergeCell ref="J6:K6"/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C24" sqref="C24"/>
    </sheetView>
  </sheetViews>
  <sheetFormatPr defaultRowHeight="15"/>
  <cols>
    <col min="1" max="1" width="24.7109375" customWidth="1"/>
    <col min="2" max="2" width="9.5703125" bestFit="1" customWidth="1"/>
    <col min="3" max="3" width="11.42578125" bestFit="1" customWidth="1"/>
    <col min="8" max="8" width="11.42578125" bestFit="1" customWidth="1"/>
  </cols>
  <sheetData>
    <row r="1" spans="1:8" ht="19.5" thickTop="1" thickBot="1">
      <c r="A1" s="27"/>
      <c r="B1" s="28" t="s">
        <v>0</v>
      </c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  <c r="H1" s="30" t="s">
        <v>6</v>
      </c>
    </row>
    <row r="2" spans="1:8" ht="17.25" thickTop="1" thickBot="1">
      <c r="A2" s="24" t="s">
        <v>75</v>
      </c>
      <c r="B2" s="25">
        <v>759015</v>
      </c>
      <c r="C2" s="25">
        <v>1194700</v>
      </c>
      <c r="D2" s="25"/>
      <c r="E2" s="25"/>
      <c r="F2" s="25"/>
      <c r="G2" s="25"/>
      <c r="H2" s="26"/>
    </row>
    <row r="3" spans="1:8" ht="16.5" thickBot="1">
      <c r="A3" s="18" t="s">
        <v>76</v>
      </c>
      <c r="B3" s="19"/>
      <c r="C3" s="19"/>
      <c r="D3" s="19"/>
      <c r="E3" s="19"/>
      <c r="F3" s="19"/>
      <c r="G3" s="19"/>
      <c r="H3" s="20"/>
    </row>
    <row r="4" spans="1:8" ht="16.5" thickBot="1">
      <c r="A4" s="18"/>
      <c r="B4" s="19"/>
      <c r="C4" s="19"/>
      <c r="D4" s="19"/>
      <c r="E4" s="19"/>
      <c r="F4" s="19"/>
      <c r="G4" s="19"/>
      <c r="H4" s="20"/>
    </row>
    <row r="5" spans="1:8" ht="16.5" thickBot="1">
      <c r="A5" s="18"/>
      <c r="B5" s="19"/>
      <c r="C5" s="19"/>
      <c r="D5" s="19"/>
      <c r="E5" s="19"/>
      <c r="F5" s="19"/>
      <c r="G5" s="19"/>
      <c r="H5" s="20"/>
    </row>
    <row r="6" spans="1:8" ht="16.5" thickBot="1">
      <c r="A6" s="18"/>
      <c r="B6" s="19"/>
      <c r="C6" s="19"/>
      <c r="D6" s="19"/>
      <c r="E6" s="19"/>
      <c r="F6" s="19"/>
      <c r="G6" s="19"/>
      <c r="H6" s="20"/>
    </row>
    <row r="7" spans="1:8" ht="16.5" thickBot="1">
      <c r="A7" s="18"/>
      <c r="B7" s="19"/>
      <c r="C7" s="19"/>
      <c r="D7" s="19"/>
      <c r="E7" s="19"/>
      <c r="F7" s="19"/>
      <c r="G7" s="19"/>
      <c r="H7" s="20"/>
    </row>
    <row r="8" spans="1:8" ht="16.5" thickBot="1">
      <c r="A8" s="31"/>
      <c r="B8" s="32"/>
      <c r="C8" s="32"/>
      <c r="D8" s="32"/>
      <c r="E8" s="32"/>
      <c r="F8" s="32"/>
      <c r="G8" s="32"/>
      <c r="H8" s="33"/>
    </row>
    <row r="9" spans="1:8" ht="17.25" thickTop="1" thickBot="1">
      <c r="A9" s="34" t="s">
        <v>77</v>
      </c>
      <c r="B9" s="35">
        <f t="shared" ref="B9:G9" si="0">SUM(B2:B8)</f>
        <v>759015</v>
      </c>
      <c r="C9" s="35">
        <f t="shared" si="0"/>
        <v>1194700</v>
      </c>
      <c r="D9" s="35">
        <f t="shared" si="0"/>
        <v>0</v>
      </c>
      <c r="E9" s="35">
        <f t="shared" si="0"/>
        <v>0</v>
      </c>
      <c r="F9" s="35">
        <f t="shared" si="0"/>
        <v>0</v>
      </c>
      <c r="G9" s="35">
        <f t="shared" si="0"/>
        <v>0</v>
      </c>
      <c r="H9" s="36">
        <f>SUM(B9:G9)</f>
        <v>1953715</v>
      </c>
    </row>
    <row r="10" spans="1:8" ht="16.5" thickBot="1">
      <c r="A10" s="21" t="s">
        <v>74</v>
      </c>
      <c r="B10" s="22">
        <f>B9/80</f>
        <v>9487.6875</v>
      </c>
      <c r="C10" s="22">
        <f t="shared" ref="C10:H10" si="1">C9/80</f>
        <v>14933.75</v>
      </c>
      <c r="D10" s="22">
        <f t="shared" si="1"/>
        <v>0</v>
      </c>
      <c r="E10" s="22">
        <f t="shared" si="1"/>
        <v>0</v>
      </c>
      <c r="F10" s="22">
        <f t="shared" si="1"/>
        <v>0</v>
      </c>
      <c r="G10" s="22">
        <f t="shared" si="1"/>
        <v>0</v>
      </c>
      <c r="H10" s="23">
        <f t="shared" si="1"/>
        <v>24421.4375</v>
      </c>
    </row>
    <row r="11" spans="1:8" ht="16.5" thickTop="1">
      <c r="B11" s="17"/>
      <c r="C11" s="17"/>
      <c r="D11" s="17"/>
      <c r="E11" s="17"/>
      <c r="F11" s="17"/>
      <c r="G11" s="17"/>
      <c r="H11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N92"/>
  <sheetViews>
    <sheetView workbookViewId="0">
      <pane xSplit="1" ySplit="2" topLeftCell="AA70" activePane="bottomRight" state="frozen"/>
      <selection pane="topRight" activeCell="B1" sqref="B1"/>
      <selection pane="bottomLeft" activeCell="A3" sqref="A3"/>
      <selection pane="bottomRight" activeCell="AC83" sqref="AC83"/>
    </sheetView>
  </sheetViews>
  <sheetFormatPr defaultRowHeight="15"/>
  <cols>
    <col min="1" max="1" width="28.85546875" customWidth="1"/>
    <col min="2" max="2" width="13.140625" customWidth="1"/>
    <col min="3" max="3" width="11.42578125" customWidth="1"/>
    <col min="4" max="4" width="9.140625" customWidth="1"/>
    <col min="5" max="5" width="18.140625" customWidth="1"/>
    <col min="6" max="6" width="12.7109375" customWidth="1"/>
    <col min="7" max="7" width="13.28515625" customWidth="1"/>
    <col min="8" max="8" width="14" customWidth="1"/>
    <col min="9" max="9" width="11.5703125" customWidth="1"/>
    <col min="10" max="10" width="9.140625" style="41" customWidth="1"/>
    <col min="11" max="11" width="14.5703125" customWidth="1"/>
    <col min="12" max="12" width="10.5703125" customWidth="1"/>
    <col min="13" max="13" width="9.140625" customWidth="1"/>
    <col min="14" max="14" width="16.28515625" customWidth="1"/>
    <col min="15" max="15" width="10.5703125" customWidth="1"/>
    <col min="16" max="16" width="9.140625" customWidth="1"/>
    <col min="17" max="17" width="16.140625" style="1" customWidth="1"/>
    <col min="18" max="18" width="10.5703125" style="1" customWidth="1"/>
    <col min="19" max="19" width="9.140625" style="1" customWidth="1"/>
    <col min="20" max="20" width="14.140625" style="1" customWidth="1"/>
    <col min="21" max="21" width="10.5703125" style="1" customWidth="1"/>
    <col min="22" max="22" width="9.140625" style="1" customWidth="1"/>
    <col min="23" max="23" width="15" style="1" customWidth="1"/>
    <col min="24" max="24" width="10.5703125" style="1" customWidth="1"/>
    <col min="25" max="25" width="9.140625" style="1" customWidth="1"/>
    <col min="26" max="26" width="16.42578125" style="1" customWidth="1"/>
    <col min="27" max="27" width="10.5703125" style="1" customWidth="1"/>
    <col min="28" max="28" width="9.140625" style="1" customWidth="1"/>
    <col min="29" max="29" width="14.5703125" style="1" customWidth="1"/>
    <col min="30" max="30" width="10.5703125" style="1" customWidth="1"/>
    <col min="31" max="31" width="9.140625" style="1" customWidth="1"/>
    <col min="32" max="32" width="16.7109375" style="1" customWidth="1"/>
    <col min="33" max="33" width="11.5703125" style="1" customWidth="1"/>
    <col min="34" max="34" width="10" style="1" customWidth="1"/>
    <col min="35" max="35" width="17.7109375" style="1" customWidth="1"/>
    <col min="36" max="36" width="10.5703125" style="1" customWidth="1"/>
    <col min="37" max="37" width="9.140625" style="1" customWidth="1"/>
    <col min="38" max="38" width="14.85546875" style="1" customWidth="1"/>
    <col min="39" max="39" width="10.5703125" style="1" hidden="1" customWidth="1"/>
    <col min="40" max="40" width="12.5703125" style="1" hidden="1" customWidth="1"/>
  </cols>
  <sheetData>
    <row r="1" spans="1:40" ht="17.25" thickTop="1" thickBot="1">
      <c r="A1" s="180"/>
      <c r="B1" s="393" t="s">
        <v>108</v>
      </c>
      <c r="C1" s="394"/>
      <c r="D1" s="395"/>
      <c r="E1" s="396" t="s">
        <v>109</v>
      </c>
      <c r="F1" s="391"/>
      <c r="G1" s="392"/>
      <c r="H1" s="390" t="s">
        <v>110</v>
      </c>
      <c r="I1" s="391"/>
      <c r="J1" s="392"/>
      <c r="K1" s="390" t="s">
        <v>111</v>
      </c>
      <c r="L1" s="391"/>
      <c r="M1" s="392"/>
      <c r="N1" s="390" t="s">
        <v>112</v>
      </c>
      <c r="O1" s="391"/>
      <c r="P1" s="392"/>
      <c r="Q1" s="390" t="s">
        <v>113</v>
      </c>
      <c r="R1" s="391"/>
      <c r="S1" s="392"/>
      <c r="T1" s="390" t="s">
        <v>114</v>
      </c>
      <c r="U1" s="391"/>
      <c r="V1" s="392"/>
      <c r="W1" s="390" t="s">
        <v>117</v>
      </c>
      <c r="X1" s="391"/>
      <c r="Y1" s="392"/>
      <c r="Z1" s="390" t="s">
        <v>115</v>
      </c>
      <c r="AA1" s="391"/>
      <c r="AB1" s="392"/>
      <c r="AC1" s="390" t="s">
        <v>116</v>
      </c>
      <c r="AD1" s="391"/>
      <c r="AE1" s="392"/>
      <c r="AF1" s="390" t="s">
        <v>4</v>
      </c>
      <c r="AG1" s="391"/>
      <c r="AH1" s="392"/>
      <c r="AI1" s="390" t="s">
        <v>5</v>
      </c>
      <c r="AJ1" s="391"/>
      <c r="AK1" s="392"/>
      <c r="AL1" s="390" t="s">
        <v>6</v>
      </c>
      <c r="AM1" s="391"/>
      <c r="AN1" s="392"/>
    </row>
    <row r="2" spans="1:40" ht="16.5" thickTop="1" thickBot="1">
      <c r="A2" s="181"/>
      <c r="B2" s="182" t="s">
        <v>7</v>
      </c>
      <c r="C2" s="183" t="s">
        <v>8</v>
      </c>
      <c r="D2" s="184" t="s">
        <v>9</v>
      </c>
      <c r="E2" s="182" t="s">
        <v>7</v>
      </c>
      <c r="F2" s="183" t="s">
        <v>8</v>
      </c>
      <c r="G2" s="184" t="s">
        <v>9</v>
      </c>
      <c r="H2" s="182" t="s">
        <v>7</v>
      </c>
      <c r="I2" s="183" t="s">
        <v>8</v>
      </c>
      <c r="J2" s="186" t="s">
        <v>9</v>
      </c>
      <c r="K2" s="185" t="s">
        <v>7</v>
      </c>
      <c r="L2" s="183" t="s">
        <v>8</v>
      </c>
      <c r="M2" s="184" t="s">
        <v>9</v>
      </c>
      <c r="N2" s="187" t="s">
        <v>7</v>
      </c>
      <c r="O2" s="188" t="s">
        <v>8</v>
      </c>
      <c r="P2" s="189" t="s">
        <v>9</v>
      </c>
      <c r="Q2" s="187" t="s">
        <v>7</v>
      </c>
      <c r="R2" s="188" t="s">
        <v>8</v>
      </c>
      <c r="S2" s="189" t="s">
        <v>9</v>
      </c>
      <c r="T2" s="187" t="s">
        <v>7</v>
      </c>
      <c r="U2" s="188" t="s">
        <v>8</v>
      </c>
      <c r="V2" s="189" t="s">
        <v>9</v>
      </c>
      <c r="W2" s="187" t="s">
        <v>7</v>
      </c>
      <c r="X2" s="188" t="s">
        <v>8</v>
      </c>
      <c r="Y2" s="189" t="s">
        <v>9</v>
      </c>
      <c r="Z2" s="187" t="s">
        <v>7</v>
      </c>
      <c r="AA2" s="188" t="s">
        <v>8</v>
      </c>
      <c r="AB2" s="189" t="s">
        <v>9</v>
      </c>
      <c r="AC2" s="187" t="s">
        <v>7</v>
      </c>
      <c r="AD2" s="188" t="s">
        <v>8</v>
      </c>
      <c r="AE2" s="189" t="s">
        <v>9</v>
      </c>
      <c r="AF2" s="187" t="s">
        <v>7</v>
      </c>
      <c r="AG2" s="188" t="s">
        <v>8</v>
      </c>
      <c r="AH2" s="189" t="s">
        <v>9</v>
      </c>
      <c r="AI2" s="187" t="s">
        <v>7</v>
      </c>
      <c r="AJ2" s="188" t="s">
        <v>8</v>
      </c>
      <c r="AK2" s="189" t="s">
        <v>9</v>
      </c>
      <c r="AL2" s="187" t="s">
        <v>7</v>
      </c>
      <c r="AM2" s="188" t="s">
        <v>8</v>
      </c>
      <c r="AN2" s="189" t="s">
        <v>9</v>
      </c>
    </row>
    <row r="3" spans="1:40" s="43" customFormat="1" ht="21" customHeight="1" thickTop="1" thickBot="1">
      <c r="A3" s="190" t="s">
        <v>26</v>
      </c>
      <c r="B3" s="191">
        <v>500</v>
      </c>
      <c r="C3" s="191">
        <f>SUM(C4:C13)</f>
        <v>733.74</v>
      </c>
      <c r="D3" s="324">
        <f>B3-C3</f>
        <v>-233.74</v>
      </c>
      <c r="E3" s="318">
        <v>500</v>
      </c>
      <c r="F3" s="191">
        <f>SUM(F4:F13)</f>
        <v>1600.6699999999998</v>
      </c>
      <c r="G3" s="191">
        <v>500</v>
      </c>
      <c r="H3" s="191">
        <v>500</v>
      </c>
      <c r="I3" s="191">
        <f>SUM(I4:I13)</f>
        <v>803.28000000000009</v>
      </c>
      <c r="J3" s="208">
        <f>H3-I3</f>
        <v>-303.28000000000009</v>
      </c>
      <c r="K3" s="191">
        <v>700</v>
      </c>
      <c r="L3" s="191">
        <f>SUM(L4:L13)</f>
        <v>0</v>
      </c>
      <c r="M3" s="191"/>
      <c r="N3" s="191">
        <v>700</v>
      </c>
      <c r="O3" s="191"/>
      <c r="P3" s="191">
        <v>500</v>
      </c>
      <c r="Q3" s="191">
        <v>700</v>
      </c>
      <c r="R3" s="192">
        <f>SUM(R4:R13)</f>
        <v>0</v>
      </c>
      <c r="S3" s="193">
        <f>Q3-R3</f>
        <v>700</v>
      </c>
      <c r="T3" s="191">
        <v>700</v>
      </c>
      <c r="U3" s="192"/>
      <c r="V3" s="193">
        <f>T3-U3</f>
        <v>700</v>
      </c>
      <c r="W3" s="191">
        <v>700</v>
      </c>
      <c r="X3" s="191"/>
      <c r="Y3" s="191">
        <v>500</v>
      </c>
      <c r="Z3" s="191">
        <v>700</v>
      </c>
      <c r="AA3" s="191"/>
      <c r="AB3" s="191">
        <v>500</v>
      </c>
      <c r="AC3" s="191">
        <v>700</v>
      </c>
      <c r="AD3" s="191"/>
      <c r="AE3" s="191">
        <v>500</v>
      </c>
      <c r="AF3" s="191">
        <v>700</v>
      </c>
      <c r="AG3" s="191"/>
      <c r="AH3" s="191">
        <v>500</v>
      </c>
      <c r="AI3" s="191">
        <v>700</v>
      </c>
      <c r="AJ3" s="192">
        <f>SUM(AJ4:AJ13)</f>
        <v>0</v>
      </c>
      <c r="AK3" s="193">
        <f>AI3-AJ3</f>
        <v>700</v>
      </c>
      <c r="AL3" s="194">
        <f>AI3+AF3+AC3+Z3+W3+T3+Q3+N3+K3+H3+E3+B3</f>
        <v>7800</v>
      </c>
      <c r="AM3" s="194">
        <f>AJ3+AG3+AD3+AA3+X3+U3+R3+O3+L3+I3+F3+C3</f>
        <v>3137.6899999999996</v>
      </c>
      <c r="AN3" s="356">
        <f>AL3-AM3</f>
        <v>4662.3100000000004</v>
      </c>
    </row>
    <row r="4" spans="1:40" s="43" customFormat="1" ht="15.75" thickBot="1">
      <c r="A4" s="195" t="s">
        <v>34</v>
      </c>
      <c r="B4" s="196"/>
      <c r="C4" s="45">
        <v>332</v>
      </c>
      <c r="D4" s="325"/>
      <c r="E4" s="319"/>
      <c r="F4" s="45">
        <v>332</v>
      </c>
      <c r="G4" s="83"/>
      <c r="H4" s="198"/>
      <c r="I4" s="45">
        <v>332</v>
      </c>
      <c r="J4" s="199"/>
      <c r="K4" s="45"/>
      <c r="L4" s="45"/>
      <c r="M4" s="200"/>
      <c r="N4" s="45"/>
      <c r="O4" s="81"/>
      <c r="P4" s="202"/>
      <c r="Q4" s="45"/>
      <c r="R4" s="81"/>
      <c r="S4" s="202"/>
      <c r="T4" s="45">
        <v>332</v>
      </c>
      <c r="U4" s="81"/>
      <c r="V4" s="202"/>
      <c r="W4" s="45">
        <v>332</v>
      </c>
      <c r="X4" s="81"/>
      <c r="Y4" s="202"/>
      <c r="Z4" s="201"/>
      <c r="AA4" s="81"/>
      <c r="AB4" s="202"/>
      <c r="AC4" s="201"/>
      <c r="AD4" s="81"/>
      <c r="AE4" s="202"/>
      <c r="AF4" s="201"/>
      <c r="AG4" s="81"/>
      <c r="AH4" s="202"/>
      <c r="AI4" s="201"/>
      <c r="AJ4" s="81"/>
      <c r="AK4" s="202"/>
      <c r="AL4" s="201"/>
      <c r="AM4" s="87"/>
      <c r="AN4" s="357"/>
    </row>
    <row r="5" spans="1:40" s="43" customFormat="1" ht="15.75" thickBot="1">
      <c r="A5" s="195" t="s">
        <v>30</v>
      </c>
      <c r="B5" s="196"/>
      <c r="C5" s="197">
        <v>45.7</v>
      </c>
      <c r="D5" s="325"/>
      <c r="E5" s="319"/>
      <c r="F5" s="86"/>
      <c r="G5" s="83"/>
      <c r="H5" s="198"/>
      <c r="I5" s="86">
        <v>0.35</v>
      </c>
      <c r="J5" s="199"/>
      <c r="K5" s="86"/>
      <c r="L5" s="86"/>
      <c r="M5" s="200"/>
      <c r="N5" s="86"/>
      <c r="O5" s="81"/>
      <c r="P5" s="202"/>
      <c r="Q5" s="86"/>
      <c r="R5" s="81"/>
      <c r="S5" s="202"/>
      <c r="T5" s="86"/>
      <c r="U5" s="81"/>
      <c r="V5" s="202"/>
      <c r="W5" s="86"/>
      <c r="X5" s="81"/>
      <c r="Y5" s="202"/>
      <c r="Z5" s="201"/>
      <c r="AA5" s="81"/>
      <c r="AB5" s="202"/>
      <c r="AC5" s="201"/>
      <c r="AD5" s="81"/>
      <c r="AE5" s="202"/>
      <c r="AF5" s="201"/>
      <c r="AG5" s="81"/>
      <c r="AH5" s="202"/>
      <c r="AI5" s="201"/>
      <c r="AJ5" s="81"/>
      <c r="AK5" s="202"/>
      <c r="AL5" s="201"/>
      <c r="AM5" s="87"/>
      <c r="AN5" s="357"/>
    </row>
    <row r="6" spans="1:40" s="43" customFormat="1" ht="15.75" thickBot="1">
      <c r="A6" s="311" t="s">
        <v>121</v>
      </c>
      <c r="B6" s="196"/>
      <c r="C6" s="197">
        <v>20.76</v>
      </c>
      <c r="D6" s="325"/>
      <c r="E6" s="319"/>
      <c r="F6" s="86">
        <v>73.41</v>
      </c>
      <c r="G6" s="83"/>
      <c r="H6" s="198"/>
      <c r="I6" s="86">
        <v>23.41</v>
      </c>
      <c r="J6" s="199"/>
      <c r="K6" s="86"/>
      <c r="L6" s="86"/>
      <c r="M6" s="200"/>
      <c r="N6" s="86"/>
      <c r="P6" s="202"/>
      <c r="Q6" s="86"/>
      <c r="R6" s="81"/>
      <c r="S6" s="202"/>
      <c r="T6" s="86"/>
      <c r="U6" s="81"/>
      <c r="V6" s="202"/>
      <c r="W6" s="86"/>
      <c r="X6" s="81"/>
      <c r="Y6" s="202"/>
      <c r="Z6" s="201"/>
      <c r="AA6" s="81"/>
      <c r="AB6" s="202"/>
      <c r="AC6" s="201"/>
      <c r="AD6" s="81"/>
      <c r="AE6" s="202"/>
      <c r="AF6" s="201"/>
      <c r="AG6" s="81"/>
      <c r="AH6" s="202"/>
      <c r="AI6" s="201"/>
      <c r="AJ6" s="81"/>
      <c r="AK6" s="202"/>
      <c r="AL6" s="201"/>
      <c r="AM6" s="87"/>
      <c r="AN6" s="357"/>
    </row>
    <row r="7" spans="1:40" s="43" customFormat="1" ht="15.75" thickBot="1">
      <c r="A7" s="204" t="s">
        <v>120</v>
      </c>
      <c r="B7" s="196"/>
      <c r="C7" s="197">
        <v>24.38</v>
      </c>
      <c r="D7" s="325"/>
      <c r="E7" s="319"/>
      <c r="F7" s="86">
        <v>21.09</v>
      </c>
      <c r="G7" s="83"/>
      <c r="H7" s="198"/>
      <c r="I7" s="86">
        <v>8.8699999999999992</v>
      </c>
      <c r="J7" s="199"/>
      <c r="K7" s="86"/>
      <c r="L7" s="86"/>
      <c r="M7" s="200"/>
      <c r="N7" s="86"/>
      <c r="O7" s="81"/>
      <c r="P7" s="202"/>
      <c r="Q7" s="86"/>
      <c r="R7" s="81"/>
      <c r="S7" s="202"/>
      <c r="T7" s="86"/>
      <c r="U7" s="81"/>
      <c r="V7" s="202"/>
      <c r="W7" s="86"/>
      <c r="X7" s="81"/>
      <c r="Y7" s="202"/>
      <c r="Z7" s="201"/>
      <c r="AA7" s="81"/>
      <c r="AB7" s="202"/>
      <c r="AC7" s="201"/>
      <c r="AD7" s="81"/>
      <c r="AE7" s="202"/>
      <c r="AF7" s="201"/>
      <c r="AG7" s="81"/>
      <c r="AH7" s="202"/>
      <c r="AI7" s="201"/>
      <c r="AJ7" s="81"/>
      <c r="AK7" s="202"/>
      <c r="AL7" s="201"/>
      <c r="AM7" s="87"/>
      <c r="AN7" s="357"/>
    </row>
    <row r="8" spans="1:40" s="43" customFormat="1" ht="15.75" thickBot="1">
      <c r="A8" s="312" t="s">
        <v>122</v>
      </c>
      <c r="B8" s="196"/>
      <c r="C8" s="197">
        <v>7.4</v>
      </c>
      <c r="D8" s="325"/>
      <c r="E8" s="319"/>
      <c r="F8" s="86"/>
      <c r="G8" s="83"/>
      <c r="H8" s="198"/>
      <c r="I8" s="86">
        <v>7.35</v>
      </c>
      <c r="J8" s="199"/>
      <c r="K8" s="86"/>
      <c r="L8" s="86"/>
      <c r="M8" s="200"/>
      <c r="N8" s="86"/>
      <c r="O8" s="81"/>
      <c r="P8" s="202"/>
      <c r="Q8" s="86"/>
      <c r="R8" s="81"/>
      <c r="S8" s="202"/>
      <c r="T8" s="86"/>
      <c r="U8" s="81"/>
      <c r="V8" s="202"/>
      <c r="W8" s="86"/>
      <c r="X8" s="81"/>
      <c r="Y8" s="202"/>
      <c r="Z8" s="201"/>
      <c r="AA8" s="81"/>
      <c r="AB8" s="202"/>
      <c r="AC8" s="201"/>
      <c r="AD8" s="81"/>
      <c r="AE8" s="202"/>
      <c r="AF8" s="201"/>
      <c r="AG8" s="81"/>
      <c r="AH8" s="202"/>
      <c r="AI8" s="201"/>
      <c r="AJ8" s="81"/>
      <c r="AK8" s="202"/>
      <c r="AL8" s="201"/>
      <c r="AM8" s="87"/>
      <c r="AN8" s="357"/>
    </row>
    <row r="9" spans="1:40" s="43" customFormat="1" ht="16.5" thickTop="1" thickBot="1">
      <c r="A9" s="313" t="s">
        <v>31</v>
      </c>
      <c r="B9" s="196"/>
      <c r="C9" s="197"/>
      <c r="D9" s="325"/>
      <c r="E9" s="319"/>
      <c r="F9" s="86">
        <v>45</v>
      </c>
      <c r="G9" s="83"/>
      <c r="H9" s="198"/>
      <c r="I9" s="86"/>
      <c r="J9" s="199"/>
      <c r="K9" s="86"/>
      <c r="L9" s="86"/>
      <c r="M9" s="200"/>
      <c r="N9" s="86"/>
      <c r="O9" s="81"/>
      <c r="P9" s="202"/>
      <c r="Q9" s="86"/>
      <c r="R9" s="81"/>
      <c r="S9" s="202"/>
      <c r="T9" s="86"/>
      <c r="U9" s="81"/>
      <c r="V9" s="202"/>
      <c r="W9" s="86"/>
      <c r="X9" s="81"/>
      <c r="Y9" s="202"/>
      <c r="Z9" s="201"/>
      <c r="AA9" s="81"/>
      <c r="AB9" s="202"/>
      <c r="AC9" s="201"/>
      <c r="AD9" s="81"/>
      <c r="AE9" s="202"/>
      <c r="AF9" s="201"/>
      <c r="AG9" s="81"/>
      <c r="AH9" s="202"/>
      <c r="AI9" s="201"/>
      <c r="AJ9" s="81"/>
      <c r="AK9" s="202"/>
      <c r="AL9" s="201"/>
      <c r="AM9" s="87"/>
      <c r="AN9" s="357"/>
    </row>
    <row r="10" spans="1:40" s="43" customFormat="1" ht="24.75" thickTop="1" thickBot="1">
      <c r="A10" s="314" t="s">
        <v>32</v>
      </c>
      <c r="B10" s="196"/>
      <c r="C10" s="197">
        <v>128.5</v>
      </c>
      <c r="D10" s="325"/>
      <c r="E10" s="319"/>
      <c r="F10" s="86">
        <v>179.2</v>
      </c>
      <c r="G10" s="83"/>
      <c r="H10" s="198"/>
      <c r="I10" s="86">
        <v>256.3</v>
      </c>
      <c r="J10" s="199"/>
      <c r="K10" s="86"/>
      <c r="L10" s="86"/>
      <c r="M10" s="200"/>
      <c r="N10" s="86"/>
      <c r="O10" s="81"/>
      <c r="P10" s="202"/>
      <c r="Q10" s="86"/>
      <c r="R10" s="81"/>
      <c r="S10" s="202"/>
      <c r="T10" s="86">
        <v>140</v>
      </c>
      <c r="U10" s="81"/>
      <c r="V10" s="202"/>
      <c r="W10" s="86">
        <v>140</v>
      </c>
      <c r="X10" s="81"/>
      <c r="Y10" s="202"/>
      <c r="Z10" s="201"/>
      <c r="AA10" s="81"/>
      <c r="AB10" s="202"/>
      <c r="AC10" s="201"/>
      <c r="AD10" s="81"/>
      <c r="AE10" s="202"/>
      <c r="AF10" s="201"/>
      <c r="AG10" s="81"/>
      <c r="AH10" s="202"/>
      <c r="AI10" s="201"/>
      <c r="AJ10" s="81"/>
      <c r="AK10" s="202"/>
      <c r="AL10" s="201"/>
      <c r="AM10" s="87"/>
      <c r="AN10" s="357"/>
    </row>
    <row r="11" spans="1:40" s="43" customFormat="1" ht="16.5" thickTop="1" thickBot="1">
      <c r="A11" s="315" t="s">
        <v>27</v>
      </c>
      <c r="B11" s="196"/>
      <c r="C11" s="197">
        <v>150</v>
      </c>
      <c r="D11" s="325"/>
      <c r="E11" s="88"/>
      <c r="F11" s="197">
        <v>875</v>
      </c>
      <c r="G11" s="83"/>
      <c r="H11" s="80"/>
      <c r="I11" s="81">
        <v>150</v>
      </c>
      <c r="J11" s="203"/>
      <c r="K11" s="81"/>
      <c r="L11" s="81"/>
      <c r="M11" s="89"/>
      <c r="N11" s="81"/>
      <c r="O11" s="81"/>
      <c r="P11" s="202"/>
      <c r="Q11" s="81"/>
      <c r="R11" s="81"/>
      <c r="S11" s="202"/>
      <c r="T11" s="81">
        <v>150</v>
      </c>
      <c r="U11" s="81"/>
      <c r="V11" s="202"/>
      <c r="W11" s="81">
        <v>150</v>
      </c>
      <c r="X11" s="81"/>
      <c r="Y11" s="202"/>
      <c r="Z11" s="201"/>
      <c r="AA11" s="81"/>
      <c r="AB11" s="202"/>
      <c r="AC11" s="201"/>
      <c r="AD11" s="81"/>
      <c r="AE11" s="202"/>
      <c r="AF11" s="201"/>
      <c r="AG11" s="81"/>
      <c r="AH11" s="202"/>
      <c r="AI11" s="201"/>
      <c r="AJ11" s="81"/>
      <c r="AK11" s="202"/>
      <c r="AL11" s="201"/>
      <c r="AM11" s="87"/>
      <c r="AN11" s="357"/>
    </row>
    <row r="12" spans="1:40" s="43" customFormat="1" ht="15.75" thickBot="1">
      <c r="A12" s="204" t="s">
        <v>72</v>
      </c>
      <c r="B12" s="196"/>
      <c r="C12" s="197"/>
      <c r="D12" s="325"/>
      <c r="E12" s="320"/>
      <c r="F12" s="81">
        <v>49.97</v>
      </c>
      <c r="G12" s="82"/>
      <c r="H12" s="80"/>
      <c r="I12" s="81"/>
      <c r="J12" s="203"/>
      <c r="K12" s="201"/>
      <c r="L12" s="81"/>
      <c r="M12" s="89"/>
      <c r="N12" s="201"/>
      <c r="O12" s="81"/>
      <c r="P12" s="202"/>
      <c r="Q12" s="201"/>
      <c r="R12" s="81"/>
      <c r="S12" s="202"/>
      <c r="T12" s="201"/>
      <c r="U12" s="81"/>
      <c r="V12" s="202"/>
      <c r="W12" s="201"/>
      <c r="X12" s="81"/>
      <c r="Y12" s="202"/>
      <c r="Z12" s="201"/>
      <c r="AA12" s="81"/>
      <c r="AB12" s="202"/>
      <c r="AC12" s="201"/>
      <c r="AD12" s="81"/>
      <c r="AE12" s="202"/>
      <c r="AF12" s="201"/>
      <c r="AG12" s="81"/>
      <c r="AH12" s="202"/>
      <c r="AI12" s="201"/>
      <c r="AJ12" s="81"/>
      <c r="AK12" s="202"/>
      <c r="AL12" s="201"/>
      <c r="AM12" s="87"/>
      <c r="AN12" s="357"/>
    </row>
    <row r="13" spans="1:40" s="43" customFormat="1" ht="15.75" thickBot="1">
      <c r="A13" s="204" t="s">
        <v>98</v>
      </c>
      <c r="B13" s="196"/>
      <c r="C13" s="197">
        <v>25</v>
      </c>
      <c r="D13" s="325"/>
      <c r="E13" s="320"/>
      <c r="F13" s="81">
        <v>25</v>
      </c>
      <c r="G13" s="205"/>
      <c r="H13" s="80"/>
      <c r="I13" s="81">
        <v>25</v>
      </c>
      <c r="J13" s="199"/>
      <c r="K13" s="80"/>
      <c r="L13" s="81"/>
      <c r="M13" s="89"/>
      <c r="N13" s="80"/>
      <c r="O13" s="81"/>
      <c r="P13" s="202"/>
      <c r="Q13" s="80"/>
      <c r="R13" s="81"/>
      <c r="S13" s="202"/>
      <c r="T13" s="80">
        <v>25</v>
      </c>
      <c r="U13" s="81"/>
      <c r="V13" s="202"/>
      <c r="W13" s="80">
        <v>25</v>
      </c>
      <c r="X13" s="81"/>
      <c r="Y13" s="202"/>
      <c r="Z13" s="201"/>
      <c r="AA13" s="81"/>
      <c r="AB13" s="202"/>
      <c r="AC13" s="201"/>
      <c r="AD13" s="81"/>
      <c r="AE13" s="202"/>
      <c r="AF13" s="201"/>
      <c r="AG13" s="81"/>
      <c r="AH13" s="202"/>
      <c r="AI13" s="201"/>
      <c r="AJ13" s="81"/>
      <c r="AK13" s="202"/>
      <c r="AL13" s="201"/>
      <c r="AM13" s="87"/>
      <c r="AN13" s="357"/>
    </row>
    <row r="14" spans="1:40" s="43" customFormat="1" ht="16.5" thickTop="1" thickBot="1">
      <c r="A14" s="206" t="s">
        <v>28</v>
      </c>
      <c r="B14" s="85">
        <v>83</v>
      </c>
      <c r="C14" s="81">
        <f>SUM(C15:C17)</f>
        <v>48.99</v>
      </c>
      <c r="D14" s="326">
        <f>B14-C14</f>
        <v>34.01</v>
      </c>
      <c r="E14" s="85">
        <v>83</v>
      </c>
      <c r="F14" s="81">
        <v>0</v>
      </c>
      <c r="G14" s="207">
        <f>E14-F14</f>
        <v>83</v>
      </c>
      <c r="H14" s="80">
        <v>83</v>
      </c>
      <c r="I14" s="81">
        <f>SUM(I15:I16)</f>
        <v>767.26</v>
      </c>
      <c r="J14" s="208">
        <f>H14-I14</f>
        <v>-684.26</v>
      </c>
      <c r="K14" s="80">
        <v>83</v>
      </c>
      <c r="L14" s="81">
        <f>SUM(L15:L20)</f>
        <v>0</v>
      </c>
      <c r="M14" s="208">
        <f>K14-L14</f>
        <v>83</v>
      </c>
      <c r="N14" s="80">
        <v>83</v>
      </c>
      <c r="O14" s="81">
        <f>SUM(O15:O20)</f>
        <v>0</v>
      </c>
      <c r="P14" s="209">
        <f>N14-O14</f>
        <v>83</v>
      </c>
      <c r="Q14" s="80">
        <v>83</v>
      </c>
      <c r="R14" s="81">
        <f>SUM(R15:R20)</f>
        <v>0</v>
      </c>
      <c r="S14" s="209">
        <f>Q14-R14</f>
        <v>83</v>
      </c>
      <c r="T14" s="80">
        <v>83</v>
      </c>
      <c r="U14" s="81">
        <f>SUM(U15:U20)</f>
        <v>0</v>
      </c>
      <c r="V14" s="209">
        <f>T14-U14</f>
        <v>83</v>
      </c>
      <c r="W14" s="80">
        <v>83</v>
      </c>
      <c r="X14" s="81">
        <f>SUM(X15:X20)</f>
        <v>0</v>
      </c>
      <c r="Y14" s="209">
        <f>W14-X14</f>
        <v>83</v>
      </c>
      <c r="Z14" s="80">
        <v>83</v>
      </c>
      <c r="AA14" s="81">
        <f>SUM(AA15:AA20)</f>
        <v>0</v>
      </c>
      <c r="AB14" s="209">
        <f>Z14-AA14</f>
        <v>83</v>
      </c>
      <c r="AC14" s="80">
        <v>83</v>
      </c>
      <c r="AD14" s="81">
        <f>SUM(AD15:AD20)</f>
        <v>0</v>
      </c>
      <c r="AE14" s="209">
        <f>AC14-AD14</f>
        <v>83</v>
      </c>
      <c r="AF14" s="80">
        <v>83</v>
      </c>
      <c r="AG14" s="81">
        <f>SUM(AG15:AG20)</f>
        <v>0</v>
      </c>
      <c r="AH14" s="209">
        <f>AF14-AG14</f>
        <v>83</v>
      </c>
      <c r="AI14" s="80">
        <v>83</v>
      </c>
      <c r="AJ14" s="81">
        <f>SUM(AJ15:AJ20)</f>
        <v>0</v>
      </c>
      <c r="AK14" s="209">
        <f>AI14-AJ14</f>
        <v>83</v>
      </c>
      <c r="AL14" s="194">
        <f t="shared" ref="AL14:AM24" si="0">AI14+AF14+AC14+Z14+W14+T14+Q14+N14+K14+H14+E14+B14</f>
        <v>996</v>
      </c>
      <c r="AM14" s="194">
        <f t="shared" si="0"/>
        <v>816.25</v>
      </c>
      <c r="AN14" s="358">
        <f>AL14-AM14</f>
        <v>179.75</v>
      </c>
    </row>
    <row r="15" spans="1:40" s="43" customFormat="1" ht="16.5" thickTop="1" thickBot="1">
      <c r="A15" s="195" t="s">
        <v>33</v>
      </c>
      <c r="B15" s="85"/>
      <c r="C15" s="86">
        <v>48.99</v>
      </c>
      <c r="D15" s="83"/>
      <c r="E15" s="85"/>
      <c r="F15" s="81"/>
      <c r="G15" s="83"/>
      <c r="H15" s="85"/>
      <c r="I15" s="81">
        <v>304.76</v>
      </c>
      <c r="J15" s="203"/>
      <c r="K15" s="201"/>
      <c r="L15" s="87"/>
      <c r="M15" s="89"/>
      <c r="N15" s="201"/>
      <c r="O15" s="87"/>
      <c r="P15" s="89"/>
      <c r="Q15" s="201"/>
      <c r="R15" s="87"/>
      <c r="S15" s="89"/>
      <c r="T15" s="201"/>
      <c r="U15" s="87"/>
      <c r="V15" s="89"/>
      <c r="W15" s="201"/>
      <c r="X15" s="87"/>
      <c r="Y15" s="89"/>
      <c r="Z15" s="201"/>
      <c r="AA15" s="87"/>
      <c r="AB15" s="89"/>
      <c r="AC15" s="201"/>
      <c r="AD15" s="87"/>
      <c r="AE15" s="89"/>
      <c r="AF15" s="201"/>
      <c r="AG15" s="87"/>
      <c r="AH15" s="89"/>
      <c r="AI15" s="201"/>
      <c r="AJ15" s="87"/>
      <c r="AK15" s="89"/>
      <c r="AL15" s="194">
        <f t="shared" si="0"/>
        <v>0</v>
      </c>
      <c r="AM15" s="87"/>
      <c r="AN15" s="357"/>
    </row>
    <row r="16" spans="1:40" s="43" customFormat="1" ht="16.5" thickTop="1" thickBot="1">
      <c r="A16" s="195" t="s">
        <v>126</v>
      </c>
      <c r="B16" s="85"/>
      <c r="C16" s="81"/>
      <c r="D16" s="83"/>
      <c r="E16" s="85"/>
      <c r="F16" s="81"/>
      <c r="G16" s="83"/>
      <c r="H16" s="85"/>
      <c r="I16" s="81">
        <v>462.5</v>
      </c>
      <c r="J16" s="203"/>
      <c r="K16" s="201"/>
      <c r="L16" s="87"/>
      <c r="M16" s="89"/>
      <c r="N16" s="201"/>
      <c r="O16" s="87"/>
      <c r="P16" s="89"/>
      <c r="Q16" s="201"/>
      <c r="R16" s="87"/>
      <c r="S16" s="89"/>
      <c r="T16" s="201"/>
      <c r="U16" s="87"/>
      <c r="V16" s="89"/>
      <c r="W16" s="201"/>
      <c r="X16" s="87"/>
      <c r="Y16" s="89"/>
      <c r="Z16" s="201"/>
      <c r="AA16" s="87"/>
      <c r="AB16" s="89"/>
      <c r="AC16" s="201"/>
      <c r="AD16" s="87"/>
      <c r="AE16" s="89"/>
      <c r="AF16" s="201"/>
      <c r="AG16" s="87"/>
      <c r="AH16" s="89"/>
      <c r="AI16" s="201"/>
      <c r="AJ16" s="87"/>
      <c r="AK16" s="89"/>
      <c r="AL16" s="194">
        <f t="shared" si="0"/>
        <v>0</v>
      </c>
      <c r="AM16" s="87"/>
      <c r="AN16" s="357"/>
    </row>
    <row r="17" spans="1:40" s="43" customFormat="1" ht="16.5" thickTop="1" thickBot="1">
      <c r="A17" s="195" t="s">
        <v>39</v>
      </c>
      <c r="B17" s="85"/>
      <c r="C17" s="87"/>
      <c r="D17" s="83"/>
      <c r="E17" s="85"/>
      <c r="F17" s="81"/>
      <c r="G17" s="83"/>
      <c r="H17" s="85"/>
      <c r="I17" s="81"/>
      <c r="J17" s="203"/>
      <c r="K17" s="201"/>
      <c r="L17" s="87"/>
      <c r="M17" s="89"/>
      <c r="N17" s="201"/>
      <c r="O17" s="87"/>
      <c r="P17" s="89"/>
      <c r="Q17" s="201"/>
      <c r="R17" s="87"/>
      <c r="S17" s="89"/>
      <c r="T17" s="201"/>
      <c r="U17" s="87"/>
      <c r="V17" s="89"/>
      <c r="W17" s="201"/>
      <c r="X17" s="87"/>
      <c r="Y17" s="89"/>
      <c r="Z17" s="201"/>
      <c r="AA17" s="87"/>
      <c r="AB17" s="89"/>
      <c r="AC17" s="201"/>
      <c r="AD17" s="87"/>
      <c r="AE17" s="89"/>
      <c r="AF17" s="201"/>
      <c r="AG17" s="87"/>
      <c r="AH17" s="89"/>
      <c r="AI17" s="201"/>
      <c r="AJ17" s="87"/>
      <c r="AK17" s="89"/>
      <c r="AL17" s="194">
        <f t="shared" si="0"/>
        <v>0</v>
      </c>
      <c r="AM17" s="87"/>
      <c r="AN17" s="357"/>
    </row>
    <row r="18" spans="1:40" s="43" customFormat="1" ht="16.5" thickTop="1" thickBot="1">
      <c r="A18" s="195" t="s">
        <v>96</v>
      </c>
      <c r="B18" s="85"/>
      <c r="C18" s="87"/>
      <c r="D18" s="327"/>
      <c r="E18" s="85"/>
      <c r="F18" s="81"/>
      <c r="G18" s="83"/>
      <c r="H18" s="85"/>
      <c r="I18" s="81"/>
      <c r="J18" s="199"/>
      <c r="K18" s="210"/>
      <c r="L18" s="81"/>
      <c r="M18" s="89"/>
      <c r="N18" s="210"/>
      <c r="O18" s="87"/>
      <c r="P18" s="89"/>
      <c r="Q18" s="210"/>
      <c r="R18" s="87"/>
      <c r="S18" s="89"/>
      <c r="T18" s="210"/>
      <c r="U18" s="87"/>
      <c r="V18" s="89"/>
      <c r="W18" s="210"/>
      <c r="X18" s="87"/>
      <c r="Y18" s="89"/>
      <c r="Z18" s="201"/>
      <c r="AA18" s="87"/>
      <c r="AB18" s="89"/>
      <c r="AC18" s="201"/>
      <c r="AD18" s="87"/>
      <c r="AE18" s="89"/>
      <c r="AF18" s="201"/>
      <c r="AG18" s="87"/>
      <c r="AH18" s="89"/>
      <c r="AI18" s="201"/>
      <c r="AJ18" s="87"/>
      <c r="AK18" s="89"/>
      <c r="AL18" s="194">
        <f t="shared" si="0"/>
        <v>0</v>
      </c>
      <c r="AM18" s="87"/>
      <c r="AN18" s="357"/>
    </row>
    <row r="19" spans="1:40" s="43" customFormat="1" ht="16.5" thickTop="1" thickBot="1">
      <c r="A19" s="195" t="s">
        <v>105</v>
      </c>
      <c r="B19" s="85"/>
      <c r="C19" s="87"/>
      <c r="D19" s="327"/>
      <c r="E19" s="85"/>
      <c r="F19" s="81"/>
      <c r="G19" s="83"/>
      <c r="H19" s="85"/>
      <c r="I19" s="81"/>
      <c r="J19" s="199"/>
      <c r="K19" s="210"/>
      <c r="L19" s="81"/>
      <c r="M19" s="89"/>
      <c r="N19" s="210"/>
      <c r="O19" s="87"/>
      <c r="P19" s="89"/>
      <c r="Q19" s="210"/>
      <c r="R19" s="87"/>
      <c r="S19" s="89"/>
      <c r="T19" s="210"/>
      <c r="U19" s="87"/>
      <c r="V19" s="89"/>
      <c r="W19" s="210"/>
      <c r="X19" s="87"/>
      <c r="Y19" s="89"/>
      <c r="Z19" s="201"/>
      <c r="AA19" s="87"/>
      <c r="AB19" s="89"/>
      <c r="AC19" s="201"/>
      <c r="AD19" s="87"/>
      <c r="AE19" s="89"/>
      <c r="AF19" s="201"/>
      <c r="AG19" s="87"/>
      <c r="AH19" s="89"/>
      <c r="AI19" s="201"/>
      <c r="AJ19" s="87"/>
      <c r="AK19" s="89"/>
      <c r="AL19" s="194">
        <f t="shared" si="0"/>
        <v>0</v>
      </c>
      <c r="AM19" s="87"/>
      <c r="AN19" s="357"/>
    </row>
    <row r="20" spans="1:40" s="43" customFormat="1" ht="24.75" thickTop="1" thickBot="1">
      <c r="A20" s="195" t="s">
        <v>97</v>
      </c>
      <c r="B20" s="85"/>
      <c r="C20" s="87"/>
      <c r="D20" s="327"/>
      <c r="E20" s="85"/>
      <c r="F20" s="81"/>
      <c r="G20" s="83"/>
      <c r="H20" s="85"/>
      <c r="I20" s="81"/>
      <c r="J20" s="199"/>
      <c r="K20" s="210"/>
      <c r="L20" s="81"/>
      <c r="M20" s="89"/>
      <c r="N20" s="210"/>
      <c r="O20" s="87"/>
      <c r="P20" s="89"/>
      <c r="Q20" s="210"/>
      <c r="R20" s="87"/>
      <c r="S20" s="89"/>
      <c r="T20" s="210"/>
      <c r="U20" s="87"/>
      <c r="V20" s="89"/>
      <c r="W20" s="210"/>
      <c r="X20" s="87"/>
      <c r="Y20" s="89"/>
      <c r="Z20" s="201"/>
      <c r="AA20" s="87"/>
      <c r="AB20" s="89"/>
      <c r="AC20" s="201"/>
      <c r="AD20" s="87"/>
      <c r="AE20" s="89"/>
      <c r="AF20" s="201"/>
      <c r="AG20" s="87"/>
      <c r="AH20" s="89"/>
      <c r="AI20" s="201"/>
      <c r="AJ20" s="87"/>
      <c r="AK20" s="89"/>
      <c r="AL20" s="194">
        <f t="shared" si="0"/>
        <v>0</v>
      </c>
      <c r="AM20" s="87"/>
      <c r="AN20" s="357"/>
    </row>
    <row r="21" spans="1:40" s="43" customFormat="1" ht="15.75" customHeight="1" thickTop="1" thickBot="1">
      <c r="A21" s="190" t="s">
        <v>29</v>
      </c>
      <c r="B21" s="85">
        <v>4620</v>
      </c>
      <c r="C21" s="52">
        <f>SUM(C22:C24)</f>
        <v>4620</v>
      </c>
      <c r="D21" s="328">
        <f>B21-C21</f>
        <v>0</v>
      </c>
      <c r="E21" s="85">
        <v>4620</v>
      </c>
      <c r="F21" s="85">
        <v>4620</v>
      </c>
      <c r="G21" s="83">
        <f>E21-F21</f>
        <v>0</v>
      </c>
      <c r="H21" s="81">
        <v>4620</v>
      </c>
      <c r="I21" s="81">
        <f>SUM(I22:I24)</f>
        <v>4620</v>
      </c>
      <c r="J21" s="211">
        <f>H21-I21</f>
        <v>0</v>
      </c>
      <c r="K21" s="81">
        <v>4620</v>
      </c>
      <c r="L21" s="81">
        <f>SUM(L22:L24)</f>
        <v>0</v>
      </c>
      <c r="M21" s="211">
        <f>K21-L21</f>
        <v>4620</v>
      </c>
      <c r="N21" s="81">
        <v>4620</v>
      </c>
      <c r="O21" s="81">
        <f>SUM(O22:O24)</f>
        <v>0</v>
      </c>
      <c r="P21" s="203">
        <f>N21-O21</f>
        <v>4620</v>
      </c>
      <c r="Q21" s="81">
        <v>4620</v>
      </c>
      <c r="R21" s="81">
        <f>SUM(R22:R24)</f>
        <v>0</v>
      </c>
      <c r="S21" s="203">
        <f>Q21-R21</f>
        <v>4620</v>
      </c>
      <c r="T21" s="81">
        <v>4620</v>
      </c>
      <c r="U21" s="81">
        <f>SUM(U22:U24)</f>
        <v>0</v>
      </c>
      <c r="V21" s="203">
        <f>T21-U21</f>
        <v>4620</v>
      </c>
      <c r="W21" s="81">
        <v>4620</v>
      </c>
      <c r="X21" s="81">
        <f>SUM(X22:X24)</f>
        <v>0</v>
      </c>
      <c r="Y21" s="203">
        <f>W21-X21</f>
        <v>4620</v>
      </c>
      <c r="Z21" s="80">
        <v>4620</v>
      </c>
      <c r="AA21" s="81">
        <f>SUM(AA22:AA24)</f>
        <v>0</v>
      </c>
      <c r="AB21" s="203">
        <f>Z21-AA21</f>
        <v>4620</v>
      </c>
      <c r="AC21" s="80">
        <v>4620</v>
      </c>
      <c r="AD21" s="81">
        <f>SUM(AD22:AD24)</f>
        <v>0</v>
      </c>
      <c r="AE21" s="203">
        <f>AC21-AD21</f>
        <v>4620</v>
      </c>
      <c r="AF21" s="80">
        <v>4620</v>
      </c>
      <c r="AG21" s="81">
        <f>SUM(AG22:AG24)</f>
        <v>0</v>
      </c>
      <c r="AH21" s="203">
        <f>AF21-AG21</f>
        <v>4620</v>
      </c>
      <c r="AI21" s="80">
        <v>4620</v>
      </c>
      <c r="AJ21" s="81">
        <f>SUM(AJ22:AJ24)</f>
        <v>0</v>
      </c>
      <c r="AK21" s="203">
        <f>AI21-AJ21</f>
        <v>4620</v>
      </c>
      <c r="AL21" s="194">
        <f t="shared" si="0"/>
        <v>55440</v>
      </c>
      <c r="AM21" s="194">
        <f t="shared" si="0"/>
        <v>13860</v>
      </c>
      <c r="AN21" s="358">
        <f>AL21-AM21</f>
        <v>41580</v>
      </c>
    </row>
    <row r="22" spans="1:40" s="43" customFormat="1" ht="16.5" thickTop="1" thickBot="1">
      <c r="A22" s="195" t="s">
        <v>37</v>
      </c>
      <c r="B22" s="88"/>
      <c r="C22" s="52">
        <v>3327</v>
      </c>
      <c r="D22" s="329"/>
      <c r="E22" s="85"/>
      <c r="F22" s="52">
        <v>3327</v>
      </c>
      <c r="G22" s="83"/>
      <c r="H22" s="88"/>
      <c r="I22" s="52">
        <v>3327</v>
      </c>
      <c r="J22" s="203"/>
      <c r="K22" s="201"/>
      <c r="L22" s="81"/>
      <c r="M22" s="89"/>
      <c r="N22" s="201"/>
      <c r="O22" s="81"/>
      <c r="P22" s="89"/>
      <c r="Q22" s="201"/>
      <c r="R22" s="81"/>
      <c r="S22" s="89"/>
      <c r="T22" s="201"/>
      <c r="U22" s="81"/>
      <c r="V22" s="89"/>
      <c r="W22" s="201"/>
      <c r="X22" s="81"/>
      <c r="Y22" s="89"/>
      <c r="Z22" s="201"/>
      <c r="AA22" s="81"/>
      <c r="AB22" s="89"/>
      <c r="AC22" s="201"/>
      <c r="AD22" s="81"/>
      <c r="AE22" s="89"/>
      <c r="AF22" s="201"/>
      <c r="AG22" s="81"/>
      <c r="AH22" s="89"/>
      <c r="AI22" s="201"/>
      <c r="AJ22" s="81"/>
      <c r="AK22" s="89"/>
      <c r="AL22" s="194">
        <f t="shared" si="0"/>
        <v>0</v>
      </c>
      <c r="AM22" s="87"/>
      <c r="AN22" s="357"/>
    </row>
    <row r="23" spans="1:40" s="43" customFormat="1" ht="16.5" thickTop="1" thickBot="1">
      <c r="A23" s="195" t="s">
        <v>36</v>
      </c>
      <c r="B23" s="85"/>
      <c r="C23" s="52">
        <v>1059</v>
      </c>
      <c r="D23" s="329"/>
      <c r="E23" s="85"/>
      <c r="F23" s="52">
        <v>1059</v>
      </c>
      <c r="G23" s="83"/>
      <c r="H23" s="80"/>
      <c r="I23" s="52">
        <v>1059</v>
      </c>
      <c r="J23" s="203"/>
      <c r="K23" s="201"/>
      <c r="L23" s="81"/>
      <c r="M23" s="89"/>
      <c r="N23" s="201"/>
      <c r="O23" s="81"/>
      <c r="P23" s="89"/>
      <c r="Q23" s="201"/>
      <c r="R23" s="81"/>
      <c r="S23" s="89"/>
      <c r="T23" s="201"/>
      <c r="U23" s="81"/>
      <c r="V23" s="89"/>
      <c r="W23" s="201"/>
      <c r="X23" s="81"/>
      <c r="Y23" s="89"/>
      <c r="Z23" s="201"/>
      <c r="AA23" s="81"/>
      <c r="AB23" s="89"/>
      <c r="AC23" s="201"/>
      <c r="AD23" s="81"/>
      <c r="AE23" s="89"/>
      <c r="AF23" s="201"/>
      <c r="AG23" s="81"/>
      <c r="AH23" s="89"/>
      <c r="AI23" s="201"/>
      <c r="AJ23" s="81"/>
      <c r="AK23" s="89"/>
      <c r="AL23" s="194">
        <f t="shared" si="0"/>
        <v>0</v>
      </c>
      <c r="AM23" s="87"/>
      <c r="AN23" s="357"/>
    </row>
    <row r="24" spans="1:40" s="43" customFormat="1" ht="16.5" thickTop="1" thickBot="1">
      <c r="A24" s="195" t="s">
        <v>35</v>
      </c>
      <c r="B24" s="85"/>
      <c r="C24" s="52">
        <v>234</v>
      </c>
      <c r="D24" s="329"/>
      <c r="E24" s="85"/>
      <c r="F24" s="52">
        <v>234</v>
      </c>
      <c r="G24" s="83"/>
      <c r="H24" s="80"/>
      <c r="I24" s="52">
        <v>234</v>
      </c>
      <c r="J24" s="203"/>
      <c r="K24" s="201"/>
      <c r="L24" s="81"/>
      <c r="M24" s="89"/>
      <c r="N24" s="201"/>
      <c r="O24" s="81"/>
      <c r="P24" s="89"/>
      <c r="Q24" s="201"/>
      <c r="R24" s="81"/>
      <c r="S24" s="89"/>
      <c r="T24" s="201"/>
      <c r="U24" s="81"/>
      <c r="V24" s="89"/>
      <c r="W24" s="201"/>
      <c r="X24" s="81"/>
      <c r="Y24" s="89"/>
      <c r="Z24" s="201"/>
      <c r="AA24" s="81"/>
      <c r="AB24" s="89"/>
      <c r="AC24" s="201"/>
      <c r="AD24" s="81"/>
      <c r="AE24" s="89"/>
      <c r="AF24" s="201"/>
      <c r="AG24" s="81"/>
      <c r="AH24" s="89"/>
      <c r="AI24" s="201"/>
      <c r="AJ24" s="81"/>
      <c r="AK24" s="89"/>
      <c r="AL24" s="194">
        <f t="shared" si="0"/>
        <v>0</v>
      </c>
      <c r="AM24" s="87"/>
      <c r="AN24" s="357"/>
    </row>
    <row r="25" spans="1:40" s="43" customFormat="1" ht="17.25" thickTop="1" thickBot="1">
      <c r="A25" s="74" t="s">
        <v>41</v>
      </c>
      <c r="B25" s="73">
        <f t="shared" ref="B25:G25" si="1">SUM(B27:B31)</f>
        <v>3654.5</v>
      </c>
      <c r="C25" s="73">
        <f t="shared" si="1"/>
        <v>3689.5831999999996</v>
      </c>
      <c r="D25" s="73">
        <f t="shared" si="1"/>
        <v>-35.083199999999835</v>
      </c>
      <c r="E25" s="73">
        <f t="shared" si="1"/>
        <v>3654.5</v>
      </c>
      <c r="F25" s="73">
        <f t="shared" si="1"/>
        <v>2877.4002999999993</v>
      </c>
      <c r="G25" s="73">
        <f t="shared" si="1"/>
        <v>777.09970000000021</v>
      </c>
      <c r="H25" s="73">
        <f>SUM(H27:H31)</f>
        <v>3654.5</v>
      </c>
      <c r="I25" s="73">
        <f t="shared" ref="I25:AN25" si="2">SUM(I27:I31)</f>
        <v>0</v>
      </c>
      <c r="J25" s="73">
        <f t="shared" si="2"/>
        <v>3654.5</v>
      </c>
      <c r="K25" s="73">
        <f t="shared" si="2"/>
        <v>3737.5</v>
      </c>
      <c r="L25" s="73">
        <f t="shared" si="2"/>
        <v>0</v>
      </c>
      <c r="M25" s="73">
        <f t="shared" si="2"/>
        <v>3737.5</v>
      </c>
      <c r="N25" s="73">
        <f t="shared" si="2"/>
        <v>3737.5</v>
      </c>
      <c r="O25" s="73">
        <f t="shared" si="2"/>
        <v>0</v>
      </c>
      <c r="P25" s="73">
        <f t="shared" si="2"/>
        <v>3737.5</v>
      </c>
      <c r="Q25" s="73">
        <f>SUM(Q26:Q31)</f>
        <v>13737.5</v>
      </c>
      <c r="R25" s="73">
        <f t="shared" si="2"/>
        <v>0</v>
      </c>
      <c r="S25" s="73">
        <f t="shared" si="2"/>
        <v>3737.5</v>
      </c>
      <c r="T25" s="73">
        <f t="shared" si="2"/>
        <v>3737.5</v>
      </c>
      <c r="U25" s="73">
        <f t="shared" si="2"/>
        <v>0</v>
      </c>
      <c r="V25" s="73">
        <f t="shared" si="2"/>
        <v>3737.5</v>
      </c>
      <c r="W25" s="73">
        <f t="shared" si="2"/>
        <v>3737.5</v>
      </c>
      <c r="X25" s="73">
        <f t="shared" si="2"/>
        <v>0</v>
      </c>
      <c r="Y25" s="73">
        <f t="shared" si="2"/>
        <v>3737.5</v>
      </c>
      <c r="Z25" s="73">
        <f>SUM(Z26:Z31)</f>
        <v>33737.5</v>
      </c>
      <c r="AA25" s="73">
        <f t="shared" si="2"/>
        <v>0</v>
      </c>
      <c r="AB25" s="73">
        <f t="shared" si="2"/>
        <v>3737.5</v>
      </c>
      <c r="AC25" s="73">
        <f>SUM(AC26:AC31)</f>
        <v>33737.5</v>
      </c>
      <c r="AD25" s="73">
        <f t="shared" si="2"/>
        <v>0</v>
      </c>
      <c r="AE25" s="73">
        <f t="shared" si="2"/>
        <v>3737.5</v>
      </c>
      <c r="AF25" s="73">
        <f>SUM(AF26:AF31)</f>
        <v>13737.5</v>
      </c>
      <c r="AG25" s="73">
        <f t="shared" si="2"/>
        <v>0</v>
      </c>
      <c r="AH25" s="73">
        <f t="shared" si="2"/>
        <v>3737.5</v>
      </c>
      <c r="AI25" s="73">
        <f t="shared" si="2"/>
        <v>3737.5</v>
      </c>
      <c r="AJ25" s="73">
        <f t="shared" si="2"/>
        <v>0</v>
      </c>
      <c r="AK25" s="73">
        <f t="shared" si="2"/>
        <v>3737.5</v>
      </c>
      <c r="AL25" s="73">
        <f>SUM(AL26:AL31)</f>
        <v>124601</v>
      </c>
      <c r="AM25" s="73">
        <f t="shared" si="2"/>
        <v>6566.9834999999985</v>
      </c>
      <c r="AN25" s="73">
        <f t="shared" si="2"/>
        <v>38034.016499999998</v>
      </c>
    </row>
    <row r="26" spans="1:40" s="43" customFormat="1" ht="17.25" thickTop="1" thickBot="1">
      <c r="A26" s="213" t="s">
        <v>140</v>
      </c>
      <c r="B26" s="419"/>
      <c r="C26" s="420"/>
      <c r="D26" s="421"/>
      <c r="E26" s="419"/>
      <c r="F26" s="420"/>
      <c r="G26" s="422"/>
      <c r="H26" s="420"/>
      <c r="I26" s="419"/>
      <c r="J26" s="423"/>
      <c r="K26" s="420"/>
      <c r="L26" s="419"/>
      <c r="M26" s="423"/>
      <c r="N26" s="424"/>
      <c r="O26" s="425"/>
      <c r="P26" s="426"/>
      <c r="Q26" s="427">
        <v>10000</v>
      </c>
      <c r="R26" s="425"/>
      <c r="S26" s="426"/>
      <c r="T26" s="424"/>
      <c r="U26" s="425"/>
      <c r="V26" s="426"/>
      <c r="W26" s="424"/>
      <c r="X26" s="425"/>
      <c r="Y26" s="426"/>
      <c r="Z26" s="427">
        <v>30000</v>
      </c>
      <c r="AA26" s="425"/>
      <c r="AB26" s="426"/>
      <c r="AC26" s="427">
        <v>30000</v>
      </c>
      <c r="AD26" s="425"/>
      <c r="AE26" s="426"/>
      <c r="AF26" s="427">
        <v>10000</v>
      </c>
      <c r="AG26" s="425"/>
      <c r="AH26" s="426"/>
      <c r="AI26" s="424"/>
      <c r="AJ26" s="425"/>
      <c r="AK26" s="426"/>
      <c r="AL26" s="194">
        <f t="shared" ref="AL26:AM41" si="3">AI26+AF26+AC26+Z26+W26+T26+Q26+N26+K26+H26+E26+B26</f>
        <v>80000</v>
      </c>
      <c r="AM26" s="422"/>
      <c r="AN26" s="426"/>
    </row>
    <row r="27" spans="1:40" ht="16.5" thickTop="1" thickBot="1">
      <c r="A27" s="213" t="s">
        <v>10</v>
      </c>
      <c r="B27" s="214">
        <v>1516.5</v>
      </c>
      <c r="C27" s="215">
        <f>'KSH-Expenditure'!B27*0.01262</f>
        <v>1531.0583999999999</v>
      </c>
      <c r="D27" s="332">
        <f t="shared" ref="D27:D31" si="4">B27-C27</f>
        <v>-14.558399999999892</v>
      </c>
      <c r="E27" s="214">
        <v>1516.5</v>
      </c>
      <c r="F27" s="215">
        <f>'KSH-Expenditure'!F27*0.01265125</f>
        <v>1534.8496499999999</v>
      </c>
      <c r="G27" s="217">
        <f t="shared" ref="G27:G31" si="5">E27-F27</f>
        <v>-18.349649999999883</v>
      </c>
      <c r="H27" s="215">
        <v>1516.5</v>
      </c>
      <c r="I27" s="218"/>
      <c r="J27" s="368">
        <f>H27-I27</f>
        <v>1516.5</v>
      </c>
      <c r="K27" s="215">
        <v>1516.5</v>
      </c>
      <c r="L27" s="218"/>
      <c r="M27" s="219">
        <f>K27-L27</f>
        <v>1516.5</v>
      </c>
      <c r="N27" s="220">
        <v>1516.5</v>
      </c>
      <c r="O27" s="221"/>
      <c r="P27" s="222">
        <f>N27-O27</f>
        <v>1516.5</v>
      </c>
      <c r="Q27" s="220">
        <v>1516.5</v>
      </c>
      <c r="R27" s="221"/>
      <c r="S27" s="222">
        <f>Q27-R27</f>
        <v>1516.5</v>
      </c>
      <c r="T27" s="220">
        <v>1516.5</v>
      </c>
      <c r="U27" s="221"/>
      <c r="V27" s="222">
        <f>T27-U27</f>
        <v>1516.5</v>
      </c>
      <c r="W27" s="220">
        <v>1516.5</v>
      </c>
      <c r="X27" s="221"/>
      <c r="Y27" s="222">
        <f>W27-X27</f>
        <v>1516.5</v>
      </c>
      <c r="Z27" s="220">
        <v>1516.5</v>
      </c>
      <c r="AA27" s="221"/>
      <c r="AB27" s="222">
        <f>Z27-AA27</f>
        <v>1516.5</v>
      </c>
      <c r="AC27" s="220">
        <v>1516.5</v>
      </c>
      <c r="AD27" s="221"/>
      <c r="AE27" s="222">
        <f>AC27-AD27</f>
        <v>1516.5</v>
      </c>
      <c r="AF27" s="220">
        <v>1516.5</v>
      </c>
      <c r="AG27" s="221"/>
      <c r="AH27" s="222">
        <f>AF27-AG27</f>
        <v>1516.5</v>
      </c>
      <c r="AI27" s="220">
        <v>1516.5</v>
      </c>
      <c r="AJ27" s="221"/>
      <c r="AK27" s="222">
        <f>AI27-AJ27</f>
        <v>1516.5</v>
      </c>
      <c r="AL27" s="194">
        <f t="shared" si="3"/>
        <v>18198</v>
      </c>
      <c r="AM27" s="194">
        <f t="shared" si="3"/>
        <v>3065.90805</v>
      </c>
      <c r="AN27" s="360">
        <f>AL27-AM27</f>
        <v>15132.09195</v>
      </c>
    </row>
    <row r="28" spans="1:40" ht="16.5" thickTop="1" thickBot="1">
      <c r="A28" s="213" t="s">
        <v>11</v>
      </c>
      <c r="B28" s="214">
        <v>788</v>
      </c>
      <c r="C28" s="215">
        <f>'KSH-Expenditure'!B28*0.01262</f>
        <v>795.56479999999999</v>
      </c>
      <c r="D28" s="332">
        <f t="shared" si="4"/>
        <v>-7.5647999999999911</v>
      </c>
      <c r="E28" s="214">
        <v>788</v>
      </c>
      <c r="F28" s="215">
        <f>'KSH-Expenditure'!F28*0.01265125</f>
        <v>797.5347999999999</v>
      </c>
      <c r="G28" s="217">
        <f t="shared" si="5"/>
        <v>-9.5347999999999047</v>
      </c>
      <c r="H28" s="215">
        <v>788</v>
      </c>
      <c r="I28" s="218"/>
      <c r="J28" s="368">
        <f t="shared" ref="J28:J31" si="6">H28-I28</f>
        <v>788</v>
      </c>
      <c r="K28" s="215">
        <v>788</v>
      </c>
      <c r="L28" s="218"/>
      <c r="M28" s="219">
        <f t="shared" ref="M28:M31" si="7">K28-L28</f>
        <v>788</v>
      </c>
      <c r="N28" s="215">
        <v>788</v>
      </c>
      <c r="O28" s="218"/>
      <c r="P28" s="223">
        <f t="shared" ref="P28:P31" si="8">N28-O28</f>
        <v>788</v>
      </c>
      <c r="Q28" s="215">
        <v>788</v>
      </c>
      <c r="R28" s="218"/>
      <c r="S28" s="223">
        <f t="shared" ref="S28:S31" si="9">Q28-R28</f>
        <v>788</v>
      </c>
      <c r="T28" s="215">
        <v>788</v>
      </c>
      <c r="U28" s="218"/>
      <c r="V28" s="223">
        <f t="shared" ref="V28:V31" si="10">T28-U28</f>
        <v>788</v>
      </c>
      <c r="W28" s="215">
        <v>788</v>
      </c>
      <c r="X28" s="218"/>
      <c r="Y28" s="223">
        <f t="shared" ref="Y28:Y31" si="11">W28-X28</f>
        <v>788</v>
      </c>
      <c r="Z28" s="215">
        <v>788</v>
      </c>
      <c r="AA28" s="218"/>
      <c r="AB28" s="223">
        <f t="shared" ref="AB28:AB31" si="12">Z28-AA28</f>
        <v>788</v>
      </c>
      <c r="AC28" s="215">
        <v>788</v>
      </c>
      <c r="AD28" s="218"/>
      <c r="AE28" s="223">
        <f t="shared" ref="AE28:AE31" si="13">AC28-AD28</f>
        <v>788</v>
      </c>
      <c r="AF28" s="215">
        <v>788</v>
      </c>
      <c r="AG28" s="218"/>
      <c r="AH28" s="223">
        <f t="shared" ref="AH28:AH31" si="14">AF28-AG28</f>
        <v>788</v>
      </c>
      <c r="AI28" s="215">
        <v>788</v>
      </c>
      <c r="AJ28" s="218"/>
      <c r="AK28" s="223">
        <f t="shared" ref="AK28:AK31" si="15">AI28-AJ28</f>
        <v>788</v>
      </c>
      <c r="AL28" s="194">
        <f t="shared" si="3"/>
        <v>9456</v>
      </c>
      <c r="AM28" s="194">
        <f t="shared" si="3"/>
        <v>1593.0996</v>
      </c>
      <c r="AN28" s="361">
        <f t="shared" ref="AN28:AN31" si="16">AL28-AM28</f>
        <v>7862.9004000000004</v>
      </c>
    </row>
    <row r="29" spans="1:40" ht="16.5" thickTop="1" thickBot="1">
      <c r="A29" s="213" t="s">
        <v>13</v>
      </c>
      <c r="B29" s="214">
        <v>255</v>
      </c>
      <c r="C29" s="215">
        <f>'KSH-Expenditure'!B30*0.01262</f>
        <v>257.44799999999998</v>
      </c>
      <c r="D29" s="332">
        <f t="shared" si="4"/>
        <v>-2.4479999999999791</v>
      </c>
      <c r="E29" s="214">
        <v>255</v>
      </c>
      <c r="F29" s="215">
        <f>'KSH-Expenditure'!F30*0.01265125</f>
        <v>258.08549999999997</v>
      </c>
      <c r="G29" s="217">
        <f t="shared" si="5"/>
        <v>-3.0854999999999677</v>
      </c>
      <c r="H29" s="215">
        <v>255</v>
      </c>
      <c r="I29" s="218"/>
      <c r="J29" s="368">
        <f t="shared" si="6"/>
        <v>255</v>
      </c>
      <c r="K29" s="215">
        <v>338</v>
      </c>
      <c r="L29" s="218"/>
      <c r="M29" s="219">
        <f t="shared" si="7"/>
        <v>338</v>
      </c>
      <c r="N29" s="215">
        <v>338</v>
      </c>
      <c r="O29" s="218"/>
      <c r="P29" s="223">
        <f t="shared" si="8"/>
        <v>338</v>
      </c>
      <c r="Q29" s="215">
        <v>338</v>
      </c>
      <c r="R29" s="218"/>
      <c r="S29" s="223">
        <f t="shared" si="9"/>
        <v>338</v>
      </c>
      <c r="T29" s="215">
        <v>338</v>
      </c>
      <c r="U29" s="218"/>
      <c r="V29" s="223">
        <f t="shared" si="10"/>
        <v>338</v>
      </c>
      <c r="W29" s="215">
        <v>338</v>
      </c>
      <c r="X29" s="218"/>
      <c r="Y29" s="223">
        <f t="shared" si="11"/>
        <v>338</v>
      </c>
      <c r="Z29" s="215">
        <v>338</v>
      </c>
      <c r="AA29" s="218"/>
      <c r="AB29" s="223">
        <f t="shared" si="12"/>
        <v>338</v>
      </c>
      <c r="AC29" s="215">
        <v>338</v>
      </c>
      <c r="AD29" s="218"/>
      <c r="AE29" s="223">
        <f t="shared" si="13"/>
        <v>338</v>
      </c>
      <c r="AF29" s="215">
        <v>338</v>
      </c>
      <c r="AG29" s="218"/>
      <c r="AH29" s="223">
        <f t="shared" si="14"/>
        <v>338</v>
      </c>
      <c r="AI29" s="215">
        <v>338</v>
      </c>
      <c r="AJ29" s="218"/>
      <c r="AK29" s="223">
        <f t="shared" si="15"/>
        <v>338</v>
      </c>
      <c r="AL29" s="194">
        <f t="shared" si="3"/>
        <v>3807</v>
      </c>
      <c r="AM29" s="194">
        <f t="shared" si="3"/>
        <v>515.5335</v>
      </c>
      <c r="AN29" s="361">
        <f t="shared" si="16"/>
        <v>3291.4665</v>
      </c>
    </row>
    <row r="30" spans="1:40" ht="16.5" thickTop="1" thickBot="1">
      <c r="A30" s="213" t="s">
        <v>15</v>
      </c>
      <c r="B30" s="214">
        <v>225</v>
      </c>
      <c r="C30" s="215">
        <f>'KSH-Expenditure'!B32*0.01262</f>
        <v>227.16</v>
      </c>
      <c r="D30" s="332">
        <f t="shared" si="4"/>
        <v>-2.1599999999999966</v>
      </c>
      <c r="E30" s="214">
        <v>225</v>
      </c>
      <c r="F30" s="215">
        <f>'KSH-Expenditure'!F32*0.01265125</f>
        <v>227.7225</v>
      </c>
      <c r="G30" s="217">
        <f t="shared" si="5"/>
        <v>-2.7224999999999966</v>
      </c>
      <c r="H30" s="215">
        <v>225</v>
      </c>
      <c r="I30" s="218"/>
      <c r="J30" s="368">
        <f t="shared" si="6"/>
        <v>225</v>
      </c>
      <c r="K30" s="215">
        <v>225</v>
      </c>
      <c r="L30" s="218"/>
      <c r="M30" s="219">
        <f t="shared" si="7"/>
        <v>225</v>
      </c>
      <c r="N30" s="215">
        <v>225</v>
      </c>
      <c r="O30" s="218"/>
      <c r="P30" s="223">
        <f t="shared" si="8"/>
        <v>225</v>
      </c>
      <c r="Q30" s="215">
        <v>225</v>
      </c>
      <c r="R30" s="218"/>
      <c r="S30" s="223">
        <f t="shared" si="9"/>
        <v>225</v>
      </c>
      <c r="T30" s="215">
        <v>225</v>
      </c>
      <c r="U30" s="218"/>
      <c r="V30" s="223">
        <f t="shared" si="10"/>
        <v>225</v>
      </c>
      <c r="W30" s="215">
        <v>225</v>
      </c>
      <c r="X30" s="218"/>
      <c r="Y30" s="223">
        <f t="shared" si="11"/>
        <v>225</v>
      </c>
      <c r="Z30" s="215">
        <v>225</v>
      </c>
      <c r="AA30" s="218"/>
      <c r="AB30" s="223">
        <f t="shared" si="12"/>
        <v>225</v>
      </c>
      <c r="AC30" s="215">
        <v>225</v>
      </c>
      <c r="AD30" s="218"/>
      <c r="AE30" s="223">
        <f t="shared" si="13"/>
        <v>225</v>
      </c>
      <c r="AF30" s="215">
        <v>225</v>
      </c>
      <c r="AG30" s="218"/>
      <c r="AH30" s="223">
        <f t="shared" si="14"/>
        <v>225</v>
      </c>
      <c r="AI30" s="215">
        <v>225</v>
      </c>
      <c r="AJ30" s="218"/>
      <c r="AK30" s="223">
        <f t="shared" si="15"/>
        <v>225</v>
      </c>
      <c r="AL30" s="194">
        <f t="shared" si="3"/>
        <v>2700</v>
      </c>
      <c r="AM30" s="194">
        <f t="shared" si="3"/>
        <v>454.88249999999999</v>
      </c>
      <c r="AN30" s="361">
        <f t="shared" si="16"/>
        <v>2245.1174999999998</v>
      </c>
    </row>
    <row r="31" spans="1:40" ht="15.75" customHeight="1" thickTop="1" thickBot="1">
      <c r="A31" s="213" t="s">
        <v>16</v>
      </c>
      <c r="B31" s="214">
        <v>870</v>
      </c>
      <c r="C31" s="215">
        <f>'KSH-Expenditure'!B33*0.01262</f>
        <v>878.35199999999998</v>
      </c>
      <c r="D31" s="332">
        <f t="shared" si="4"/>
        <v>-8.3519999999999754</v>
      </c>
      <c r="E31" s="214">
        <v>870</v>
      </c>
      <c r="F31" s="215">
        <f>'KSH-Expenditure'!F33*0.01265125</f>
        <v>59.207849999999993</v>
      </c>
      <c r="G31" s="217">
        <f t="shared" si="5"/>
        <v>810.79214999999999</v>
      </c>
      <c r="H31" s="215">
        <v>870</v>
      </c>
      <c r="I31" s="218"/>
      <c r="J31" s="368">
        <f t="shared" si="6"/>
        <v>870</v>
      </c>
      <c r="K31" s="215">
        <v>870</v>
      </c>
      <c r="L31" s="218"/>
      <c r="M31" s="219">
        <f t="shared" si="7"/>
        <v>870</v>
      </c>
      <c r="N31" s="215">
        <v>870</v>
      </c>
      <c r="O31" s="218"/>
      <c r="P31" s="223">
        <f t="shared" si="8"/>
        <v>870</v>
      </c>
      <c r="Q31" s="215">
        <v>870</v>
      </c>
      <c r="R31" s="218"/>
      <c r="S31" s="223">
        <f t="shared" si="9"/>
        <v>870</v>
      </c>
      <c r="T31" s="215">
        <v>870</v>
      </c>
      <c r="U31" s="218"/>
      <c r="V31" s="223">
        <f t="shared" si="10"/>
        <v>870</v>
      </c>
      <c r="W31" s="215">
        <v>870</v>
      </c>
      <c r="X31" s="218"/>
      <c r="Y31" s="223">
        <f t="shared" si="11"/>
        <v>870</v>
      </c>
      <c r="Z31" s="215">
        <v>870</v>
      </c>
      <c r="AA31" s="218"/>
      <c r="AB31" s="223">
        <f t="shared" si="12"/>
        <v>870</v>
      </c>
      <c r="AC31" s="215">
        <v>870</v>
      </c>
      <c r="AD31" s="218"/>
      <c r="AE31" s="223">
        <f t="shared" si="13"/>
        <v>870</v>
      </c>
      <c r="AF31" s="215">
        <v>870</v>
      </c>
      <c r="AG31" s="218"/>
      <c r="AH31" s="223">
        <f t="shared" si="14"/>
        <v>870</v>
      </c>
      <c r="AI31" s="215">
        <v>870</v>
      </c>
      <c r="AJ31" s="218"/>
      <c r="AK31" s="223">
        <f t="shared" si="15"/>
        <v>870</v>
      </c>
      <c r="AL31" s="194">
        <f t="shared" si="3"/>
        <v>10440</v>
      </c>
      <c r="AM31" s="194">
        <f t="shared" si="3"/>
        <v>937.55984999999998</v>
      </c>
      <c r="AN31" s="361">
        <f t="shared" si="16"/>
        <v>9502.4401500000004</v>
      </c>
    </row>
    <row r="32" spans="1:40" s="1" customFormat="1" ht="16.5" thickTop="1" thickBot="1">
      <c r="A32" s="225" t="s">
        <v>68</v>
      </c>
      <c r="B32" s="214"/>
      <c r="C32" s="215"/>
      <c r="D32" s="333"/>
      <c r="E32" s="214"/>
      <c r="F32" s="224"/>
      <c r="G32" s="217"/>
      <c r="H32" s="215"/>
      <c r="I32" s="226"/>
      <c r="J32" s="368"/>
      <c r="K32" s="215"/>
      <c r="L32" s="226"/>
      <c r="M32" s="227"/>
      <c r="N32" s="215"/>
      <c r="O32" s="226"/>
      <c r="P32" s="227"/>
      <c r="Q32" s="215"/>
      <c r="R32" s="226"/>
      <c r="S32" s="227"/>
      <c r="T32" s="215"/>
      <c r="U32" s="226"/>
      <c r="V32" s="227"/>
      <c r="W32" s="215"/>
      <c r="X32" s="226"/>
      <c r="Y32" s="227"/>
      <c r="Z32" s="215"/>
      <c r="AA32" s="226"/>
      <c r="AB32" s="227"/>
      <c r="AC32" s="215"/>
      <c r="AD32" s="226"/>
      <c r="AE32" s="227"/>
      <c r="AF32" s="215"/>
      <c r="AG32" s="226"/>
      <c r="AH32" s="227"/>
      <c r="AI32" s="215"/>
      <c r="AJ32" s="226"/>
      <c r="AK32" s="227"/>
      <c r="AL32" s="194">
        <f t="shared" si="3"/>
        <v>0</v>
      </c>
      <c r="AM32" s="194">
        <f t="shared" si="3"/>
        <v>0</v>
      </c>
      <c r="AN32" s="362"/>
    </row>
    <row r="33" spans="1:40" s="1" customFormat="1" ht="16.5" thickTop="1" thickBot="1">
      <c r="A33" s="225" t="s">
        <v>69</v>
      </c>
      <c r="B33" s="214"/>
      <c r="C33" s="215"/>
      <c r="D33" s="333"/>
      <c r="E33" s="214"/>
      <c r="F33" s="224"/>
      <c r="G33" s="217"/>
      <c r="H33" s="215"/>
      <c r="I33" s="226"/>
      <c r="J33" s="368"/>
      <c r="K33" s="215"/>
      <c r="L33" s="226"/>
      <c r="M33" s="227"/>
      <c r="N33" s="215"/>
      <c r="O33" s="226"/>
      <c r="P33" s="227"/>
      <c r="Q33" s="215"/>
      <c r="R33" s="226"/>
      <c r="S33" s="227"/>
      <c r="T33" s="215"/>
      <c r="U33" s="226"/>
      <c r="V33" s="227"/>
      <c r="W33" s="215"/>
      <c r="X33" s="226"/>
      <c r="Y33" s="227"/>
      <c r="Z33" s="215"/>
      <c r="AA33" s="226"/>
      <c r="AB33" s="227"/>
      <c r="AC33" s="215"/>
      <c r="AD33" s="226"/>
      <c r="AE33" s="227"/>
      <c r="AF33" s="215"/>
      <c r="AG33" s="226"/>
      <c r="AH33" s="227"/>
      <c r="AI33" s="215"/>
      <c r="AJ33" s="226"/>
      <c r="AK33" s="227"/>
      <c r="AL33" s="194">
        <f t="shared" si="3"/>
        <v>0</v>
      </c>
      <c r="AM33" s="194">
        <f t="shared" si="3"/>
        <v>0</v>
      </c>
      <c r="AN33" s="362"/>
    </row>
    <row r="34" spans="1:40" s="1" customFormat="1" ht="16.5" thickTop="1" thickBot="1">
      <c r="A34" s="225" t="s">
        <v>70</v>
      </c>
      <c r="B34" s="214"/>
      <c r="C34" s="215"/>
      <c r="D34" s="333"/>
      <c r="E34" s="214"/>
      <c r="F34" s="224"/>
      <c r="G34" s="217"/>
      <c r="H34" s="215"/>
      <c r="I34" s="226"/>
      <c r="J34" s="368"/>
      <c r="K34" s="215"/>
      <c r="L34" s="226"/>
      <c r="M34" s="227"/>
      <c r="N34" s="215"/>
      <c r="O34" s="226"/>
      <c r="P34" s="227"/>
      <c r="Q34" s="215"/>
      <c r="R34" s="226"/>
      <c r="S34" s="227"/>
      <c r="T34" s="215"/>
      <c r="U34" s="226"/>
      <c r="V34" s="227"/>
      <c r="W34" s="215"/>
      <c r="X34" s="226"/>
      <c r="Y34" s="227"/>
      <c r="Z34" s="215"/>
      <c r="AA34" s="226"/>
      <c r="AB34" s="227"/>
      <c r="AC34" s="215"/>
      <c r="AD34" s="226"/>
      <c r="AE34" s="227"/>
      <c r="AF34" s="215"/>
      <c r="AG34" s="226"/>
      <c r="AH34" s="227"/>
      <c r="AI34" s="215"/>
      <c r="AJ34" s="226"/>
      <c r="AK34" s="227"/>
      <c r="AL34" s="194">
        <f t="shared" si="3"/>
        <v>0</v>
      </c>
      <c r="AM34" s="194">
        <f t="shared" si="3"/>
        <v>0</v>
      </c>
      <c r="AN34" s="362"/>
    </row>
    <row r="35" spans="1:40" s="1" customFormat="1" ht="16.5" thickTop="1" thickBot="1">
      <c r="A35" s="225" t="s">
        <v>71</v>
      </c>
      <c r="B35" s="214"/>
      <c r="C35" s="215"/>
      <c r="D35" s="333"/>
      <c r="E35" s="214"/>
      <c r="F35" s="224"/>
      <c r="G35" s="217"/>
      <c r="H35" s="215"/>
      <c r="I35" s="226"/>
      <c r="J35" s="368"/>
      <c r="K35" s="215"/>
      <c r="L35" s="226"/>
      <c r="M35" s="227"/>
      <c r="N35" s="215"/>
      <c r="O35" s="226"/>
      <c r="P35" s="227"/>
      <c r="Q35" s="215"/>
      <c r="R35" s="226"/>
      <c r="S35" s="227"/>
      <c r="T35" s="215"/>
      <c r="U35" s="226"/>
      <c r="V35" s="227"/>
      <c r="W35" s="215"/>
      <c r="X35" s="226"/>
      <c r="Y35" s="227"/>
      <c r="Z35" s="215"/>
      <c r="AA35" s="226"/>
      <c r="AB35" s="227"/>
      <c r="AC35" s="215"/>
      <c r="AD35" s="226"/>
      <c r="AE35" s="227"/>
      <c r="AF35" s="215"/>
      <c r="AG35" s="226"/>
      <c r="AH35" s="227"/>
      <c r="AI35" s="215"/>
      <c r="AJ35" s="226"/>
      <c r="AK35" s="227"/>
      <c r="AL35" s="194">
        <f t="shared" si="3"/>
        <v>0</v>
      </c>
      <c r="AM35" s="194">
        <f t="shared" si="3"/>
        <v>0</v>
      </c>
      <c r="AN35" s="362"/>
    </row>
    <row r="36" spans="1:40" s="1" customFormat="1" ht="16.5" thickTop="1" thickBot="1">
      <c r="A36" s="225" t="s">
        <v>30</v>
      </c>
      <c r="B36" s="214"/>
      <c r="C36" s="215"/>
      <c r="D36" s="333"/>
      <c r="E36" s="214"/>
      <c r="F36" s="224"/>
      <c r="G36" s="217"/>
      <c r="H36" s="215"/>
      <c r="I36" s="226"/>
      <c r="J36" s="368"/>
      <c r="K36" s="215"/>
      <c r="L36" s="226"/>
      <c r="M36" s="227"/>
      <c r="N36" s="215"/>
      <c r="O36" s="226"/>
      <c r="P36" s="227"/>
      <c r="Q36" s="215"/>
      <c r="R36" s="226"/>
      <c r="S36" s="227"/>
      <c r="T36" s="215"/>
      <c r="U36" s="226"/>
      <c r="V36" s="227"/>
      <c r="W36" s="215"/>
      <c r="X36" s="226"/>
      <c r="Y36" s="227"/>
      <c r="Z36" s="215"/>
      <c r="AA36" s="226"/>
      <c r="AB36" s="227"/>
      <c r="AC36" s="215"/>
      <c r="AD36" s="226"/>
      <c r="AE36" s="227"/>
      <c r="AF36" s="215"/>
      <c r="AG36" s="226"/>
      <c r="AH36" s="227"/>
      <c r="AI36" s="215"/>
      <c r="AJ36" s="226"/>
      <c r="AK36" s="227"/>
      <c r="AL36" s="194">
        <f t="shared" si="3"/>
        <v>0</v>
      </c>
      <c r="AM36" s="194">
        <f t="shared" si="3"/>
        <v>0</v>
      </c>
      <c r="AN36" s="362"/>
    </row>
    <row r="37" spans="1:40" s="1" customFormat="1" ht="16.5" thickTop="1" thickBot="1">
      <c r="A37" s="225" t="s">
        <v>31</v>
      </c>
      <c r="B37" s="214"/>
      <c r="C37" s="215"/>
      <c r="D37" s="333"/>
      <c r="E37" s="214"/>
      <c r="F37" s="224"/>
      <c r="G37" s="217"/>
      <c r="H37" s="215"/>
      <c r="I37" s="226"/>
      <c r="J37" s="368"/>
      <c r="K37" s="215"/>
      <c r="L37" s="226"/>
      <c r="M37" s="227"/>
      <c r="N37" s="215"/>
      <c r="O37" s="226"/>
      <c r="P37" s="227"/>
      <c r="Q37" s="215"/>
      <c r="R37" s="226"/>
      <c r="S37" s="227"/>
      <c r="T37" s="215"/>
      <c r="U37" s="226"/>
      <c r="V37" s="227"/>
      <c r="W37" s="215"/>
      <c r="X37" s="226"/>
      <c r="Y37" s="227"/>
      <c r="Z37" s="215"/>
      <c r="AA37" s="226"/>
      <c r="AB37" s="227"/>
      <c r="AC37" s="215"/>
      <c r="AD37" s="226"/>
      <c r="AE37" s="227"/>
      <c r="AF37" s="215"/>
      <c r="AG37" s="226"/>
      <c r="AH37" s="227"/>
      <c r="AI37" s="215"/>
      <c r="AJ37" s="226"/>
      <c r="AK37" s="227"/>
      <c r="AL37" s="194">
        <f t="shared" si="3"/>
        <v>0</v>
      </c>
      <c r="AM37" s="194">
        <f t="shared" si="3"/>
        <v>0</v>
      </c>
      <c r="AN37" s="362"/>
    </row>
    <row r="38" spans="1:40" s="1" customFormat="1" ht="16.5" thickTop="1" thickBot="1">
      <c r="A38" s="225" t="s">
        <v>33</v>
      </c>
      <c r="B38" s="214"/>
      <c r="C38" s="215"/>
      <c r="D38" s="333"/>
      <c r="E38" s="214"/>
      <c r="F38" s="224"/>
      <c r="G38" s="217"/>
      <c r="H38" s="215"/>
      <c r="I38" s="226"/>
      <c r="J38" s="368"/>
      <c r="K38" s="215"/>
      <c r="L38" s="226"/>
      <c r="M38" s="227"/>
      <c r="N38" s="215"/>
      <c r="O38" s="226"/>
      <c r="P38" s="227"/>
      <c r="Q38" s="215"/>
      <c r="R38" s="226"/>
      <c r="S38" s="227"/>
      <c r="T38" s="215"/>
      <c r="U38" s="226"/>
      <c r="V38" s="227"/>
      <c r="W38" s="215"/>
      <c r="X38" s="226"/>
      <c r="Y38" s="227"/>
      <c r="Z38" s="215"/>
      <c r="AA38" s="226"/>
      <c r="AB38" s="227"/>
      <c r="AC38" s="215"/>
      <c r="AD38" s="226"/>
      <c r="AE38" s="227"/>
      <c r="AF38" s="215"/>
      <c r="AG38" s="226"/>
      <c r="AH38" s="227"/>
      <c r="AI38" s="215"/>
      <c r="AJ38" s="226"/>
      <c r="AK38" s="227"/>
      <c r="AL38" s="194">
        <f t="shared" si="3"/>
        <v>0</v>
      </c>
      <c r="AM38" s="194">
        <f t="shared" si="3"/>
        <v>0</v>
      </c>
      <c r="AN38" s="362"/>
    </row>
    <row r="39" spans="1:40" s="1" customFormat="1" ht="16.5" thickTop="1" thickBot="1">
      <c r="A39" s="225" t="s">
        <v>27</v>
      </c>
      <c r="B39" s="214"/>
      <c r="C39" s="215"/>
      <c r="D39" s="333"/>
      <c r="E39" s="214"/>
      <c r="F39" s="224"/>
      <c r="G39" s="217"/>
      <c r="H39" s="215"/>
      <c r="I39" s="226"/>
      <c r="J39" s="368"/>
      <c r="K39" s="215"/>
      <c r="L39" s="226"/>
      <c r="M39" s="227"/>
      <c r="N39" s="215"/>
      <c r="O39" s="226"/>
      <c r="P39" s="227"/>
      <c r="Q39" s="215"/>
      <c r="R39" s="226"/>
      <c r="S39" s="227"/>
      <c r="T39" s="215"/>
      <c r="U39" s="226"/>
      <c r="V39" s="227"/>
      <c r="W39" s="215"/>
      <c r="X39" s="226"/>
      <c r="Y39" s="227"/>
      <c r="Z39" s="215"/>
      <c r="AA39" s="226"/>
      <c r="AB39" s="227"/>
      <c r="AC39" s="215"/>
      <c r="AD39" s="226"/>
      <c r="AE39" s="227"/>
      <c r="AF39" s="215"/>
      <c r="AG39" s="226"/>
      <c r="AH39" s="227"/>
      <c r="AI39" s="215"/>
      <c r="AJ39" s="226"/>
      <c r="AK39" s="227"/>
      <c r="AL39" s="194">
        <f t="shared" si="3"/>
        <v>0</v>
      </c>
      <c r="AM39" s="194">
        <f t="shared" si="3"/>
        <v>0</v>
      </c>
      <c r="AN39" s="362"/>
    </row>
    <row r="40" spans="1:40" s="1" customFormat="1" ht="16.5" thickTop="1" thickBot="1">
      <c r="A40" s="225" t="s">
        <v>72</v>
      </c>
      <c r="B40" s="214"/>
      <c r="C40" s="215"/>
      <c r="D40" s="333"/>
      <c r="E40" s="214"/>
      <c r="F40" s="224"/>
      <c r="G40" s="217"/>
      <c r="H40" s="215"/>
      <c r="I40" s="226"/>
      <c r="J40" s="368"/>
      <c r="K40" s="215"/>
      <c r="L40" s="226"/>
      <c r="M40" s="227"/>
      <c r="N40" s="215"/>
      <c r="O40" s="226"/>
      <c r="P40" s="227"/>
      <c r="Q40" s="215"/>
      <c r="R40" s="226"/>
      <c r="S40" s="227"/>
      <c r="T40" s="215"/>
      <c r="U40" s="226"/>
      <c r="V40" s="227"/>
      <c r="W40" s="215"/>
      <c r="X40" s="226"/>
      <c r="Y40" s="227"/>
      <c r="Z40" s="215"/>
      <c r="AA40" s="226"/>
      <c r="AB40" s="227"/>
      <c r="AC40" s="215"/>
      <c r="AD40" s="226"/>
      <c r="AE40" s="227"/>
      <c r="AF40" s="215"/>
      <c r="AG40" s="226"/>
      <c r="AH40" s="227"/>
      <c r="AI40" s="215"/>
      <c r="AJ40" s="226"/>
      <c r="AK40" s="227"/>
      <c r="AL40" s="194">
        <f t="shared" si="3"/>
        <v>0</v>
      </c>
      <c r="AM40" s="194">
        <f t="shared" si="3"/>
        <v>0</v>
      </c>
      <c r="AN40" s="362"/>
    </row>
    <row r="41" spans="1:40" s="1" customFormat="1" ht="16.5" thickTop="1" thickBot="1">
      <c r="A41" s="225" t="s">
        <v>73</v>
      </c>
      <c r="B41" s="214"/>
      <c r="C41" s="215"/>
      <c r="D41" s="333"/>
      <c r="E41" s="214"/>
      <c r="F41" s="224"/>
      <c r="G41" s="217"/>
      <c r="H41" s="215"/>
      <c r="I41" s="226"/>
      <c r="J41" s="368"/>
      <c r="K41" s="215"/>
      <c r="L41" s="226"/>
      <c r="M41" s="227"/>
      <c r="N41" s="215"/>
      <c r="O41" s="226"/>
      <c r="P41" s="227"/>
      <c r="Q41" s="215"/>
      <c r="R41" s="226"/>
      <c r="S41" s="227"/>
      <c r="T41" s="215"/>
      <c r="U41" s="226"/>
      <c r="V41" s="227"/>
      <c r="W41" s="215"/>
      <c r="X41" s="226"/>
      <c r="Y41" s="227"/>
      <c r="Z41" s="215"/>
      <c r="AA41" s="226"/>
      <c r="AB41" s="227"/>
      <c r="AC41" s="215"/>
      <c r="AD41" s="226"/>
      <c r="AE41" s="227"/>
      <c r="AF41" s="215"/>
      <c r="AG41" s="226"/>
      <c r="AH41" s="227"/>
      <c r="AI41" s="215"/>
      <c r="AJ41" s="226"/>
      <c r="AK41" s="227"/>
      <c r="AL41" s="194">
        <f t="shared" si="3"/>
        <v>0</v>
      </c>
      <c r="AM41" s="194">
        <f t="shared" si="3"/>
        <v>0</v>
      </c>
      <c r="AN41" s="362"/>
    </row>
    <row r="42" spans="1:40" s="1" customFormat="1" ht="17.25" thickTop="1" thickBot="1">
      <c r="A42" s="74" t="s">
        <v>42</v>
      </c>
      <c r="B42" s="72">
        <f t="shared" ref="B42:AN42" si="17">SUM(B43:B45)</f>
        <v>1299.5</v>
      </c>
      <c r="C42" s="73">
        <f t="shared" si="17"/>
        <v>0</v>
      </c>
      <c r="D42" s="331">
        <f t="shared" si="17"/>
        <v>1299.5</v>
      </c>
      <c r="E42" s="72">
        <f t="shared" si="17"/>
        <v>1299.5</v>
      </c>
      <c r="F42" s="73">
        <f t="shared" si="17"/>
        <v>935.68644999999992</v>
      </c>
      <c r="G42" s="73">
        <f t="shared" si="17"/>
        <v>363.81355000000008</v>
      </c>
      <c r="H42" s="73">
        <f t="shared" si="17"/>
        <v>1299.5</v>
      </c>
      <c r="I42" s="73">
        <f t="shared" si="17"/>
        <v>0</v>
      </c>
      <c r="J42" s="367">
        <f t="shared" si="17"/>
        <v>1299.5</v>
      </c>
      <c r="K42" s="73">
        <f t="shared" si="17"/>
        <v>1299.5</v>
      </c>
      <c r="L42" s="73">
        <f t="shared" si="17"/>
        <v>0</v>
      </c>
      <c r="M42" s="79">
        <f t="shared" si="17"/>
        <v>1299.5</v>
      </c>
      <c r="N42" s="114">
        <f t="shared" si="17"/>
        <v>1299.5</v>
      </c>
      <c r="O42" s="114">
        <f t="shared" si="17"/>
        <v>0</v>
      </c>
      <c r="P42" s="115">
        <f t="shared" si="17"/>
        <v>1299.5</v>
      </c>
      <c r="Q42" s="114">
        <f t="shared" si="17"/>
        <v>1299.5</v>
      </c>
      <c r="R42" s="114">
        <f t="shared" si="17"/>
        <v>0</v>
      </c>
      <c r="S42" s="115">
        <f t="shared" si="17"/>
        <v>1299.5</v>
      </c>
      <c r="T42" s="114">
        <f t="shared" si="17"/>
        <v>1299.5</v>
      </c>
      <c r="U42" s="114">
        <f t="shared" si="17"/>
        <v>0</v>
      </c>
      <c r="V42" s="115">
        <f t="shared" si="17"/>
        <v>1299.5</v>
      </c>
      <c r="W42" s="114">
        <f t="shared" si="17"/>
        <v>1299.5</v>
      </c>
      <c r="X42" s="114">
        <f t="shared" si="17"/>
        <v>0</v>
      </c>
      <c r="Y42" s="115">
        <f t="shared" si="17"/>
        <v>1299.5</v>
      </c>
      <c r="Z42" s="114">
        <f t="shared" si="17"/>
        <v>1299.5</v>
      </c>
      <c r="AA42" s="114">
        <f t="shared" si="17"/>
        <v>0</v>
      </c>
      <c r="AB42" s="115">
        <f t="shared" si="17"/>
        <v>1299.5</v>
      </c>
      <c r="AC42" s="114">
        <f t="shared" si="17"/>
        <v>1299.5</v>
      </c>
      <c r="AD42" s="114">
        <f t="shared" si="17"/>
        <v>0</v>
      </c>
      <c r="AE42" s="115">
        <f t="shared" si="17"/>
        <v>1299.5</v>
      </c>
      <c r="AF42" s="114">
        <f t="shared" si="17"/>
        <v>1299.5</v>
      </c>
      <c r="AG42" s="114">
        <f t="shared" si="17"/>
        <v>0</v>
      </c>
      <c r="AH42" s="115">
        <f t="shared" si="17"/>
        <v>1299.5</v>
      </c>
      <c r="AI42" s="114">
        <f t="shared" si="17"/>
        <v>1299.5</v>
      </c>
      <c r="AJ42" s="114">
        <f t="shared" si="17"/>
        <v>0</v>
      </c>
      <c r="AK42" s="115">
        <f t="shared" si="17"/>
        <v>1299.5</v>
      </c>
      <c r="AL42" s="133">
        <f t="shared" si="17"/>
        <v>15594</v>
      </c>
      <c r="AM42" s="133">
        <f t="shared" si="17"/>
        <v>935.68644999999992</v>
      </c>
      <c r="AN42" s="366">
        <f t="shared" si="17"/>
        <v>14658.313550000001</v>
      </c>
    </row>
    <row r="43" spans="1:40" ht="16.5" thickTop="1" thickBot="1">
      <c r="A43" s="213" t="s">
        <v>19</v>
      </c>
      <c r="B43" s="214">
        <v>475</v>
      </c>
      <c r="C43" s="215">
        <v>0</v>
      </c>
      <c r="D43" s="332">
        <f>B43-C43</f>
        <v>475</v>
      </c>
      <c r="E43" s="214">
        <v>475</v>
      </c>
      <c r="F43" s="215">
        <f>'KSH-Expenditure'!F47*0.01265125</f>
        <v>480.74749999999995</v>
      </c>
      <c r="G43" s="217">
        <f>E43-F43</f>
        <v>-5.7474999999999454</v>
      </c>
      <c r="H43" s="215">
        <v>475</v>
      </c>
      <c r="I43" s="218"/>
      <c r="J43" s="368">
        <f>H43-I43</f>
        <v>475</v>
      </c>
      <c r="K43" s="215">
        <v>475</v>
      </c>
      <c r="L43" s="218"/>
      <c r="M43" s="219">
        <f>K43-L43</f>
        <v>475</v>
      </c>
      <c r="N43" s="220">
        <v>475</v>
      </c>
      <c r="O43" s="221"/>
      <c r="P43" s="222">
        <f>N43-O43</f>
        <v>475</v>
      </c>
      <c r="Q43" s="220">
        <v>475</v>
      </c>
      <c r="R43" s="221"/>
      <c r="S43" s="222">
        <f>Q43-R43</f>
        <v>475</v>
      </c>
      <c r="T43" s="220">
        <v>475</v>
      </c>
      <c r="U43" s="221"/>
      <c r="V43" s="222">
        <f>T43-U43</f>
        <v>475</v>
      </c>
      <c r="W43" s="220">
        <v>475</v>
      </c>
      <c r="X43" s="221"/>
      <c r="Y43" s="222">
        <f>W43-X43</f>
        <v>475</v>
      </c>
      <c r="Z43" s="220">
        <v>475</v>
      </c>
      <c r="AA43" s="221"/>
      <c r="AB43" s="222">
        <f>Z43-AA43</f>
        <v>475</v>
      </c>
      <c r="AC43" s="220">
        <v>475</v>
      </c>
      <c r="AD43" s="221"/>
      <c r="AE43" s="222">
        <f>AC43-AD43</f>
        <v>475</v>
      </c>
      <c r="AF43" s="220">
        <v>475</v>
      </c>
      <c r="AG43" s="221"/>
      <c r="AH43" s="222">
        <f>AF43-AG43</f>
        <v>475</v>
      </c>
      <c r="AI43" s="220">
        <v>475</v>
      </c>
      <c r="AJ43" s="221"/>
      <c r="AK43" s="222">
        <f>AI43-AJ43</f>
        <v>475</v>
      </c>
      <c r="AL43" s="194">
        <f>AI43+AF43+AC43+Z43+W43+T43+Q43+N43+K43+H43+E43+B43</f>
        <v>5700</v>
      </c>
      <c r="AM43" s="194">
        <f>AJ43+AG43+AD43+AA43+X43+U43+R43+O43+L43+I43+F43+C43</f>
        <v>480.74749999999995</v>
      </c>
      <c r="AN43" s="360">
        <f>AL43-AM43</f>
        <v>5219.2525000000005</v>
      </c>
    </row>
    <row r="44" spans="1:40" ht="16.5" thickTop="1" thickBot="1">
      <c r="A44" s="213" t="s">
        <v>19</v>
      </c>
      <c r="B44" s="214">
        <v>449.5</v>
      </c>
      <c r="C44" s="215">
        <v>0</v>
      </c>
      <c r="D44" s="332">
        <f>B44-C44</f>
        <v>449.5</v>
      </c>
      <c r="E44" s="214">
        <v>449.5</v>
      </c>
      <c r="F44" s="215">
        <f>'KSH-Expenditure'!F48*0.01265125</f>
        <v>454.93894999999998</v>
      </c>
      <c r="G44" s="217">
        <f>E44-F44</f>
        <v>-5.4389499999999771</v>
      </c>
      <c r="H44" s="215">
        <v>449.5</v>
      </c>
      <c r="I44" s="218"/>
      <c r="J44" s="368">
        <f>H44-I44</f>
        <v>449.5</v>
      </c>
      <c r="K44" s="215">
        <v>449.5</v>
      </c>
      <c r="L44" s="218"/>
      <c r="M44" s="219">
        <f>K44-L44</f>
        <v>449.5</v>
      </c>
      <c r="N44" s="215">
        <v>449.5</v>
      </c>
      <c r="O44" s="218"/>
      <c r="P44" s="223">
        <f>N44-O44</f>
        <v>449.5</v>
      </c>
      <c r="Q44" s="215">
        <v>449.5</v>
      </c>
      <c r="R44" s="218"/>
      <c r="S44" s="223">
        <f>Q44-R44</f>
        <v>449.5</v>
      </c>
      <c r="T44" s="215">
        <v>449.5</v>
      </c>
      <c r="U44" s="218"/>
      <c r="V44" s="223">
        <f>T44-U44</f>
        <v>449.5</v>
      </c>
      <c r="W44" s="215">
        <v>449.5</v>
      </c>
      <c r="X44" s="218"/>
      <c r="Y44" s="223">
        <f>W44-X44</f>
        <v>449.5</v>
      </c>
      <c r="Z44" s="215">
        <v>449.5</v>
      </c>
      <c r="AA44" s="218"/>
      <c r="AB44" s="223">
        <f>Z44-AA44</f>
        <v>449.5</v>
      </c>
      <c r="AC44" s="215">
        <v>449.5</v>
      </c>
      <c r="AD44" s="218"/>
      <c r="AE44" s="223">
        <f>AC44-AD44</f>
        <v>449.5</v>
      </c>
      <c r="AF44" s="215">
        <v>449.5</v>
      </c>
      <c r="AG44" s="218"/>
      <c r="AH44" s="223">
        <f>AF44-AG44</f>
        <v>449.5</v>
      </c>
      <c r="AI44" s="215">
        <v>449.5</v>
      </c>
      <c r="AJ44" s="218"/>
      <c r="AK44" s="223">
        <f>AI44-AJ44</f>
        <v>449.5</v>
      </c>
      <c r="AL44" s="194">
        <f>AI44+AF44+AC44+Z44+W44+T44+Q44+N44+K44+H44+E44+B44</f>
        <v>5394</v>
      </c>
      <c r="AM44" s="194">
        <f t="shared" ref="AM44:AM45" si="18">AJ44+AG44+AD44+AA44+X44+U44+R44+O44+L44+I44+F44+C44</f>
        <v>454.93894999999998</v>
      </c>
      <c r="AN44" s="361">
        <f>AL44-AM44</f>
        <v>4939.0610500000003</v>
      </c>
    </row>
    <row r="45" spans="1:40" ht="16.5" thickTop="1" thickBot="1">
      <c r="A45" s="230" t="s">
        <v>40</v>
      </c>
      <c r="B45" s="231">
        <v>375</v>
      </c>
      <c r="C45" s="215">
        <v>0</v>
      </c>
      <c r="D45" s="334">
        <f>B45-C45</f>
        <v>375</v>
      </c>
      <c r="E45" s="231">
        <v>375</v>
      </c>
      <c r="F45" s="215">
        <f>'KSH-Expenditure'!F50*0.01265125</f>
        <v>0</v>
      </c>
      <c r="G45" s="235">
        <f>E45-F45</f>
        <v>375</v>
      </c>
      <c r="H45" s="232">
        <v>375</v>
      </c>
      <c r="I45" s="236"/>
      <c r="J45" s="369">
        <f>H45-I45</f>
        <v>375</v>
      </c>
      <c r="K45" s="232">
        <v>375</v>
      </c>
      <c r="L45" s="218"/>
      <c r="M45" s="219">
        <f>K45-L45</f>
        <v>375</v>
      </c>
      <c r="N45" s="232">
        <v>375</v>
      </c>
      <c r="O45" s="236"/>
      <c r="P45" s="237">
        <f>N45-O45</f>
        <v>375</v>
      </c>
      <c r="Q45" s="232">
        <v>375</v>
      </c>
      <c r="R45" s="236"/>
      <c r="S45" s="237">
        <f>Q45-R45</f>
        <v>375</v>
      </c>
      <c r="T45" s="232">
        <v>375</v>
      </c>
      <c r="U45" s="236"/>
      <c r="V45" s="237">
        <f>T45-U45</f>
        <v>375</v>
      </c>
      <c r="W45" s="232">
        <v>375</v>
      </c>
      <c r="X45" s="236"/>
      <c r="Y45" s="237">
        <f>W45-X45</f>
        <v>375</v>
      </c>
      <c r="Z45" s="232">
        <v>375</v>
      </c>
      <c r="AA45" s="236"/>
      <c r="AB45" s="237">
        <f>Z45-AA45</f>
        <v>375</v>
      </c>
      <c r="AC45" s="232">
        <v>375</v>
      </c>
      <c r="AD45" s="236"/>
      <c r="AE45" s="237">
        <f>AC45-AD45</f>
        <v>375</v>
      </c>
      <c r="AF45" s="232">
        <v>375</v>
      </c>
      <c r="AG45" s="236"/>
      <c r="AH45" s="237">
        <f>AF45-AG45</f>
        <v>375</v>
      </c>
      <c r="AI45" s="232">
        <v>375</v>
      </c>
      <c r="AJ45" s="236"/>
      <c r="AK45" s="237">
        <f>AI45-AJ45</f>
        <v>375</v>
      </c>
      <c r="AL45" s="194">
        <f>AI45+AF45+AC45+Z45+W45+T45+Q45+N45+K45+H45+E45+B45</f>
        <v>4500</v>
      </c>
      <c r="AM45" s="194">
        <f t="shared" si="18"/>
        <v>0</v>
      </c>
      <c r="AN45" s="363">
        <f>AL45-AM45</f>
        <v>4500</v>
      </c>
    </row>
    <row r="46" spans="1:40" s="1" customFormat="1" ht="16.5" thickTop="1" thickBot="1">
      <c r="A46" s="238" t="s">
        <v>61</v>
      </c>
      <c r="B46" s="239"/>
      <c r="C46" s="216"/>
      <c r="D46" s="333"/>
      <c r="E46" s="266"/>
      <c r="F46" s="241"/>
      <c r="G46" s="242"/>
      <c r="H46" s="216"/>
      <c r="I46" s="243"/>
      <c r="J46" s="370"/>
      <c r="K46" s="240"/>
      <c r="L46" s="244"/>
      <c r="M46" s="245"/>
      <c r="N46" s="240"/>
      <c r="O46" s="244"/>
      <c r="P46" s="245"/>
      <c r="Q46" s="240"/>
      <c r="R46" s="244"/>
      <c r="S46" s="245"/>
      <c r="T46" s="240"/>
      <c r="U46" s="244"/>
      <c r="V46" s="245"/>
      <c r="W46" s="240"/>
      <c r="X46" s="244"/>
      <c r="Y46" s="245"/>
      <c r="Z46" s="240"/>
      <c r="AA46" s="244"/>
      <c r="AB46" s="245"/>
      <c r="AC46" s="240"/>
      <c r="AD46" s="244"/>
      <c r="AE46" s="245"/>
      <c r="AF46" s="240"/>
      <c r="AG46" s="244"/>
      <c r="AH46" s="245"/>
      <c r="AI46" s="240"/>
      <c r="AJ46" s="244"/>
      <c r="AK46" s="245"/>
      <c r="AL46" s="246"/>
      <c r="AM46" s="247"/>
      <c r="AN46" s="364"/>
    </row>
    <row r="47" spans="1:40" s="1" customFormat="1" ht="15.75" thickBot="1">
      <c r="A47" s="225" t="s">
        <v>62</v>
      </c>
      <c r="B47" s="214"/>
      <c r="C47" s="215"/>
      <c r="D47" s="333"/>
      <c r="E47" s="258"/>
      <c r="F47" s="249"/>
      <c r="G47" s="217"/>
      <c r="H47" s="215"/>
      <c r="I47" s="250"/>
      <c r="J47" s="371"/>
      <c r="K47" s="248"/>
      <c r="L47" s="251"/>
      <c r="M47" s="252"/>
      <c r="N47" s="248"/>
      <c r="O47" s="251"/>
      <c r="P47" s="252"/>
      <c r="Q47" s="248"/>
      <c r="R47" s="251"/>
      <c r="S47" s="252"/>
      <c r="T47" s="248"/>
      <c r="U47" s="251"/>
      <c r="V47" s="252"/>
      <c r="W47" s="248"/>
      <c r="X47" s="251"/>
      <c r="Y47" s="252"/>
      <c r="Z47" s="248"/>
      <c r="AA47" s="251"/>
      <c r="AB47" s="252"/>
      <c r="AC47" s="248"/>
      <c r="AD47" s="251"/>
      <c r="AE47" s="252"/>
      <c r="AF47" s="248"/>
      <c r="AG47" s="251"/>
      <c r="AH47" s="252"/>
      <c r="AI47" s="248"/>
      <c r="AJ47" s="251"/>
      <c r="AK47" s="252"/>
      <c r="AL47" s="253"/>
      <c r="AM47" s="254"/>
      <c r="AN47" s="365"/>
    </row>
    <row r="48" spans="1:40" s="1" customFormat="1" ht="15.75" thickBot="1">
      <c r="A48" s="225" t="s">
        <v>63</v>
      </c>
      <c r="B48" s="214"/>
      <c r="C48" s="215"/>
      <c r="D48" s="333"/>
      <c r="E48" s="258"/>
      <c r="F48" s="249"/>
      <c r="G48" s="217"/>
      <c r="H48" s="215"/>
      <c r="I48" s="250"/>
      <c r="J48" s="371"/>
      <c r="K48" s="248"/>
      <c r="L48" s="251"/>
      <c r="M48" s="252"/>
      <c r="N48" s="248"/>
      <c r="O48" s="251"/>
      <c r="P48" s="252"/>
      <c r="Q48" s="248"/>
      <c r="R48" s="251"/>
      <c r="S48" s="252"/>
      <c r="T48" s="248"/>
      <c r="U48" s="251"/>
      <c r="V48" s="252"/>
      <c r="W48" s="248"/>
      <c r="X48" s="251"/>
      <c r="Y48" s="252"/>
      <c r="Z48" s="248"/>
      <c r="AA48" s="251"/>
      <c r="AB48" s="252"/>
      <c r="AC48" s="248"/>
      <c r="AD48" s="251"/>
      <c r="AE48" s="252"/>
      <c r="AF48" s="248"/>
      <c r="AG48" s="251"/>
      <c r="AH48" s="252"/>
      <c r="AI48" s="248"/>
      <c r="AJ48" s="251"/>
      <c r="AK48" s="252"/>
      <c r="AL48" s="253"/>
      <c r="AM48" s="254"/>
      <c r="AN48" s="365"/>
    </row>
    <row r="49" spans="1:40" s="1" customFormat="1" ht="15.75" thickBot="1">
      <c r="A49" s="225" t="s">
        <v>64</v>
      </c>
      <c r="B49" s="214"/>
      <c r="C49" s="215"/>
      <c r="D49" s="333"/>
      <c r="E49" s="258"/>
      <c r="F49" s="249"/>
      <c r="G49" s="217"/>
      <c r="H49" s="215"/>
      <c r="I49" s="250"/>
      <c r="J49" s="371"/>
      <c r="K49" s="248"/>
      <c r="L49" s="251"/>
      <c r="M49" s="252"/>
      <c r="N49" s="248"/>
      <c r="O49" s="251"/>
      <c r="P49" s="252"/>
      <c r="Q49" s="248"/>
      <c r="R49" s="251"/>
      <c r="S49" s="252"/>
      <c r="T49" s="248"/>
      <c r="U49" s="251"/>
      <c r="V49" s="252"/>
      <c r="W49" s="248"/>
      <c r="X49" s="251"/>
      <c r="Y49" s="252"/>
      <c r="Z49" s="248"/>
      <c r="AA49" s="251"/>
      <c r="AB49" s="252"/>
      <c r="AC49" s="248"/>
      <c r="AD49" s="251"/>
      <c r="AE49" s="252"/>
      <c r="AF49" s="248"/>
      <c r="AG49" s="251"/>
      <c r="AH49" s="252"/>
      <c r="AI49" s="248"/>
      <c r="AJ49" s="251"/>
      <c r="AK49" s="252"/>
      <c r="AL49" s="253"/>
      <c r="AM49" s="254"/>
      <c r="AN49" s="365"/>
    </row>
    <row r="50" spans="1:40" s="1" customFormat="1" ht="15.75" thickBot="1">
      <c r="A50" s="225" t="s">
        <v>65</v>
      </c>
      <c r="B50" s="214"/>
      <c r="C50" s="215"/>
      <c r="D50" s="333"/>
      <c r="E50" s="258"/>
      <c r="F50" s="249"/>
      <c r="G50" s="256"/>
      <c r="H50" s="215"/>
      <c r="I50" s="250"/>
      <c r="J50" s="371"/>
      <c r="K50" s="248"/>
      <c r="L50" s="251"/>
      <c r="M50" s="252"/>
      <c r="N50" s="248"/>
      <c r="O50" s="251"/>
      <c r="P50" s="252"/>
      <c r="Q50" s="248"/>
      <c r="R50" s="251"/>
      <c r="S50" s="252"/>
      <c r="T50" s="248"/>
      <c r="U50" s="251"/>
      <c r="V50" s="252"/>
      <c r="W50" s="248"/>
      <c r="X50" s="251"/>
      <c r="Y50" s="252"/>
      <c r="Z50" s="248"/>
      <c r="AA50" s="251"/>
      <c r="AB50" s="252"/>
      <c r="AC50" s="248"/>
      <c r="AD50" s="251"/>
      <c r="AE50" s="252"/>
      <c r="AF50" s="248"/>
      <c r="AG50" s="251"/>
      <c r="AH50" s="252"/>
      <c r="AI50" s="248"/>
      <c r="AJ50" s="251"/>
      <c r="AK50" s="252"/>
      <c r="AL50" s="253"/>
      <c r="AM50" s="254"/>
      <c r="AN50" s="365"/>
    </row>
    <row r="51" spans="1:40" s="1" customFormat="1" ht="15.75" thickBot="1">
      <c r="A51" s="225" t="s">
        <v>66</v>
      </c>
      <c r="B51" s="214"/>
      <c r="C51" s="215"/>
      <c r="D51" s="333"/>
      <c r="E51" s="258"/>
      <c r="F51" s="249"/>
      <c r="G51" s="256"/>
      <c r="H51" s="215"/>
      <c r="I51" s="250"/>
      <c r="J51" s="371"/>
      <c r="K51" s="248"/>
      <c r="L51" s="251"/>
      <c r="M51" s="252"/>
      <c r="N51" s="248"/>
      <c r="O51" s="251"/>
      <c r="P51" s="252"/>
      <c r="Q51" s="248"/>
      <c r="R51" s="251"/>
      <c r="S51" s="252"/>
      <c r="T51" s="248"/>
      <c r="U51" s="251"/>
      <c r="V51" s="252"/>
      <c r="W51" s="248"/>
      <c r="X51" s="251"/>
      <c r="Y51" s="252"/>
      <c r="Z51" s="248"/>
      <c r="AA51" s="251"/>
      <c r="AB51" s="252"/>
      <c r="AC51" s="248"/>
      <c r="AD51" s="251"/>
      <c r="AE51" s="252"/>
      <c r="AF51" s="248"/>
      <c r="AG51" s="251"/>
      <c r="AH51" s="252"/>
      <c r="AI51" s="248"/>
      <c r="AJ51" s="251"/>
      <c r="AK51" s="252"/>
      <c r="AL51" s="253"/>
      <c r="AM51" s="254"/>
      <c r="AN51" s="365"/>
    </row>
    <row r="52" spans="1:40" s="1" customFormat="1" ht="24" thickBot="1">
      <c r="A52" s="257" t="s">
        <v>67</v>
      </c>
      <c r="B52" s="258"/>
      <c r="C52" s="248"/>
      <c r="D52" s="335"/>
      <c r="E52" s="258"/>
      <c r="F52" s="249"/>
      <c r="G52" s="259"/>
      <c r="H52" s="248"/>
      <c r="I52" s="250"/>
      <c r="J52" s="371"/>
      <c r="K52" s="248"/>
      <c r="L52" s="251"/>
      <c r="M52" s="252"/>
      <c r="N52" s="248"/>
      <c r="O52" s="251"/>
      <c r="P52" s="252"/>
      <c r="Q52" s="248"/>
      <c r="R52" s="251"/>
      <c r="S52" s="252"/>
      <c r="T52" s="248"/>
      <c r="U52" s="251"/>
      <c r="V52" s="252"/>
      <c r="W52" s="248"/>
      <c r="X52" s="251"/>
      <c r="Y52" s="252"/>
      <c r="Z52" s="248"/>
      <c r="AA52" s="251"/>
      <c r="AB52" s="252"/>
      <c r="AC52" s="248"/>
      <c r="AD52" s="251"/>
      <c r="AE52" s="252"/>
      <c r="AF52" s="248"/>
      <c r="AG52" s="251"/>
      <c r="AH52" s="252"/>
      <c r="AI52" s="248"/>
      <c r="AJ52" s="251"/>
      <c r="AK52" s="252"/>
      <c r="AL52" s="253"/>
      <c r="AM52" s="254"/>
      <c r="AN52" s="365"/>
    </row>
    <row r="53" spans="1:40" s="1" customFormat="1" ht="17.25" thickTop="1" thickBot="1">
      <c r="A53" s="71" t="s">
        <v>43</v>
      </c>
      <c r="B53" s="72">
        <f t="shared" ref="B53:AN53" si="19">SUM(B54:B59)</f>
        <v>2730.75</v>
      </c>
      <c r="C53" s="73">
        <f t="shared" si="19"/>
        <v>712.12</v>
      </c>
      <c r="D53" s="331">
        <f t="shared" si="19"/>
        <v>2018.63</v>
      </c>
      <c r="E53" s="72">
        <f t="shared" si="19"/>
        <v>731.25</v>
      </c>
      <c r="F53" s="73">
        <f t="shared" si="19"/>
        <v>3902.910625</v>
      </c>
      <c r="G53" s="73">
        <f t="shared" si="19"/>
        <v>-3171.660625</v>
      </c>
      <c r="H53" s="73">
        <f t="shared" si="19"/>
        <v>6499.75</v>
      </c>
      <c r="I53" s="73">
        <f t="shared" si="19"/>
        <v>0</v>
      </c>
      <c r="J53" s="367">
        <f t="shared" si="19"/>
        <v>6499.75</v>
      </c>
      <c r="K53" s="73">
        <f t="shared" si="19"/>
        <v>730.75</v>
      </c>
      <c r="L53" s="73">
        <f t="shared" si="19"/>
        <v>0</v>
      </c>
      <c r="M53" s="79">
        <f t="shared" si="19"/>
        <v>730.75</v>
      </c>
      <c r="N53" s="114">
        <f t="shared" si="19"/>
        <v>730.75</v>
      </c>
      <c r="O53" s="114">
        <f t="shared" si="19"/>
        <v>0</v>
      </c>
      <c r="P53" s="115">
        <f t="shared" si="19"/>
        <v>730.75</v>
      </c>
      <c r="Q53" s="114">
        <f t="shared" si="19"/>
        <v>730.75</v>
      </c>
      <c r="R53" s="114">
        <f t="shared" si="19"/>
        <v>0</v>
      </c>
      <c r="S53" s="115">
        <f t="shared" si="19"/>
        <v>730.75</v>
      </c>
      <c r="T53" s="114">
        <f t="shared" si="19"/>
        <v>9662.75</v>
      </c>
      <c r="U53" s="114">
        <f t="shared" si="19"/>
        <v>0</v>
      </c>
      <c r="V53" s="115">
        <f t="shared" si="19"/>
        <v>9662.75</v>
      </c>
      <c r="W53" s="114">
        <f t="shared" si="19"/>
        <v>730.75</v>
      </c>
      <c r="X53" s="114">
        <f t="shared" si="19"/>
        <v>0</v>
      </c>
      <c r="Y53" s="115">
        <f t="shared" si="19"/>
        <v>730.75</v>
      </c>
      <c r="Z53" s="114">
        <f t="shared" si="19"/>
        <v>730.75</v>
      </c>
      <c r="AA53" s="114">
        <f t="shared" si="19"/>
        <v>0</v>
      </c>
      <c r="AB53" s="115">
        <f t="shared" si="19"/>
        <v>730.75</v>
      </c>
      <c r="AC53" s="114">
        <f t="shared" si="19"/>
        <v>730.75</v>
      </c>
      <c r="AD53" s="114">
        <f t="shared" si="19"/>
        <v>0</v>
      </c>
      <c r="AE53" s="115">
        <f t="shared" si="19"/>
        <v>730.75</v>
      </c>
      <c r="AF53" s="114">
        <f t="shared" si="19"/>
        <v>9662.75</v>
      </c>
      <c r="AG53" s="114">
        <f t="shared" si="19"/>
        <v>0</v>
      </c>
      <c r="AH53" s="115">
        <f t="shared" si="19"/>
        <v>9662.75</v>
      </c>
      <c r="AI53" s="114">
        <f t="shared" si="19"/>
        <v>730.75</v>
      </c>
      <c r="AJ53" s="114">
        <f t="shared" si="19"/>
        <v>0</v>
      </c>
      <c r="AK53" s="115">
        <f t="shared" si="19"/>
        <v>730.75</v>
      </c>
      <c r="AL53" s="133">
        <f t="shared" si="19"/>
        <v>34402.5</v>
      </c>
      <c r="AM53" s="133">
        <f t="shared" si="19"/>
        <v>4615.0306249999994</v>
      </c>
      <c r="AN53" s="366">
        <f t="shared" si="19"/>
        <v>29787.469375000001</v>
      </c>
    </row>
    <row r="54" spans="1:40" ht="16.5" thickTop="1" thickBot="1">
      <c r="A54" s="213" t="s">
        <v>21</v>
      </c>
      <c r="B54" s="214">
        <v>184.75</v>
      </c>
      <c r="C54" s="215"/>
      <c r="D54" s="332">
        <f t="shared" ref="D54:D61" si="20">B54-C54</f>
        <v>184.75</v>
      </c>
      <c r="E54" s="214">
        <v>184.75</v>
      </c>
      <c r="F54" s="215">
        <f>'KSH-Expenditure'!F59*0.01265125</f>
        <v>186.98547499999998</v>
      </c>
      <c r="G54" s="217">
        <f t="shared" ref="G54:G59" si="21">E54-F54</f>
        <v>-2.2354749999999797</v>
      </c>
      <c r="H54" s="215">
        <v>184.75</v>
      </c>
      <c r="I54" s="218"/>
      <c r="J54" s="372">
        <f t="shared" ref="J54:J59" si="22">H54-I54</f>
        <v>184.75</v>
      </c>
      <c r="K54" s="215">
        <v>184.75</v>
      </c>
      <c r="L54" s="260"/>
      <c r="M54" s="261">
        <f t="shared" ref="M54:M58" si="23">K54-L54</f>
        <v>184.75</v>
      </c>
      <c r="N54" s="220">
        <v>184.75</v>
      </c>
      <c r="O54" s="221"/>
      <c r="P54" s="262">
        <f t="shared" ref="P54:P59" si="24">N54-O54</f>
        <v>184.75</v>
      </c>
      <c r="Q54" s="220">
        <v>184.75</v>
      </c>
      <c r="R54" s="221"/>
      <c r="S54" s="262">
        <f t="shared" ref="S54:S59" si="25">Q54-R54</f>
        <v>184.75</v>
      </c>
      <c r="T54" s="220">
        <v>184.75</v>
      </c>
      <c r="U54" s="221"/>
      <c r="V54" s="262">
        <f t="shared" ref="V54:V59" si="26">T54-U54</f>
        <v>184.75</v>
      </c>
      <c r="W54" s="220">
        <v>184.75</v>
      </c>
      <c r="X54" s="221"/>
      <c r="Y54" s="262">
        <f t="shared" ref="Y54:Y59" si="27">W54-X54</f>
        <v>184.75</v>
      </c>
      <c r="Z54" s="220">
        <v>184.75</v>
      </c>
      <c r="AA54" s="221"/>
      <c r="AB54" s="262">
        <f t="shared" ref="AB54:AB59" si="28">Z54-AA54</f>
        <v>184.75</v>
      </c>
      <c r="AC54" s="220">
        <v>184.75</v>
      </c>
      <c r="AD54" s="221"/>
      <c r="AE54" s="262">
        <f t="shared" ref="AE54:AE59" si="29">AC54-AD54</f>
        <v>184.75</v>
      </c>
      <c r="AF54" s="220">
        <v>184.75</v>
      </c>
      <c r="AG54" s="221"/>
      <c r="AH54" s="262">
        <f t="shared" ref="AH54:AH59" si="30">AF54-AG54</f>
        <v>184.75</v>
      </c>
      <c r="AI54" s="220">
        <v>184.75</v>
      </c>
      <c r="AJ54" s="221"/>
      <c r="AK54" s="262">
        <f t="shared" ref="AK54:AK59" si="31">AI54-AJ54</f>
        <v>184.75</v>
      </c>
      <c r="AL54" s="194">
        <f t="shared" ref="AL54:AL76" si="32">AI54+AF54+AC54+Z54+W54+T54+Q54+N54+K54+H54+E54+B54</f>
        <v>2217</v>
      </c>
      <c r="AM54" s="194">
        <f t="shared" ref="AM54:AM59" si="33">AJ54+AG54+AD54+AA54+X54+U54+R54+O54+L54+I54+F54+C54</f>
        <v>186.98547499999998</v>
      </c>
      <c r="AN54" s="263">
        <f t="shared" ref="AN54:AN59" si="34">AL54-AM54</f>
        <v>2030.014525</v>
      </c>
    </row>
    <row r="55" spans="1:40" ht="16.5" thickTop="1" thickBot="1">
      <c r="A55" s="213" t="s">
        <v>22</v>
      </c>
      <c r="B55" s="214">
        <v>156</v>
      </c>
      <c r="C55" s="215"/>
      <c r="D55" s="332">
        <f t="shared" si="20"/>
        <v>156</v>
      </c>
      <c r="E55" s="214">
        <v>156</v>
      </c>
      <c r="F55" s="215">
        <f>'KSH-Expenditure'!F60*0.01265125</f>
        <v>157.88759999999999</v>
      </c>
      <c r="G55" s="217">
        <f t="shared" si="21"/>
        <v>-1.887599999999992</v>
      </c>
      <c r="H55" s="215">
        <v>156</v>
      </c>
      <c r="I55" s="218"/>
      <c r="J55" s="372">
        <f t="shared" si="22"/>
        <v>156</v>
      </c>
      <c r="K55" s="215">
        <v>156</v>
      </c>
      <c r="L55" s="260"/>
      <c r="M55" s="261">
        <f t="shared" si="23"/>
        <v>156</v>
      </c>
      <c r="N55" s="215">
        <v>156</v>
      </c>
      <c r="O55" s="218"/>
      <c r="P55" s="264">
        <f t="shared" si="24"/>
        <v>156</v>
      </c>
      <c r="Q55" s="215">
        <v>156</v>
      </c>
      <c r="R55" s="218"/>
      <c r="S55" s="264">
        <f t="shared" si="25"/>
        <v>156</v>
      </c>
      <c r="T55" s="215">
        <v>156</v>
      </c>
      <c r="U55" s="218"/>
      <c r="V55" s="264">
        <f t="shared" si="26"/>
        <v>156</v>
      </c>
      <c r="W55" s="215">
        <v>156</v>
      </c>
      <c r="X55" s="218"/>
      <c r="Y55" s="264">
        <f t="shared" si="27"/>
        <v>156</v>
      </c>
      <c r="Z55" s="215">
        <v>156</v>
      </c>
      <c r="AA55" s="218"/>
      <c r="AB55" s="264">
        <f t="shared" si="28"/>
        <v>156</v>
      </c>
      <c r="AC55" s="215">
        <v>156</v>
      </c>
      <c r="AD55" s="218"/>
      <c r="AE55" s="264">
        <f t="shared" si="29"/>
        <v>156</v>
      </c>
      <c r="AF55" s="215">
        <v>156</v>
      </c>
      <c r="AG55" s="218"/>
      <c r="AH55" s="264">
        <f t="shared" si="30"/>
        <v>156</v>
      </c>
      <c r="AI55" s="215">
        <v>156</v>
      </c>
      <c r="AJ55" s="218"/>
      <c r="AK55" s="264">
        <f t="shared" si="31"/>
        <v>156</v>
      </c>
      <c r="AL55" s="194">
        <f t="shared" si="32"/>
        <v>1872</v>
      </c>
      <c r="AM55" s="194">
        <f t="shared" si="33"/>
        <v>157.88759999999999</v>
      </c>
      <c r="AN55" s="265">
        <f t="shared" si="34"/>
        <v>1714.1124</v>
      </c>
    </row>
    <row r="56" spans="1:40" ht="16.5" thickTop="1" thickBot="1">
      <c r="A56" s="213" t="s">
        <v>23</v>
      </c>
      <c r="B56" s="214">
        <v>195</v>
      </c>
      <c r="C56" s="215"/>
      <c r="D56" s="332">
        <f t="shared" si="20"/>
        <v>195</v>
      </c>
      <c r="E56" s="214">
        <v>195</v>
      </c>
      <c r="F56" s="215">
        <f>'KSH-Expenditure'!F61*0.01265125</f>
        <v>197.3595</v>
      </c>
      <c r="G56" s="83">
        <f t="shared" si="21"/>
        <v>-2.359499999999997</v>
      </c>
      <c r="H56" s="215">
        <v>195</v>
      </c>
      <c r="I56" s="218"/>
      <c r="J56" s="372">
        <f t="shared" si="22"/>
        <v>195</v>
      </c>
      <c r="K56" s="215">
        <v>195</v>
      </c>
      <c r="L56" s="260"/>
      <c r="M56" s="261">
        <f t="shared" si="23"/>
        <v>195</v>
      </c>
      <c r="N56" s="215">
        <v>195</v>
      </c>
      <c r="O56" s="218"/>
      <c r="P56" s="264">
        <f t="shared" si="24"/>
        <v>195</v>
      </c>
      <c r="Q56" s="215">
        <v>195</v>
      </c>
      <c r="R56" s="218"/>
      <c r="S56" s="264">
        <f t="shared" si="25"/>
        <v>195</v>
      </c>
      <c r="T56" s="215">
        <v>195</v>
      </c>
      <c r="U56" s="218"/>
      <c r="V56" s="264">
        <f t="shared" si="26"/>
        <v>195</v>
      </c>
      <c r="W56" s="215">
        <v>195</v>
      </c>
      <c r="X56" s="218"/>
      <c r="Y56" s="264">
        <f t="shared" si="27"/>
        <v>195</v>
      </c>
      <c r="Z56" s="215">
        <v>195</v>
      </c>
      <c r="AA56" s="218"/>
      <c r="AB56" s="264">
        <f t="shared" si="28"/>
        <v>195</v>
      </c>
      <c r="AC56" s="215">
        <v>195</v>
      </c>
      <c r="AD56" s="218"/>
      <c r="AE56" s="264">
        <f t="shared" si="29"/>
        <v>195</v>
      </c>
      <c r="AF56" s="215">
        <v>195</v>
      </c>
      <c r="AG56" s="218"/>
      <c r="AH56" s="264">
        <f t="shared" si="30"/>
        <v>195</v>
      </c>
      <c r="AI56" s="215">
        <v>195</v>
      </c>
      <c r="AJ56" s="218"/>
      <c r="AK56" s="264">
        <f t="shared" si="31"/>
        <v>195</v>
      </c>
      <c r="AL56" s="194">
        <f t="shared" si="32"/>
        <v>2340</v>
      </c>
      <c r="AM56" s="194">
        <f t="shared" si="33"/>
        <v>197.3595</v>
      </c>
      <c r="AN56" s="265">
        <f t="shared" si="34"/>
        <v>2142.6405</v>
      </c>
    </row>
    <row r="57" spans="1:40" ht="16.5" thickTop="1" thickBot="1">
      <c r="A57" s="213" t="s">
        <v>127</v>
      </c>
      <c r="B57" s="214">
        <v>132.5</v>
      </c>
      <c r="C57" s="215"/>
      <c r="D57" s="332">
        <f t="shared" si="20"/>
        <v>132.5</v>
      </c>
      <c r="E57" s="214">
        <v>133</v>
      </c>
      <c r="F57" s="215">
        <f>'KSH-Expenditure'!F62*0.01265125</f>
        <v>134.60929999999999</v>
      </c>
      <c r="G57" s="83">
        <f t="shared" si="21"/>
        <v>-1.6092999999999904</v>
      </c>
      <c r="H57" s="215">
        <v>132.5</v>
      </c>
      <c r="I57" s="218"/>
      <c r="J57" s="372">
        <f t="shared" si="22"/>
        <v>132.5</v>
      </c>
      <c r="K57" s="215">
        <v>132.5</v>
      </c>
      <c r="L57" s="260"/>
      <c r="M57" s="261">
        <f t="shared" si="23"/>
        <v>132.5</v>
      </c>
      <c r="N57" s="215">
        <v>132.5</v>
      </c>
      <c r="O57" s="218"/>
      <c r="P57" s="264">
        <f t="shared" si="24"/>
        <v>132.5</v>
      </c>
      <c r="Q57" s="215">
        <v>132.5</v>
      </c>
      <c r="R57" s="218"/>
      <c r="S57" s="264">
        <f t="shared" si="25"/>
        <v>132.5</v>
      </c>
      <c r="T57" s="215">
        <v>132.5</v>
      </c>
      <c r="U57" s="218"/>
      <c r="V57" s="264">
        <f t="shared" si="26"/>
        <v>132.5</v>
      </c>
      <c r="W57" s="215">
        <v>132.5</v>
      </c>
      <c r="X57" s="218"/>
      <c r="Y57" s="264">
        <f t="shared" si="27"/>
        <v>132.5</v>
      </c>
      <c r="Z57" s="215">
        <v>132.5</v>
      </c>
      <c r="AA57" s="218"/>
      <c r="AB57" s="264">
        <f t="shared" si="28"/>
        <v>132.5</v>
      </c>
      <c r="AC57" s="215">
        <v>132.5</v>
      </c>
      <c r="AD57" s="218"/>
      <c r="AE57" s="264">
        <f t="shared" si="29"/>
        <v>132.5</v>
      </c>
      <c r="AF57" s="215">
        <v>132.5</v>
      </c>
      <c r="AG57" s="218"/>
      <c r="AH57" s="264">
        <f t="shared" si="30"/>
        <v>132.5</v>
      </c>
      <c r="AI57" s="215">
        <v>132.5</v>
      </c>
      <c r="AJ57" s="218"/>
      <c r="AK57" s="264">
        <f t="shared" si="31"/>
        <v>132.5</v>
      </c>
      <c r="AL57" s="194">
        <f t="shared" si="32"/>
        <v>1590.5</v>
      </c>
      <c r="AM57" s="194">
        <f t="shared" si="33"/>
        <v>134.60929999999999</v>
      </c>
      <c r="AN57" s="265">
        <f t="shared" si="34"/>
        <v>1455.8906999999999</v>
      </c>
    </row>
    <row r="58" spans="1:40" s="1" customFormat="1" ht="16.5" thickTop="1" thickBot="1">
      <c r="A58" s="213" t="s">
        <v>82</v>
      </c>
      <c r="B58" s="214">
        <v>62.5</v>
      </c>
      <c r="C58" s="215"/>
      <c r="D58" s="332">
        <f t="shared" si="20"/>
        <v>62.5</v>
      </c>
      <c r="E58" s="214">
        <v>62.5</v>
      </c>
      <c r="F58" s="215">
        <f>'KSH-Expenditure'!F63*0.01265125</f>
        <v>63.256249999999994</v>
      </c>
      <c r="G58" s="83">
        <f t="shared" si="21"/>
        <v>-0.75624999999999432</v>
      </c>
      <c r="H58" s="215">
        <v>62.5</v>
      </c>
      <c r="I58" s="218"/>
      <c r="J58" s="372">
        <f t="shared" si="22"/>
        <v>62.5</v>
      </c>
      <c r="K58" s="215">
        <v>62.5</v>
      </c>
      <c r="L58" s="260"/>
      <c r="M58" s="261">
        <f t="shared" si="23"/>
        <v>62.5</v>
      </c>
      <c r="N58" s="215">
        <v>62.5</v>
      </c>
      <c r="O58" s="218"/>
      <c r="P58" s="264">
        <f t="shared" si="24"/>
        <v>62.5</v>
      </c>
      <c r="Q58" s="215">
        <v>62.5</v>
      </c>
      <c r="R58" s="218"/>
      <c r="S58" s="264">
        <f t="shared" si="25"/>
        <v>62.5</v>
      </c>
      <c r="T58" s="215">
        <v>62.5</v>
      </c>
      <c r="U58" s="218"/>
      <c r="V58" s="264">
        <f t="shared" si="26"/>
        <v>62.5</v>
      </c>
      <c r="W58" s="215">
        <v>62.5</v>
      </c>
      <c r="X58" s="218"/>
      <c r="Y58" s="264">
        <f t="shared" si="27"/>
        <v>62.5</v>
      </c>
      <c r="Z58" s="215">
        <v>62.5</v>
      </c>
      <c r="AA58" s="218"/>
      <c r="AB58" s="264">
        <f t="shared" si="28"/>
        <v>62.5</v>
      </c>
      <c r="AC58" s="215">
        <v>62.5</v>
      </c>
      <c r="AD58" s="218"/>
      <c r="AE58" s="264">
        <f t="shared" si="29"/>
        <v>62.5</v>
      </c>
      <c r="AF58" s="215">
        <v>62.5</v>
      </c>
      <c r="AG58" s="218"/>
      <c r="AH58" s="264">
        <f t="shared" si="30"/>
        <v>62.5</v>
      </c>
      <c r="AI58" s="215">
        <v>62.5</v>
      </c>
      <c r="AJ58" s="218"/>
      <c r="AK58" s="264">
        <f t="shared" si="31"/>
        <v>62.5</v>
      </c>
      <c r="AL58" s="194">
        <f t="shared" si="32"/>
        <v>750</v>
      </c>
      <c r="AM58" s="194">
        <f t="shared" si="33"/>
        <v>63.256249999999994</v>
      </c>
      <c r="AN58" s="265">
        <f t="shared" si="34"/>
        <v>686.74374999999998</v>
      </c>
    </row>
    <row r="59" spans="1:40" ht="16.5" thickTop="1" thickBot="1">
      <c r="A59" s="230" t="s">
        <v>44</v>
      </c>
      <c r="B59" s="266">
        <v>2000</v>
      </c>
      <c r="C59" s="215">
        <v>712.12</v>
      </c>
      <c r="D59" s="330">
        <f>B59-C59</f>
        <v>1287.8800000000001</v>
      </c>
      <c r="E59" s="359">
        <v>0</v>
      </c>
      <c r="F59" s="215">
        <f>'KSH-Expenditure'!F65*0.01265125</f>
        <v>3162.8125</v>
      </c>
      <c r="G59" s="267">
        <f t="shared" si="21"/>
        <v>-3162.8125</v>
      </c>
      <c r="H59" s="231">
        <v>5769</v>
      </c>
      <c r="I59" s="268"/>
      <c r="J59" s="372">
        <f t="shared" si="22"/>
        <v>5769</v>
      </c>
      <c r="K59" s="269">
        <v>0</v>
      </c>
      <c r="L59" s="234"/>
      <c r="M59" s="212">
        <f>K59-L59</f>
        <v>0</v>
      </c>
      <c r="N59" s="232">
        <v>0</v>
      </c>
      <c r="O59" s="236"/>
      <c r="P59" s="270">
        <f t="shared" si="24"/>
        <v>0</v>
      </c>
      <c r="Q59" s="232">
        <v>0</v>
      </c>
      <c r="R59" s="236"/>
      <c r="S59" s="270">
        <f t="shared" si="25"/>
        <v>0</v>
      </c>
      <c r="T59" s="232">
        <v>8932</v>
      </c>
      <c r="U59" s="236"/>
      <c r="V59" s="270">
        <f t="shared" si="26"/>
        <v>8932</v>
      </c>
      <c r="W59" s="232">
        <v>0</v>
      </c>
      <c r="X59" s="236"/>
      <c r="Y59" s="270">
        <f t="shared" si="27"/>
        <v>0</v>
      </c>
      <c r="Z59" s="232">
        <v>0</v>
      </c>
      <c r="AA59" s="236"/>
      <c r="AB59" s="270">
        <f t="shared" si="28"/>
        <v>0</v>
      </c>
      <c r="AC59" s="232">
        <v>0</v>
      </c>
      <c r="AD59" s="236"/>
      <c r="AE59" s="270">
        <f t="shared" si="29"/>
        <v>0</v>
      </c>
      <c r="AF59" s="232">
        <v>8932</v>
      </c>
      <c r="AG59" s="236"/>
      <c r="AH59" s="270">
        <f t="shared" si="30"/>
        <v>8932</v>
      </c>
      <c r="AI59" s="232">
        <v>0</v>
      </c>
      <c r="AJ59" s="236"/>
      <c r="AK59" s="270">
        <f t="shared" si="31"/>
        <v>0</v>
      </c>
      <c r="AL59" s="194">
        <f t="shared" si="32"/>
        <v>25633</v>
      </c>
      <c r="AM59" s="194">
        <f t="shared" si="33"/>
        <v>3874.9324999999999</v>
      </c>
      <c r="AN59" s="233">
        <f t="shared" si="34"/>
        <v>21758.067500000001</v>
      </c>
    </row>
    <row r="60" spans="1:40" s="1" customFormat="1" ht="16.5" thickTop="1" thickBot="1">
      <c r="A60" s="271" t="s">
        <v>45</v>
      </c>
      <c r="B60" s="239"/>
      <c r="C60" s="216"/>
      <c r="D60" s="333">
        <f t="shared" si="20"/>
        <v>0</v>
      </c>
      <c r="E60" s="321"/>
      <c r="F60" s="272"/>
      <c r="G60" s="273"/>
      <c r="H60" s="274"/>
      <c r="I60" s="275"/>
      <c r="J60" s="373"/>
      <c r="K60" s="276"/>
      <c r="L60" s="275"/>
      <c r="M60" s="277"/>
      <c r="N60" s="276"/>
      <c r="O60" s="275"/>
      <c r="P60" s="277"/>
      <c r="Q60" s="276"/>
      <c r="R60" s="275"/>
      <c r="S60" s="277"/>
      <c r="T60" s="276"/>
      <c r="U60" s="275"/>
      <c r="V60" s="277"/>
      <c r="W60" s="276"/>
      <c r="X60" s="275"/>
      <c r="Y60" s="277"/>
      <c r="Z60" s="276"/>
      <c r="AA60" s="275"/>
      <c r="AB60" s="277"/>
      <c r="AC60" s="276"/>
      <c r="AD60" s="275"/>
      <c r="AE60" s="277"/>
      <c r="AF60" s="276"/>
      <c r="AG60" s="275"/>
      <c r="AH60" s="277"/>
      <c r="AI60" s="276"/>
      <c r="AJ60" s="275"/>
      <c r="AK60" s="277"/>
      <c r="AL60" s="194">
        <f t="shared" si="32"/>
        <v>0</v>
      </c>
      <c r="AM60" s="278"/>
      <c r="AN60" s="279"/>
    </row>
    <row r="61" spans="1:40" s="1" customFormat="1" ht="16.5" thickTop="1" thickBot="1">
      <c r="A61" s="280" t="s">
        <v>46</v>
      </c>
      <c r="B61" s="214"/>
      <c r="C61" s="215"/>
      <c r="D61" s="333">
        <f t="shared" si="20"/>
        <v>0</v>
      </c>
      <c r="E61" s="322"/>
      <c r="F61" s="224"/>
      <c r="G61" s="256"/>
      <c r="H61" s="281"/>
      <c r="I61" s="226"/>
      <c r="J61" s="374"/>
      <c r="K61" s="282"/>
      <c r="L61" s="226"/>
      <c r="M61" s="227"/>
      <c r="N61" s="282"/>
      <c r="O61" s="226"/>
      <c r="P61" s="227"/>
      <c r="Q61" s="282"/>
      <c r="R61" s="226"/>
      <c r="S61" s="227"/>
      <c r="T61" s="282"/>
      <c r="U61" s="226"/>
      <c r="V61" s="227"/>
      <c r="W61" s="282"/>
      <c r="X61" s="226"/>
      <c r="Y61" s="227"/>
      <c r="Z61" s="282"/>
      <c r="AA61" s="226"/>
      <c r="AB61" s="227"/>
      <c r="AC61" s="282"/>
      <c r="AD61" s="226"/>
      <c r="AE61" s="227"/>
      <c r="AF61" s="282"/>
      <c r="AG61" s="226"/>
      <c r="AH61" s="227"/>
      <c r="AI61" s="282"/>
      <c r="AJ61" s="226"/>
      <c r="AK61" s="227"/>
      <c r="AL61" s="194">
        <f t="shared" si="32"/>
        <v>0</v>
      </c>
      <c r="AM61" s="228"/>
      <c r="AN61" s="229"/>
    </row>
    <row r="62" spans="1:40" s="1" customFormat="1" ht="16.5" thickTop="1" thickBot="1">
      <c r="A62" s="280" t="s">
        <v>47</v>
      </c>
      <c r="B62" s="214"/>
      <c r="C62" s="215"/>
      <c r="D62" s="333"/>
      <c r="E62" s="322"/>
      <c r="F62" s="224"/>
      <c r="G62" s="256"/>
      <c r="H62" s="281"/>
      <c r="I62" s="226"/>
      <c r="J62" s="374"/>
      <c r="K62" s="282"/>
      <c r="L62" s="226"/>
      <c r="M62" s="227"/>
      <c r="N62" s="282"/>
      <c r="O62" s="226"/>
      <c r="P62" s="227"/>
      <c r="Q62" s="282"/>
      <c r="R62" s="226"/>
      <c r="S62" s="227"/>
      <c r="T62" s="282"/>
      <c r="U62" s="226"/>
      <c r="V62" s="227"/>
      <c r="W62" s="282"/>
      <c r="X62" s="226"/>
      <c r="Y62" s="227"/>
      <c r="Z62" s="282"/>
      <c r="AA62" s="226"/>
      <c r="AB62" s="227"/>
      <c r="AC62" s="282"/>
      <c r="AD62" s="226"/>
      <c r="AE62" s="227"/>
      <c r="AF62" s="282"/>
      <c r="AG62" s="226"/>
      <c r="AH62" s="227"/>
      <c r="AI62" s="282"/>
      <c r="AJ62" s="226"/>
      <c r="AK62" s="227"/>
      <c r="AL62" s="194">
        <f t="shared" si="32"/>
        <v>0</v>
      </c>
      <c r="AM62" s="228"/>
      <c r="AN62" s="229"/>
    </row>
    <row r="63" spans="1:40" s="1" customFormat="1" ht="16.5" thickTop="1" thickBot="1">
      <c r="A63" s="280" t="s">
        <v>48</v>
      </c>
      <c r="B63" s="214"/>
      <c r="C63" s="215"/>
      <c r="D63" s="333"/>
      <c r="E63" s="322"/>
      <c r="F63" s="224"/>
      <c r="G63" s="256"/>
      <c r="H63" s="281"/>
      <c r="I63" s="226"/>
      <c r="J63" s="374"/>
      <c r="K63" s="282"/>
      <c r="L63" s="226"/>
      <c r="M63" s="227"/>
      <c r="N63" s="282"/>
      <c r="O63" s="226"/>
      <c r="P63" s="227"/>
      <c r="Q63" s="282"/>
      <c r="R63" s="226"/>
      <c r="S63" s="227"/>
      <c r="T63" s="282"/>
      <c r="U63" s="226"/>
      <c r="V63" s="227"/>
      <c r="W63" s="282"/>
      <c r="X63" s="226"/>
      <c r="Y63" s="227"/>
      <c r="Z63" s="282"/>
      <c r="AA63" s="226"/>
      <c r="AB63" s="227"/>
      <c r="AC63" s="282"/>
      <c r="AD63" s="226"/>
      <c r="AE63" s="227"/>
      <c r="AF63" s="282"/>
      <c r="AG63" s="226"/>
      <c r="AH63" s="227"/>
      <c r="AI63" s="282"/>
      <c r="AJ63" s="226"/>
      <c r="AK63" s="227"/>
      <c r="AL63" s="194">
        <f t="shared" si="32"/>
        <v>0</v>
      </c>
      <c r="AM63" s="228"/>
      <c r="AN63" s="229"/>
    </row>
    <row r="64" spans="1:40" s="1" customFormat="1" ht="24.75" thickTop="1" thickBot="1">
      <c r="A64" s="280" t="s">
        <v>49</v>
      </c>
      <c r="B64" s="214"/>
      <c r="C64" s="215"/>
      <c r="D64" s="333"/>
      <c r="E64" s="322"/>
      <c r="F64" s="224"/>
      <c r="G64" s="256"/>
      <c r="H64" s="281"/>
      <c r="I64" s="226"/>
      <c r="J64" s="374"/>
      <c r="K64" s="282"/>
      <c r="L64" s="226"/>
      <c r="M64" s="227"/>
      <c r="N64" s="282"/>
      <c r="O64" s="226"/>
      <c r="P64" s="227"/>
      <c r="Q64" s="282"/>
      <c r="R64" s="226"/>
      <c r="S64" s="227"/>
      <c r="T64" s="282"/>
      <c r="U64" s="226"/>
      <c r="V64" s="227"/>
      <c r="W64" s="282"/>
      <c r="X64" s="226"/>
      <c r="Y64" s="227"/>
      <c r="Z64" s="282"/>
      <c r="AA64" s="226"/>
      <c r="AB64" s="227"/>
      <c r="AC64" s="282"/>
      <c r="AD64" s="226"/>
      <c r="AE64" s="227"/>
      <c r="AF64" s="282"/>
      <c r="AG64" s="226"/>
      <c r="AH64" s="227"/>
      <c r="AI64" s="282"/>
      <c r="AJ64" s="226"/>
      <c r="AK64" s="227"/>
      <c r="AL64" s="194">
        <f t="shared" si="32"/>
        <v>0</v>
      </c>
      <c r="AM64" s="228"/>
      <c r="AN64" s="229"/>
    </row>
    <row r="65" spans="1:40" s="1" customFormat="1" ht="16.5" thickTop="1" thickBot="1">
      <c r="A65" s="280" t="s">
        <v>50</v>
      </c>
      <c r="B65" s="214"/>
      <c r="C65" s="215"/>
      <c r="D65" s="333"/>
      <c r="E65" s="322"/>
      <c r="F65" s="224"/>
      <c r="G65" s="256"/>
      <c r="H65" s="281"/>
      <c r="I65" s="226"/>
      <c r="J65" s="374"/>
      <c r="K65" s="282"/>
      <c r="L65" s="226"/>
      <c r="M65" s="227"/>
      <c r="N65" s="282"/>
      <c r="O65" s="226"/>
      <c r="P65" s="227"/>
      <c r="Q65" s="282"/>
      <c r="R65" s="226"/>
      <c r="S65" s="227"/>
      <c r="T65" s="282"/>
      <c r="U65" s="226"/>
      <c r="V65" s="227"/>
      <c r="W65" s="282"/>
      <c r="X65" s="226"/>
      <c r="Y65" s="227"/>
      <c r="Z65" s="282"/>
      <c r="AA65" s="226"/>
      <c r="AB65" s="227"/>
      <c r="AC65" s="282"/>
      <c r="AD65" s="226"/>
      <c r="AE65" s="227"/>
      <c r="AF65" s="282"/>
      <c r="AG65" s="226"/>
      <c r="AH65" s="227"/>
      <c r="AI65" s="282"/>
      <c r="AJ65" s="226"/>
      <c r="AK65" s="227"/>
      <c r="AL65" s="194">
        <f t="shared" si="32"/>
        <v>0</v>
      </c>
      <c r="AM65" s="228"/>
      <c r="AN65" s="229"/>
    </row>
    <row r="66" spans="1:40" s="1" customFormat="1" ht="16.5" thickTop="1" thickBot="1">
      <c r="A66" s="280" t="s">
        <v>51</v>
      </c>
      <c r="B66" s="214"/>
      <c r="C66" s="215"/>
      <c r="D66" s="333"/>
      <c r="E66" s="322"/>
      <c r="F66" s="224"/>
      <c r="G66" s="256"/>
      <c r="H66" s="281"/>
      <c r="I66" s="226"/>
      <c r="J66" s="374"/>
      <c r="K66" s="282"/>
      <c r="L66" s="226"/>
      <c r="M66" s="227"/>
      <c r="N66" s="282"/>
      <c r="O66" s="226"/>
      <c r="P66" s="227"/>
      <c r="Q66" s="282"/>
      <c r="R66" s="226"/>
      <c r="S66" s="227"/>
      <c r="T66" s="282"/>
      <c r="U66" s="226"/>
      <c r="V66" s="227"/>
      <c r="W66" s="282"/>
      <c r="X66" s="226"/>
      <c r="Y66" s="227"/>
      <c r="Z66" s="282"/>
      <c r="AA66" s="226"/>
      <c r="AB66" s="227"/>
      <c r="AC66" s="282"/>
      <c r="AD66" s="226"/>
      <c r="AE66" s="227"/>
      <c r="AF66" s="282"/>
      <c r="AG66" s="226"/>
      <c r="AH66" s="227"/>
      <c r="AI66" s="282"/>
      <c r="AJ66" s="226"/>
      <c r="AK66" s="227"/>
      <c r="AL66" s="194">
        <f t="shared" si="32"/>
        <v>0</v>
      </c>
      <c r="AM66" s="228"/>
      <c r="AN66" s="229"/>
    </row>
    <row r="67" spans="1:40" s="1" customFormat="1" ht="24.75" thickTop="1" thickBot="1">
      <c r="A67" s="280" t="s">
        <v>52</v>
      </c>
      <c r="B67" s="214"/>
      <c r="C67" s="215"/>
      <c r="D67" s="333"/>
      <c r="E67" s="322"/>
      <c r="F67" s="224"/>
      <c r="G67" s="256"/>
      <c r="H67" s="281"/>
      <c r="I67" s="226"/>
      <c r="J67" s="374"/>
      <c r="K67" s="282"/>
      <c r="L67" s="226"/>
      <c r="M67" s="227"/>
      <c r="N67" s="282"/>
      <c r="O67" s="226"/>
      <c r="P67" s="227"/>
      <c r="Q67" s="282"/>
      <c r="R67" s="226"/>
      <c r="S67" s="227"/>
      <c r="T67" s="282"/>
      <c r="U67" s="226"/>
      <c r="V67" s="227"/>
      <c r="W67" s="282"/>
      <c r="X67" s="226"/>
      <c r="Y67" s="227"/>
      <c r="Z67" s="282"/>
      <c r="AA67" s="226"/>
      <c r="AB67" s="227"/>
      <c r="AC67" s="282"/>
      <c r="AD67" s="226"/>
      <c r="AE67" s="227"/>
      <c r="AF67" s="282"/>
      <c r="AG67" s="226"/>
      <c r="AH67" s="227"/>
      <c r="AI67" s="282"/>
      <c r="AJ67" s="226"/>
      <c r="AK67" s="227"/>
      <c r="AL67" s="194">
        <f t="shared" si="32"/>
        <v>0</v>
      </c>
      <c r="AM67" s="228"/>
      <c r="AN67" s="229"/>
    </row>
    <row r="68" spans="1:40" s="1" customFormat="1" ht="24.75" thickTop="1" thickBot="1">
      <c r="A68" s="280" t="s">
        <v>53</v>
      </c>
      <c r="B68" s="214"/>
      <c r="C68" s="215"/>
      <c r="D68" s="333"/>
      <c r="E68" s="322"/>
      <c r="F68" s="224"/>
      <c r="G68" s="256"/>
      <c r="H68" s="281"/>
      <c r="I68" s="226"/>
      <c r="J68" s="374"/>
      <c r="K68" s="282"/>
      <c r="L68" s="226"/>
      <c r="M68" s="227"/>
      <c r="N68" s="282"/>
      <c r="O68" s="226"/>
      <c r="P68" s="227"/>
      <c r="Q68" s="282"/>
      <c r="R68" s="226"/>
      <c r="S68" s="227"/>
      <c r="T68" s="282"/>
      <c r="U68" s="226"/>
      <c r="V68" s="227"/>
      <c r="W68" s="282"/>
      <c r="X68" s="226"/>
      <c r="Y68" s="227"/>
      <c r="Z68" s="282"/>
      <c r="AA68" s="226"/>
      <c r="AB68" s="227"/>
      <c r="AC68" s="282"/>
      <c r="AD68" s="226"/>
      <c r="AE68" s="227"/>
      <c r="AF68" s="282"/>
      <c r="AG68" s="226"/>
      <c r="AH68" s="227"/>
      <c r="AI68" s="282"/>
      <c r="AJ68" s="226"/>
      <c r="AK68" s="227"/>
      <c r="AL68" s="194">
        <f t="shared" si="32"/>
        <v>0</v>
      </c>
      <c r="AM68" s="228"/>
      <c r="AN68" s="229"/>
    </row>
    <row r="69" spans="1:40" s="1" customFormat="1" ht="36" thickTop="1" thickBot="1">
      <c r="A69" s="280" t="s">
        <v>54</v>
      </c>
      <c r="B69" s="214"/>
      <c r="C69" s="215"/>
      <c r="D69" s="333"/>
      <c r="E69" s="322"/>
      <c r="F69" s="224"/>
      <c r="G69" s="256"/>
      <c r="H69" s="281"/>
      <c r="I69" s="226"/>
      <c r="J69" s="374"/>
      <c r="K69" s="282"/>
      <c r="L69" s="226"/>
      <c r="M69" s="227"/>
      <c r="N69" s="282"/>
      <c r="O69" s="226"/>
      <c r="P69" s="227"/>
      <c r="Q69" s="282"/>
      <c r="R69" s="226"/>
      <c r="S69" s="227"/>
      <c r="T69" s="282"/>
      <c r="U69" s="226"/>
      <c r="V69" s="227"/>
      <c r="W69" s="282"/>
      <c r="X69" s="226"/>
      <c r="Y69" s="227"/>
      <c r="Z69" s="282"/>
      <c r="AA69" s="226"/>
      <c r="AB69" s="227"/>
      <c r="AC69" s="282"/>
      <c r="AD69" s="226"/>
      <c r="AE69" s="227"/>
      <c r="AF69" s="282"/>
      <c r="AG69" s="226"/>
      <c r="AH69" s="227"/>
      <c r="AI69" s="282"/>
      <c r="AJ69" s="226"/>
      <c r="AK69" s="227"/>
      <c r="AL69" s="194">
        <f t="shared" si="32"/>
        <v>0</v>
      </c>
      <c r="AM69" s="228"/>
      <c r="AN69" s="229"/>
    </row>
    <row r="70" spans="1:40" s="1" customFormat="1" ht="24.75" thickTop="1" thickBot="1">
      <c r="A70" s="280" t="s">
        <v>55</v>
      </c>
      <c r="B70" s="214"/>
      <c r="C70" s="215"/>
      <c r="D70" s="333"/>
      <c r="E70" s="322"/>
      <c r="F70" s="224"/>
      <c r="G70" s="256"/>
      <c r="H70" s="281"/>
      <c r="I70" s="226"/>
      <c r="J70" s="374"/>
      <c r="K70" s="282"/>
      <c r="L70" s="226"/>
      <c r="M70" s="227"/>
      <c r="N70" s="282"/>
      <c r="O70" s="226"/>
      <c r="P70" s="227"/>
      <c r="Q70" s="282"/>
      <c r="R70" s="226"/>
      <c r="S70" s="227"/>
      <c r="T70" s="282"/>
      <c r="U70" s="226"/>
      <c r="V70" s="227"/>
      <c r="W70" s="282"/>
      <c r="X70" s="226"/>
      <c r="Y70" s="227"/>
      <c r="Z70" s="282"/>
      <c r="AA70" s="226"/>
      <c r="AB70" s="227"/>
      <c r="AC70" s="282"/>
      <c r="AD70" s="226"/>
      <c r="AE70" s="227"/>
      <c r="AF70" s="282"/>
      <c r="AG70" s="226"/>
      <c r="AH70" s="227"/>
      <c r="AI70" s="282"/>
      <c r="AJ70" s="226"/>
      <c r="AK70" s="227"/>
      <c r="AL70" s="194">
        <f t="shared" si="32"/>
        <v>0</v>
      </c>
      <c r="AM70" s="228"/>
      <c r="AN70" s="229"/>
    </row>
    <row r="71" spans="1:40" s="1" customFormat="1" ht="24.75" thickTop="1" thickBot="1">
      <c r="A71" s="280" t="s">
        <v>56</v>
      </c>
      <c r="B71" s="214"/>
      <c r="C71" s="215"/>
      <c r="D71" s="333"/>
      <c r="E71" s="322"/>
      <c r="F71" s="224"/>
      <c r="G71" s="256"/>
      <c r="H71" s="281"/>
      <c r="I71" s="226"/>
      <c r="J71" s="374"/>
      <c r="K71" s="282"/>
      <c r="L71" s="226"/>
      <c r="M71" s="227"/>
      <c r="N71" s="282"/>
      <c r="O71" s="226"/>
      <c r="P71" s="227"/>
      <c r="Q71" s="282"/>
      <c r="R71" s="226"/>
      <c r="S71" s="227"/>
      <c r="T71" s="282"/>
      <c r="U71" s="226"/>
      <c r="V71" s="227"/>
      <c r="W71" s="282"/>
      <c r="X71" s="226"/>
      <c r="Y71" s="227"/>
      <c r="Z71" s="282"/>
      <c r="AA71" s="226"/>
      <c r="AB71" s="227"/>
      <c r="AC71" s="282"/>
      <c r="AD71" s="226"/>
      <c r="AE71" s="227"/>
      <c r="AF71" s="282"/>
      <c r="AG71" s="226"/>
      <c r="AH71" s="227"/>
      <c r="AI71" s="282"/>
      <c r="AJ71" s="226"/>
      <c r="AK71" s="227"/>
      <c r="AL71" s="194">
        <f t="shared" si="32"/>
        <v>0</v>
      </c>
      <c r="AM71" s="228"/>
      <c r="AN71" s="229"/>
    </row>
    <row r="72" spans="1:40" s="1" customFormat="1" ht="16.5" thickTop="1" thickBot="1">
      <c r="A72" s="280" t="s">
        <v>57</v>
      </c>
      <c r="B72" s="214"/>
      <c r="C72" s="215"/>
      <c r="D72" s="333"/>
      <c r="E72" s="322"/>
      <c r="F72" s="224"/>
      <c r="G72" s="256"/>
      <c r="H72" s="281"/>
      <c r="I72" s="226"/>
      <c r="J72" s="374"/>
      <c r="K72" s="282"/>
      <c r="L72" s="226"/>
      <c r="M72" s="227"/>
      <c r="N72" s="282"/>
      <c r="O72" s="226"/>
      <c r="P72" s="227"/>
      <c r="Q72" s="282"/>
      <c r="R72" s="226"/>
      <c r="S72" s="227"/>
      <c r="T72" s="282"/>
      <c r="U72" s="226"/>
      <c r="V72" s="227"/>
      <c r="W72" s="282"/>
      <c r="X72" s="226"/>
      <c r="Y72" s="227"/>
      <c r="Z72" s="282"/>
      <c r="AA72" s="226"/>
      <c r="AB72" s="227"/>
      <c r="AC72" s="282"/>
      <c r="AD72" s="226"/>
      <c r="AE72" s="227"/>
      <c r="AF72" s="282"/>
      <c r="AG72" s="226"/>
      <c r="AH72" s="227"/>
      <c r="AI72" s="282"/>
      <c r="AJ72" s="226"/>
      <c r="AK72" s="227"/>
      <c r="AL72" s="194">
        <f t="shared" si="32"/>
        <v>0</v>
      </c>
      <c r="AM72" s="228"/>
      <c r="AN72" s="229"/>
    </row>
    <row r="73" spans="1:40" s="1" customFormat="1" ht="16.5" thickTop="1" thickBot="1">
      <c r="A73" s="280" t="s">
        <v>58</v>
      </c>
      <c r="B73" s="214"/>
      <c r="C73" s="215"/>
      <c r="D73" s="333"/>
      <c r="E73" s="322"/>
      <c r="F73" s="224"/>
      <c r="G73" s="256"/>
      <c r="H73" s="281"/>
      <c r="I73" s="226"/>
      <c r="J73" s="374"/>
      <c r="K73" s="282"/>
      <c r="L73" s="226"/>
      <c r="M73" s="227"/>
      <c r="N73" s="282"/>
      <c r="O73" s="226"/>
      <c r="P73" s="227"/>
      <c r="Q73" s="282"/>
      <c r="R73" s="226"/>
      <c r="S73" s="227"/>
      <c r="T73" s="282"/>
      <c r="U73" s="226"/>
      <c r="V73" s="227"/>
      <c r="W73" s="282"/>
      <c r="X73" s="226"/>
      <c r="Y73" s="227"/>
      <c r="Z73" s="282"/>
      <c r="AA73" s="226"/>
      <c r="AB73" s="227"/>
      <c r="AC73" s="282"/>
      <c r="AD73" s="226"/>
      <c r="AE73" s="227"/>
      <c r="AF73" s="282"/>
      <c r="AG73" s="226"/>
      <c r="AH73" s="227"/>
      <c r="AI73" s="282"/>
      <c r="AJ73" s="226"/>
      <c r="AK73" s="227"/>
      <c r="AL73" s="194">
        <f t="shared" si="32"/>
        <v>0</v>
      </c>
      <c r="AM73" s="228"/>
      <c r="AN73" s="229"/>
    </row>
    <row r="74" spans="1:40" s="1" customFormat="1" ht="16.5" thickTop="1" thickBot="1">
      <c r="A74" s="280" t="s">
        <v>59</v>
      </c>
      <c r="B74" s="214"/>
      <c r="C74" s="215"/>
      <c r="D74" s="333"/>
      <c r="E74" s="322"/>
      <c r="F74" s="224"/>
      <c r="G74" s="256"/>
      <c r="H74" s="281"/>
      <c r="I74" s="226"/>
      <c r="J74" s="374"/>
      <c r="K74" s="282"/>
      <c r="L74" s="226"/>
      <c r="M74" s="227"/>
      <c r="N74" s="282"/>
      <c r="O74" s="226"/>
      <c r="P74" s="227"/>
      <c r="Q74" s="282"/>
      <c r="R74" s="226"/>
      <c r="S74" s="227"/>
      <c r="T74" s="282"/>
      <c r="U74" s="226"/>
      <c r="V74" s="227"/>
      <c r="W74" s="282"/>
      <c r="X74" s="226"/>
      <c r="Y74" s="227"/>
      <c r="Z74" s="282"/>
      <c r="AA74" s="226"/>
      <c r="AB74" s="227"/>
      <c r="AC74" s="282"/>
      <c r="AD74" s="226"/>
      <c r="AE74" s="227"/>
      <c r="AF74" s="282"/>
      <c r="AG74" s="226"/>
      <c r="AH74" s="227"/>
      <c r="AI74" s="282"/>
      <c r="AJ74" s="226"/>
      <c r="AK74" s="227"/>
      <c r="AL74" s="194">
        <f t="shared" si="32"/>
        <v>0</v>
      </c>
      <c r="AM74" s="228"/>
      <c r="AN74" s="229"/>
    </row>
    <row r="75" spans="1:40" s="1" customFormat="1" ht="16.5" thickTop="1" thickBot="1">
      <c r="A75" s="280" t="s">
        <v>60</v>
      </c>
      <c r="B75" s="258"/>
      <c r="C75" s="215"/>
      <c r="D75" s="333"/>
      <c r="E75" s="322"/>
      <c r="F75" s="224"/>
      <c r="G75" s="256"/>
      <c r="H75" s="281"/>
      <c r="I75" s="226"/>
      <c r="J75" s="374"/>
      <c r="K75" s="282"/>
      <c r="L75" s="226"/>
      <c r="M75" s="227"/>
      <c r="N75" s="282"/>
      <c r="O75" s="226"/>
      <c r="P75" s="227"/>
      <c r="Q75" s="282"/>
      <c r="R75" s="226"/>
      <c r="S75" s="227"/>
      <c r="T75" s="282"/>
      <c r="U75" s="226"/>
      <c r="V75" s="227"/>
      <c r="W75" s="282"/>
      <c r="X75" s="226"/>
      <c r="Y75" s="227"/>
      <c r="Z75" s="282"/>
      <c r="AA75" s="226"/>
      <c r="AB75" s="227"/>
      <c r="AC75" s="282"/>
      <c r="AD75" s="226"/>
      <c r="AE75" s="227"/>
      <c r="AF75" s="282"/>
      <c r="AG75" s="226"/>
      <c r="AH75" s="227"/>
      <c r="AI75" s="282"/>
      <c r="AJ75" s="226"/>
      <c r="AK75" s="227"/>
      <c r="AL75" s="194">
        <f t="shared" si="32"/>
        <v>0</v>
      </c>
      <c r="AM75" s="228"/>
      <c r="AN75" s="229"/>
    </row>
    <row r="76" spans="1:40" s="1" customFormat="1" ht="16.5" thickTop="1" thickBot="1">
      <c r="A76" s="283" t="s">
        <v>107</v>
      </c>
      <c r="B76" s="284"/>
      <c r="C76" s="240"/>
      <c r="D76" s="335"/>
      <c r="E76" s="323"/>
      <c r="F76" s="285"/>
      <c r="G76" s="286"/>
      <c r="H76" s="287"/>
      <c r="I76" s="250"/>
      <c r="J76" s="375"/>
      <c r="K76" s="288"/>
      <c r="L76" s="236"/>
      <c r="M76" s="289"/>
      <c r="N76" s="290"/>
      <c r="O76" s="250"/>
      <c r="P76" s="291"/>
      <c r="Q76" s="290"/>
      <c r="R76" s="250"/>
      <c r="S76" s="291"/>
      <c r="T76" s="290"/>
      <c r="U76" s="250"/>
      <c r="V76" s="291"/>
      <c r="W76" s="290"/>
      <c r="X76" s="250"/>
      <c r="Y76" s="291"/>
      <c r="Z76" s="290"/>
      <c r="AA76" s="250"/>
      <c r="AB76" s="291"/>
      <c r="AC76" s="290"/>
      <c r="AD76" s="250"/>
      <c r="AE76" s="291"/>
      <c r="AF76" s="290"/>
      <c r="AG76" s="250"/>
      <c r="AH76" s="291"/>
      <c r="AI76" s="290"/>
      <c r="AJ76" s="250"/>
      <c r="AK76" s="291"/>
      <c r="AL76" s="194">
        <f t="shared" si="32"/>
        <v>0</v>
      </c>
      <c r="AM76" s="292"/>
      <c r="AN76" s="255"/>
    </row>
    <row r="77" spans="1:40" s="129" customFormat="1" ht="13.5" customHeight="1" thickTop="1" thickBot="1">
      <c r="A77" s="293" t="s">
        <v>123</v>
      </c>
      <c r="B77" s="294" t="e">
        <f>B53+B42+B25+#REF!+#REF!+B21+B14+B3+B76</f>
        <v>#REF!</v>
      </c>
      <c r="C77" s="295" t="e">
        <f>C3+C14+C21+#REF!+#REF!+C25+C42+C53+C76</f>
        <v>#REF!</v>
      </c>
      <c r="D77" s="296" t="e">
        <f>D3+D14+D21+#REF!+#REF!+D27+D28+#REF!+D29+#REF!+D30+D31+#REF!+#REF!+D43+D44+#REF!+D54+D55+D56+D57+#REF!+D45+D59</f>
        <v>#REF!</v>
      </c>
      <c r="E77" s="294">
        <f>E53+E42+E25+E21+E14+E3</f>
        <v>10888.25</v>
      </c>
      <c r="F77" s="294">
        <f>F53+F42+F25+F21+F14+F3</f>
        <v>13936.667374999999</v>
      </c>
      <c r="G77" s="406">
        <f>G53+G42+G25+G21+G14+G3</f>
        <v>-1447.7473749999995</v>
      </c>
      <c r="H77" s="294">
        <f>H53+H42+H25+H21+H14+H3</f>
        <v>16656.75</v>
      </c>
      <c r="I77" s="294">
        <f>I53+I42+I25+I21+I14+I3</f>
        <v>6190.54</v>
      </c>
      <c r="J77" s="298">
        <f>H77-I77</f>
        <v>10466.209999999999</v>
      </c>
      <c r="K77" s="294">
        <f>K53+K42+K25+K21+K14+K3</f>
        <v>11170.75</v>
      </c>
      <c r="L77" s="294">
        <f>L53+L42+L25+L21+L14+L3</f>
        <v>0</v>
      </c>
      <c r="M77" s="297">
        <f>K77-L77</f>
        <v>11170.75</v>
      </c>
      <c r="N77" s="294">
        <f t="shared" ref="N77:AL77" si="35">N53+N42+N25+N21+N14+N3</f>
        <v>11170.75</v>
      </c>
      <c r="O77" s="294">
        <f t="shared" si="35"/>
        <v>0</v>
      </c>
      <c r="P77" s="294">
        <f t="shared" si="35"/>
        <v>10970.75</v>
      </c>
      <c r="Q77" s="294">
        <f t="shared" si="35"/>
        <v>21170.75</v>
      </c>
      <c r="R77" s="294">
        <f t="shared" si="35"/>
        <v>0</v>
      </c>
      <c r="S77" s="294">
        <f t="shared" si="35"/>
        <v>11170.75</v>
      </c>
      <c r="T77" s="294">
        <f t="shared" si="35"/>
        <v>20102.75</v>
      </c>
      <c r="U77" s="294">
        <f t="shared" si="35"/>
        <v>0</v>
      </c>
      <c r="V77" s="294">
        <f t="shared" si="35"/>
        <v>20102.75</v>
      </c>
      <c r="W77" s="294">
        <f t="shared" si="35"/>
        <v>11170.75</v>
      </c>
      <c r="X77" s="294">
        <f t="shared" si="35"/>
        <v>0</v>
      </c>
      <c r="Y77" s="294">
        <f t="shared" si="35"/>
        <v>10970.75</v>
      </c>
      <c r="Z77" s="294">
        <f t="shared" si="35"/>
        <v>41170.75</v>
      </c>
      <c r="AA77" s="294">
        <f t="shared" si="35"/>
        <v>0</v>
      </c>
      <c r="AB77" s="294">
        <f t="shared" si="35"/>
        <v>10970.75</v>
      </c>
      <c r="AC77" s="294">
        <f t="shared" si="35"/>
        <v>41170.75</v>
      </c>
      <c r="AD77" s="294">
        <f t="shared" si="35"/>
        <v>0</v>
      </c>
      <c r="AE77" s="294">
        <f t="shared" si="35"/>
        <v>10970.75</v>
      </c>
      <c r="AF77" s="294">
        <f t="shared" si="35"/>
        <v>30102.75</v>
      </c>
      <c r="AG77" s="294">
        <f t="shared" si="35"/>
        <v>0</v>
      </c>
      <c r="AH77" s="294">
        <f t="shared" si="35"/>
        <v>19902.75</v>
      </c>
      <c r="AI77" s="294">
        <f t="shared" si="35"/>
        <v>11170.75</v>
      </c>
      <c r="AJ77" s="294">
        <f t="shared" si="35"/>
        <v>0</v>
      </c>
      <c r="AK77" s="294">
        <f t="shared" si="35"/>
        <v>11170.75</v>
      </c>
      <c r="AL77" s="294">
        <f>AL53+AL42+AL25+AL21+AL14+AL3</f>
        <v>238833.5</v>
      </c>
      <c r="AM77" s="294" t="e">
        <f>AJ77+AG77+AD77+AA77+X77+U77+R77+O77+L77+I77+F77+C77</f>
        <v>#REF!</v>
      </c>
      <c r="AN77" s="299" t="e">
        <f>AL77-AM77</f>
        <v>#REF!</v>
      </c>
    </row>
    <row r="78" spans="1:40" ht="15.75" thickTop="1">
      <c r="A78" s="76" t="s">
        <v>83</v>
      </c>
      <c r="B78" s="77">
        <v>1.2500000000000001E-2</v>
      </c>
      <c r="C78" s="77">
        <v>1.2619999999999999E-2</v>
      </c>
      <c r="D78" s="77"/>
      <c r="E78" s="77">
        <v>1.2500000000000001E-2</v>
      </c>
      <c r="F78" s="77">
        <v>1.2651249999999999E-2</v>
      </c>
      <c r="G78" s="77"/>
      <c r="H78" s="77">
        <v>1.2500000000000001E-2</v>
      </c>
      <c r="I78" s="77"/>
      <c r="J78" s="75"/>
      <c r="K78" s="77">
        <v>1.2500000000000001E-2</v>
      </c>
      <c r="L78" s="76"/>
      <c r="M78" s="12"/>
      <c r="N78" s="77">
        <v>1.2500000000000001E-2</v>
      </c>
      <c r="O78" s="37">
        <v>1.2422000000000001E-2</v>
      </c>
      <c r="P78" s="12"/>
      <c r="Q78" s="77">
        <v>1.2500000000000001E-2</v>
      </c>
      <c r="R78" s="37">
        <v>1.2422000000000001E-2</v>
      </c>
      <c r="S78" s="12"/>
      <c r="T78" s="77">
        <v>1.2500000000000001E-2</v>
      </c>
      <c r="U78" s="37">
        <v>1.2422000000000001E-2</v>
      </c>
      <c r="V78" s="12"/>
      <c r="W78" s="77">
        <v>1.2500000000000001E-2</v>
      </c>
      <c r="X78" s="37">
        <v>1.2422000000000001E-2</v>
      </c>
      <c r="Y78" s="12"/>
      <c r="Z78" s="77">
        <v>1.2500000000000001E-2</v>
      </c>
      <c r="AA78" s="37">
        <v>1.2422000000000001E-2</v>
      </c>
      <c r="AB78" s="12"/>
      <c r="AC78" s="77">
        <v>1.2500000000000001E-2</v>
      </c>
      <c r="AD78" s="37">
        <v>1.2422000000000001E-2</v>
      </c>
      <c r="AE78" s="12"/>
      <c r="AF78" s="77">
        <v>1.2500000000000001E-2</v>
      </c>
      <c r="AG78" s="37">
        <v>1.2422000000000001E-2</v>
      </c>
      <c r="AH78" s="12"/>
      <c r="AI78" s="77">
        <v>1.2500000000000001E-2</v>
      </c>
      <c r="AJ78" s="37"/>
      <c r="AK78" s="12"/>
      <c r="AL78" s="77"/>
      <c r="AM78" s="37"/>
      <c r="AN78" s="12"/>
    </row>
    <row r="79" spans="1:40">
      <c r="C79" s="14"/>
      <c r="L79" s="14"/>
    </row>
    <row r="80" spans="1:40">
      <c r="B80">
        <v>17898</v>
      </c>
      <c r="E80">
        <v>14349</v>
      </c>
      <c r="P80" s="14"/>
      <c r="S80" s="14"/>
      <c r="V80" s="14"/>
      <c r="Y80" s="14"/>
      <c r="AB80" s="14"/>
      <c r="AE80" s="14"/>
      <c r="AF80" s="388"/>
      <c r="AG80" s="388"/>
      <c r="AH80" s="343"/>
      <c r="AI80" s="344"/>
      <c r="AJ80" s="344"/>
      <c r="AK80" s="343"/>
      <c r="AL80" s="344"/>
      <c r="AM80" s="344"/>
      <c r="AN80" s="14"/>
    </row>
    <row r="81" spans="3:40" s="1" customFormat="1">
      <c r="J81" s="41"/>
      <c r="P81" s="14"/>
      <c r="S81" s="14"/>
      <c r="V81" s="14"/>
      <c r="Y81" s="14"/>
      <c r="AB81" s="14"/>
      <c r="AE81" s="14"/>
      <c r="AF81" s="389"/>
      <c r="AG81" s="389"/>
      <c r="AH81" s="343"/>
      <c r="AI81" s="344"/>
      <c r="AJ81" s="344"/>
      <c r="AK81" s="343"/>
      <c r="AL81" s="344"/>
      <c r="AM81" s="344"/>
      <c r="AN81" s="14"/>
    </row>
    <row r="82" spans="3:40">
      <c r="AF82" s="345"/>
      <c r="AG82" s="346"/>
      <c r="AH82" s="344"/>
      <c r="AI82" s="344"/>
      <c r="AJ82" s="344"/>
      <c r="AK82" s="344"/>
      <c r="AL82" s="343"/>
      <c r="AM82" s="344"/>
    </row>
    <row r="83" spans="3:40">
      <c r="C83" s="14"/>
      <c r="I83" s="14"/>
      <c r="AF83" s="345"/>
      <c r="AG83" s="346"/>
      <c r="AH83" s="344"/>
      <c r="AI83" s="344"/>
      <c r="AJ83" s="344"/>
      <c r="AK83" s="344"/>
      <c r="AL83" s="344"/>
      <c r="AM83" s="344"/>
    </row>
    <row r="84" spans="3:40">
      <c r="L84" s="14"/>
      <c r="O84" s="14"/>
      <c r="R84" s="14"/>
      <c r="U84" s="14"/>
      <c r="X84" s="14"/>
      <c r="AA84" s="14"/>
      <c r="AD84" s="14"/>
      <c r="AF84" s="345"/>
      <c r="AG84" s="346"/>
      <c r="AH84" s="344"/>
      <c r="AI84" s="344"/>
      <c r="AJ84" s="343"/>
      <c r="AK84" s="344"/>
      <c r="AL84" s="344"/>
      <c r="AM84" s="343"/>
    </row>
    <row r="85" spans="3:40">
      <c r="AF85" s="345"/>
      <c r="AG85" s="346"/>
      <c r="AH85" s="344"/>
      <c r="AI85" s="344"/>
      <c r="AJ85" s="344"/>
      <c r="AK85" s="344"/>
      <c r="AL85" s="344"/>
      <c r="AM85" s="344"/>
    </row>
    <row r="86" spans="3:40">
      <c r="F86" s="14"/>
      <c r="AF86" s="345"/>
      <c r="AG86" s="346"/>
      <c r="AH86" s="344"/>
      <c r="AI86" s="344"/>
      <c r="AJ86" s="344"/>
      <c r="AK86" s="344"/>
      <c r="AL86" s="344"/>
      <c r="AM86" s="344"/>
    </row>
    <row r="87" spans="3:40">
      <c r="AF87" s="347"/>
      <c r="AG87" s="348"/>
      <c r="AH87" s="344"/>
      <c r="AI87" s="344"/>
      <c r="AJ87" s="344"/>
      <c r="AK87" s="344"/>
      <c r="AL87" s="344"/>
      <c r="AM87" s="344"/>
    </row>
    <row r="90" spans="3:40">
      <c r="I90">
        <v>279</v>
      </c>
    </row>
    <row r="91" spans="3:40">
      <c r="I91">
        <v>188</v>
      </c>
    </row>
    <row r="92" spans="3:40">
      <c r="I92">
        <f>I90+I91</f>
        <v>467</v>
      </c>
    </row>
  </sheetData>
  <mergeCells count="15">
    <mergeCell ref="AL1:AN1"/>
    <mergeCell ref="W1:Y1"/>
    <mergeCell ref="Z1:AB1"/>
    <mergeCell ref="AC1:AE1"/>
    <mergeCell ref="AF1:AH1"/>
    <mergeCell ref="AI1:AK1"/>
    <mergeCell ref="AF80:AG80"/>
    <mergeCell ref="AF81:AG81"/>
    <mergeCell ref="T1:V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N97"/>
  <sheetViews>
    <sheetView tabSelected="1"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AP28" sqref="AP28"/>
    </sheetView>
  </sheetViews>
  <sheetFormatPr defaultRowHeight="15"/>
  <cols>
    <col min="1" max="1" width="32.28515625" style="1" customWidth="1"/>
    <col min="2" max="10" width="9.140625" style="1" hidden="1" customWidth="1"/>
    <col min="11" max="11" width="9.140625" style="1" customWidth="1"/>
    <col min="12" max="13" width="9.140625" style="1" hidden="1" customWidth="1"/>
    <col min="14" max="14" width="9.140625" style="1" customWidth="1"/>
    <col min="15" max="15" width="9.140625" style="1" hidden="1" customWidth="1"/>
    <col min="16" max="16" width="4.28515625" style="1" hidden="1" customWidth="1"/>
    <col min="17" max="17" width="9.140625" style="1" customWidth="1"/>
    <col min="18" max="19" width="9.140625" style="1" hidden="1" customWidth="1"/>
    <col min="20" max="20" width="9.140625" style="1" customWidth="1"/>
    <col min="21" max="22" width="9.140625" style="1" hidden="1" customWidth="1"/>
    <col min="23" max="23" width="9.140625" style="1" customWidth="1"/>
    <col min="24" max="25" width="9.140625" style="1" hidden="1" customWidth="1"/>
    <col min="26" max="26" width="9.140625" style="1" customWidth="1"/>
    <col min="27" max="27" width="8.85546875" style="1" hidden="1" customWidth="1"/>
    <col min="28" max="28" width="9.7109375" style="1" hidden="1" customWidth="1"/>
    <col min="29" max="29" width="9.140625" style="1" customWidth="1"/>
    <col min="30" max="31" width="9.140625" hidden="1" customWidth="1"/>
    <col min="32" max="32" width="9.140625" style="1" customWidth="1"/>
    <col min="33" max="34" width="9.140625" hidden="1" customWidth="1"/>
    <col min="35" max="35" width="9.140625" style="1" customWidth="1"/>
    <col min="36" max="37" width="9.140625" hidden="1" customWidth="1"/>
  </cols>
  <sheetData>
    <row r="1" spans="1:40" ht="17.25" thickTop="1" thickBot="1">
      <c r="A1" s="48"/>
      <c r="B1" s="393" t="s">
        <v>108</v>
      </c>
      <c r="C1" s="394"/>
      <c r="D1" s="395"/>
      <c r="E1" s="390" t="s">
        <v>109</v>
      </c>
      <c r="F1" s="391"/>
      <c r="G1" s="392"/>
      <c r="H1" s="390" t="s">
        <v>110</v>
      </c>
      <c r="I1" s="391"/>
      <c r="J1" s="392"/>
      <c r="K1" s="396" t="s">
        <v>111</v>
      </c>
      <c r="L1" s="391"/>
      <c r="M1" s="392"/>
      <c r="N1" s="396" t="s">
        <v>141</v>
      </c>
      <c r="O1" s="391"/>
      <c r="P1" s="392"/>
      <c r="Q1" s="396" t="s">
        <v>142</v>
      </c>
      <c r="R1" s="391"/>
      <c r="S1" s="392"/>
      <c r="T1" s="397" t="s">
        <v>0</v>
      </c>
      <c r="U1" s="397"/>
      <c r="V1" s="398"/>
      <c r="W1" s="411" t="s">
        <v>1</v>
      </c>
      <c r="X1" s="399"/>
      <c r="Y1" s="400"/>
      <c r="Z1" s="412" t="s">
        <v>2</v>
      </c>
      <c r="AA1" s="404"/>
      <c r="AB1" s="405"/>
      <c r="AC1" s="413" t="s">
        <v>3</v>
      </c>
      <c r="AD1" s="380"/>
      <c r="AE1" s="381"/>
      <c r="AF1" s="412" t="s">
        <v>4</v>
      </c>
      <c r="AG1" s="404"/>
      <c r="AH1" s="405"/>
      <c r="AI1" s="412" t="s">
        <v>143</v>
      </c>
      <c r="AJ1" s="404"/>
      <c r="AK1" s="405"/>
      <c r="AL1" s="401" t="s">
        <v>6</v>
      </c>
      <c r="AM1" s="402"/>
      <c r="AN1" s="403"/>
    </row>
    <row r="2" spans="1:40" ht="36" thickTop="1" thickBot="1">
      <c r="A2" s="7"/>
      <c r="B2" s="55" t="s">
        <v>84</v>
      </c>
      <c r="C2" s="56" t="s">
        <v>85</v>
      </c>
      <c r="D2" s="57" t="s">
        <v>9</v>
      </c>
      <c r="E2" s="55" t="s">
        <v>84</v>
      </c>
      <c r="F2" s="56" t="s">
        <v>85</v>
      </c>
      <c r="G2" s="57" t="s">
        <v>9</v>
      </c>
      <c r="H2" s="55" t="s">
        <v>84</v>
      </c>
      <c r="I2" s="56" t="s">
        <v>85</v>
      </c>
      <c r="J2" s="57" t="s">
        <v>9</v>
      </c>
      <c r="K2" s="58" t="s">
        <v>129</v>
      </c>
      <c r="L2" s="56" t="s">
        <v>85</v>
      </c>
      <c r="M2" s="57" t="s">
        <v>9</v>
      </c>
      <c r="N2" s="58" t="s">
        <v>129</v>
      </c>
      <c r="O2" s="56" t="s">
        <v>85</v>
      </c>
      <c r="P2" s="57" t="s">
        <v>9</v>
      </c>
      <c r="Q2" s="58" t="s">
        <v>129</v>
      </c>
      <c r="R2" s="56" t="s">
        <v>85</v>
      </c>
      <c r="S2" s="57" t="s">
        <v>9</v>
      </c>
      <c r="T2" s="58" t="s">
        <v>129</v>
      </c>
      <c r="U2" s="56" t="s">
        <v>119</v>
      </c>
      <c r="V2" s="57" t="s">
        <v>9</v>
      </c>
      <c r="W2" s="58" t="s">
        <v>129</v>
      </c>
      <c r="X2" s="56" t="s">
        <v>119</v>
      </c>
      <c r="Y2" s="57" t="s">
        <v>9</v>
      </c>
      <c r="Z2" s="58" t="s">
        <v>129</v>
      </c>
      <c r="AA2" s="56" t="s">
        <v>119</v>
      </c>
      <c r="AB2" s="57" t="s">
        <v>9</v>
      </c>
      <c r="AC2" s="58" t="s">
        <v>129</v>
      </c>
      <c r="AD2" s="56" t="s">
        <v>119</v>
      </c>
      <c r="AE2" s="57" t="s">
        <v>9</v>
      </c>
      <c r="AF2" s="58" t="s">
        <v>129</v>
      </c>
      <c r="AG2" s="56" t="s">
        <v>119</v>
      </c>
      <c r="AH2" s="57" t="s">
        <v>9</v>
      </c>
      <c r="AI2" s="58" t="s">
        <v>129</v>
      </c>
      <c r="AJ2" s="56" t="s">
        <v>119</v>
      </c>
      <c r="AK2" s="57" t="s">
        <v>9</v>
      </c>
      <c r="AL2" s="55" t="s">
        <v>129</v>
      </c>
      <c r="AM2" s="56" t="s">
        <v>119</v>
      </c>
      <c r="AN2" s="57" t="s">
        <v>9</v>
      </c>
    </row>
    <row r="3" spans="1:40" s="1" customFormat="1" ht="16.5" thickTop="1" thickBot="1">
      <c r="A3" s="97" t="s">
        <v>93</v>
      </c>
      <c r="B3" s="59">
        <v>14681</v>
      </c>
      <c r="C3" s="308">
        <v>1412</v>
      </c>
      <c r="D3" s="120">
        <f>C3-B3</f>
        <v>-13269</v>
      </c>
      <c r="E3" s="350">
        <v>15128</v>
      </c>
      <c r="F3" s="308">
        <v>8786</v>
      </c>
      <c r="G3" s="120"/>
      <c r="H3" s="350">
        <v>13010</v>
      </c>
      <c r="I3" s="308">
        <f>F27-'USD-Expenditure'!F77</f>
        <v>8233.3326250000009</v>
      </c>
      <c r="J3" s="120"/>
      <c r="K3" s="407"/>
      <c r="L3" s="308">
        <f>I27-'USD-Expenditure'!I77</f>
        <v>9505.7926250000019</v>
      </c>
      <c r="M3" s="120"/>
      <c r="N3" s="407"/>
      <c r="O3" s="305"/>
      <c r="P3" s="120"/>
      <c r="Q3" s="407"/>
      <c r="R3" s="305"/>
      <c r="S3" s="120"/>
      <c r="T3" s="407"/>
      <c r="U3" s="305"/>
      <c r="V3" s="120"/>
      <c r="W3" s="407"/>
      <c r="X3" s="305"/>
      <c r="Y3" s="120"/>
      <c r="Z3" s="407"/>
      <c r="AA3" s="305"/>
      <c r="AB3" s="120"/>
      <c r="AC3" s="407"/>
      <c r="AD3" s="305"/>
      <c r="AE3" s="120"/>
      <c r="AF3" s="407"/>
      <c r="AG3" s="305"/>
      <c r="AH3" s="120"/>
      <c r="AI3" s="407"/>
      <c r="AJ3" s="305"/>
      <c r="AK3" s="120"/>
      <c r="AL3" s="110"/>
      <c r="AM3" s="111"/>
      <c r="AN3" s="112"/>
    </row>
    <row r="4" spans="1:40" ht="16.5" thickTop="1" thickBot="1">
      <c r="A4" s="46" t="s">
        <v>86</v>
      </c>
      <c r="B4" s="316">
        <v>7512</v>
      </c>
      <c r="C4" s="309">
        <v>8496</v>
      </c>
      <c r="D4" s="95">
        <f>C4-B4</f>
        <v>984</v>
      </c>
      <c r="E4" s="338">
        <v>5436</v>
      </c>
      <c r="F4" s="336">
        <v>7382</v>
      </c>
      <c r="G4" s="95">
        <f>F4-E4</f>
        <v>1946</v>
      </c>
      <c r="H4" s="316">
        <v>5114</v>
      </c>
      <c r="I4" s="336">
        <v>4161</v>
      </c>
      <c r="J4" s="94">
        <f>I4-H4</f>
        <v>-953</v>
      </c>
      <c r="K4" s="122">
        <v>9119</v>
      </c>
      <c r="L4" s="301"/>
      <c r="M4" s="95"/>
      <c r="N4" s="122">
        <v>4870</v>
      </c>
      <c r="O4" s="301"/>
      <c r="P4" s="95"/>
      <c r="Q4" s="122">
        <v>13867</v>
      </c>
      <c r="R4" s="301"/>
      <c r="S4" s="95"/>
      <c r="T4" s="52">
        <v>3399.1</v>
      </c>
      <c r="U4" s="301"/>
      <c r="V4" s="95"/>
      <c r="W4" s="45">
        <v>8488.5</v>
      </c>
      <c r="X4" s="301"/>
      <c r="Y4" s="95"/>
      <c r="Z4" s="45">
        <v>6401.25</v>
      </c>
      <c r="AA4" s="301"/>
      <c r="AB4" s="95"/>
      <c r="AC4" s="52">
        <v>2125</v>
      </c>
      <c r="AD4" s="301"/>
      <c r="AE4" s="95"/>
      <c r="AF4" s="52">
        <v>9853</v>
      </c>
      <c r="AG4" s="301"/>
      <c r="AH4" s="95"/>
      <c r="AI4" s="52">
        <v>1996.25</v>
      </c>
      <c r="AJ4" s="301"/>
      <c r="AK4" s="95"/>
      <c r="AL4" s="59">
        <f>AI4+AF4+AC4+Z4+W4+T4+Q4+N4+K4+H4+E4+B4</f>
        <v>78181.100000000006</v>
      </c>
      <c r="AM4" s="59">
        <f>AJ4+AG4+AD4+AA4+X4+U4+R4+O4+L4+I4+F4+C4</f>
        <v>20039</v>
      </c>
      <c r="AN4" s="352">
        <f>AK4+AH4+AE4+AB4+Y4+V4+S4+P4+M4+J4+G4+D4</f>
        <v>1977</v>
      </c>
    </row>
    <row r="5" spans="1:40" ht="16.5" thickTop="1" thickBot="1">
      <c r="A5" s="46" t="s">
        <v>87</v>
      </c>
      <c r="B5" s="316">
        <v>2721</v>
      </c>
      <c r="C5" s="309">
        <v>2577</v>
      </c>
      <c r="D5" s="94">
        <f>C5-B5</f>
        <v>-144</v>
      </c>
      <c r="E5" s="338">
        <v>1947</v>
      </c>
      <c r="F5" s="336">
        <v>1729</v>
      </c>
      <c r="G5" s="94">
        <f>F5-E5</f>
        <v>-218</v>
      </c>
      <c r="H5" s="316">
        <v>3060</v>
      </c>
      <c r="I5" s="336">
        <v>1282</v>
      </c>
      <c r="J5" s="94">
        <f>I5-H5</f>
        <v>-1778</v>
      </c>
      <c r="K5" s="52">
        <v>5180</v>
      </c>
      <c r="L5" s="301"/>
      <c r="M5" s="95"/>
      <c r="N5" s="52">
        <v>1756</v>
      </c>
      <c r="O5" s="301"/>
      <c r="P5" s="95"/>
      <c r="Q5" s="52">
        <v>2867</v>
      </c>
      <c r="R5" s="301"/>
      <c r="S5" s="95"/>
      <c r="T5" s="52">
        <v>2537</v>
      </c>
      <c r="U5" s="301"/>
      <c r="V5" s="95"/>
      <c r="W5" s="45">
        <v>798</v>
      </c>
      <c r="X5" s="301"/>
      <c r="Y5" s="95"/>
      <c r="Z5" s="45">
        <v>2049</v>
      </c>
      <c r="AA5" s="301"/>
      <c r="AB5" s="95"/>
      <c r="AC5" s="52">
        <v>1175</v>
      </c>
      <c r="AD5" s="301"/>
      <c r="AE5" s="95"/>
      <c r="AF5" s="52">
        <v>2982</v>
      </c>
      <c r="AG5" s="301"/>
      <c r="AH5" s="95"/>
      <c r="AI5" s="52">
        <v>3422</v>
      </c>
      <c r="AJ5" s="301"/>
      <c r="AK5" s="95"/>
      <c r="AL5" s="59">
        <f>AI5+AF5+AC5+Z5+W5+T5+Q5+N5+K5+H5+E5+B5</f>
        <v>30494</v>
      </c>
      <c r="AM5" s="59">
        <f t="shared" ref="AM5:AM23" si="0">AJ5+AG5+AD5+AA5+X5+U5+R5+O5+L5+I5+F5+C5</f>
        <v>5588</v>
      </c>
      <c r="AN5" s="353">
        <f>AK5+AH5+AE5+AB5+Y5+V5+S5+P5+M5+J5+G5+D5</f>
        <v>-2140</v>
      </c>
    </row>
    <row r="6" spans="1:40" ht="16.5" thickTop="1" thickBot="1">
      <c r="A6" s="91" t="s">
        <v>99</v>
      </c>
      <c r="B6" s="106"/>
      <c r="C6" s="301"/>
      <c r="D6" s="95"/>
      <c r="E6" s="339">
        <v>1600</v>
      </c>
      <c r="F6" s="340">
        <v>0</v>
      </c>
      <c r="G6" s="94">
        <f>F6-E6</f>
        <v>-1600</v>
      </c>
      <c r="H6" s="300"/>
      <c r="I6" s="336">
        <v>0</v>
      </c>
      <c r="J6" s="94">
        <f>I6-H6</f>
        <v>0</v>
      </c>
      <c r="K6" s="428"/>
      <c r="L6" s="307"/>
      <c r="M6" s="78"/>
      <c r="N6" s="415">
        <v>1000</v>
      </c>
      <c r="O6" s="307"/>
      <c r="P6" s="78"/>
      <c r="Q6" s="415">
        <v>5000</v>
      </c>
      <c r="R6" s="307"/>
      <c r="S6" s="78"/>
      <c r="T6" s="415">
        <v>5000</v>
      </c>
      <c r="U6" s="307"/>
      <c r="V6" s="78"/>
      <c r="W6" s="429"/>
      <c r="X6" s="307"/>
      <c r="Y6" s="78"/>
      <c r="Z6" s="415">
        <v>30000</v>
      </c>
      <c r="AA6" s="307"/>
      <c r="AB6" s="78"/>
      <c r="AC6" s="415">
        <v>30000</v>
      </c>
      <c r="AD6" s="340"/>
      <c r="AE6" s="418"/>
      <c r="AF6" s="415">
        <v>10000</v>
      </c>
      <c r="AG6" s="307"/>
      <c r="AH6" s="78"/>
      <c r="AI6" s="428"/>
      <c r="AJ6" s="307"/>
      <c r="AK6" s="78"/>
      <c r="AL6" s="59">
        <f>AI6+AF6+AC6+Z6+W6+T6+Q6+N6+K6+H6+E6+B6</f>
        <v>82600</v>
      </c>
      <c r="AM6" s="59">
        <f t="shared" si="0"/>
        <v>0</v>
      </c>
      <c r="AN6" s="353">
        <f>AK6+AH6+AE6+AB6+Y6+V6+S6+P6+M6+J6+G6+D6</f>
        <v>-1600</v>
      </c>
    </row>
    <row r="7" spans="1:40" ht="16.5" hidden="1" thickTop="1" thickBot="1">
      <c r="A7" s="49" t="s">
        <v>88</v>
      </c>
      <c r="B7" s="47"/>
      <c r="C7" s="53"/>
      <c r="D7" s="54"/>
      <c r="E7" s="47"/>
      <c r="F7" s="53"/>
      <c r="G7" s="54"/>
      <c r="H7" s="47"/>
      <c r="I7" s="349"/>
      <c r="J7" s="54"/>
      <c r="K7" s="408"/>
      <c r="L7" s="53"/>
      <c r="M7" s="54"/>
      <c r="N7" s="408"/>
      <c r="O7" s="53"/>
      <c r="P7" s="54"/>
      <c r="Q7" s="408"/>
      <c r="R7" s="53"/>
      <c r="S7" s="54"/>
      <c r="T7" s="408"/>
      <c r="U7" s="53"/>
      <c r="V7" s="54"/>
      <c r="W7" s="408"/>
      <c r="X7" s="53"/>
      <c r="Y7" s="54"/>
      <c r="Z7" s="408"/>
      <c r="AA7" s="53"/>
      <c r="AB7" s="54"/>
      <c r="AC7" s="408"/>
      <c r="AD7" s="53"/>
      <c r="AE7" s="54"/>
      <c r="AF7" s="408"/>
      <c r="AG7" s="53"/>
      <c r="AH7" s="54"/>
      <c r="AI7" s="408"/>
      <c r="AJ7" s="53"/>
      <c r="AK7" s="54"/>
      <c r="AL7" s="59">
        <f t="shared" ref="AL7:AL26" si="1">AI7+AF7+AC7+Z7+W7+T7+Q7+N7+K7+H7+E7+B7</f>
        <v>0</v>
      </c>
      <c r="AM7" s="59">
        <f t="shared" si="0"/>
        <v>0</v>
      </c>
      <c r="AN7" s="354">
        <f>AK7+AH7+AE7+AB7+Y7+V7+S7+P7+M7+J7+G7+D7</f>
        <v>0</v>
      </c>
    </row>
    <row r="8" spans="1:40" ht="16.5" hidden="1" thickTop="1" thickBot="1">
      <c r="A8" s="46" t="s">
        <v>89</v>
      </c>
      <c r="B8" s="47"/>
      <c r="C8" s="53"/>
      <c r="D8" s="54"/>
      <c r="E8" s="47"/>
      <c r="F8" s="53"/>
      <c r="G8" s="54"/>
      <c r="H8" s="47"/>
      <c r="I8" s="349"/>
      <c r="J8" s="54"/>
      <c r="K8" s="408"/>
      <c r="L8" s="53"/>
      <c r="M8" s="54"/>
      <c r="N8" s="408"/>
      <c r="O8" s="53"/>
      <c r="P8" s="54"/>
      <c r="Q8" s="408"/>
      <c r="R8" s="53"/>
      <c r="S8" s="54"/>
      <c r="T8" s="408"/>
      <c r="U8" s="53"/>
      <c r="V8" s="54"/>
      <c r="W8" s="408"/>
      <c r="X8" s="53"/>
      <c r="Y8" s="54"/>
      <c r="Z8" s="408"/>
      <c r="AA8" s="53"/>
      <c r="AB8" s="54"/>
      <c r="AC8" s="408"/>
      <c r="AD8" s="53"/>
      <c r="AE8" s="54"/>
      <c r="AF8" s="408"/>
      <c r="AG8" s="53"/>
      <c r="AH8" s="54"/>
      <c r="AI8" s="408"/>
      <c r="AJ8" s="53"/>
      <c r="AK8" s="54"/>
      <c r="AL8" s="59">
        <f t="shared" si="1"/>
        <v>0</v>
      </c>
      <c r="AM8" s="59">
        <f t="shared" si="0"/>
        <v>0</v>
      </c>
      <c r="AN8" s="354">
        <f>AK8+AH8+AE8+AB8+Y8+V8+S8+P8+M8+J8+G8+D8</f>
        <v>0</v>
      </c>
    </row>
    <row r="9" spans="1:40" ht="27.75" hidden="1" thickTop="1" thickBot="1">
      <c r="A9" s="46" t="s">
        <v>90</v>
      </c>
      <c r="B9" s="47"/>
      <c r="C9" s="53"/>
      <c r="D9" s="54"/>
      <c r="E9" s="47"/>
      <c r="F9" s="53"/>
      <c r="G9" s="54"/>
      <c r="H9" s="47"/>
      <c r="I9" s="349"/>
      <c r="J9" s="54"/>
      <c r="K9" s="408"/>
      <c r="L9" s="53"/>
      <c r="M9" s="54"/>
      <c r="N9" s="408"/>
      <c r="O9" s="53"/>
      <c r="P9" s="54"/>
      <c r="Q9" s="408"/>
      <c r="R9" s="53"/>
      <c r="S9" s="54"/>
      <c r="T9" s="408"/>
      <c r="U9" s="53"/>
      <c r="V9" s="54"/>
      <c r="W9" s="408"/>
      <c r="X9" s="53"/>
      <c r="Y9" s="54"/>
      <c r="Z9" s="408"/>
      <c r="AA9" s="53"/>
      <c r="AB9" s="54"/>
      <c r="AC9" s="408"/>
      <c r="AD9" s="53"/>
      <c r="AE9" s="54"/>
      <c r="AF9" s="408"/>
      <c r="AG9" s="53"/>
      <c r="AH9" s="54"/>
      <c r="AI9" s="408"/>
      <c r="AJ9" s="53"/>
      <c r="AK9" s="54"/>
      <c r="AL9" s="59">
        <f t="shared" si="1"/>
        <v>0</v>
      </c>
      <c r="AM9" s="59">
        <f t="shared" si="0"/>
        <v>0</v>
      </c>
      <c r="AN9" s="354">
        <f>AK9+AH9+AE9+AB9+Y9+V9+S9+P9+M9+J9+G9+D9</f>
        <v>0</v>
      </c>
    </row>
    <row r="10" spans="1:40" ht="16.5" hidden="1" thickTop="1" thickBot="1">
      <c r="A10" s="50" t="s">
        <v>92</v>
      </c>
      <c r="B10" s="47"/>
      <c r="C10" s="53"/>
      <c r="D10" s="54"/>
      <c r="E10" s="47"/>
      <c r="F10" s="53"/>
      <c r="G10" s="54"/>
      <c r="H10" s="47"/>
      <c r="I10" s="349"/>
      <c r="J10" s="54"/>
      <c r="K10" s="408"/>
      <c r="L10" s="53"/>
      <c r="M10" s="54"/>
      <c r="N10" s="408"/>
      <c r="O10" s="53"/>
      <c r="P10" s="54"/>
      <c r="Q10" s="408"/>
      <c r="R10" s="53"/>
      <c r="S10" s="54"/>
      <c r="T10" s="408"/>
      <c r="U10" s="53"/>
      <c r="V10" s="54"/>
      <c r="W10" s="408"/>
      <c r="X10" s="53"/>
      <c r="Y10" s="54"/>
      <c r="Z10" s="408"/>
      <c r="AA10" s="53"/>
      <c r="AB10" s="54"/>
      <c r="AC10" s="408"/>
      <c r="AD10" s="53"/>
      <c r="AE10" s="54"/>
      <c r="AF10" s="408"/>
      <c r="AG10" s="53"/>
      <c r="AH10" s="54"/>
      <c r="AI10" s="408"/>
      <c r="AJ10" s="53"/>
      <c r="AK10" s="54"/>
      <c r="AL10" s="59">
        <f t="shared" si="1"/>
        <v>0</v>
      </c>
      <c r="AM10" s="59">
        <f t="shared" si="0"/>
        <v>0</v>
      </c>
      <c r="AN10" s="354">
        <f>AK10+AH10+AE10+AB10+Y10+V10+S10+P10+M10+J10+G10+D10</f>
        <v>0</v>
      </c>
    </row>
    <row r="11" spans="1:40" s="1" customFormat="1" ht="16.5" thickTop="1" thickBot="1">
      <c r="A11" s="50" t="s">
        <v>139</v>
      </c>
      <c r="B11" s="47"/>
      <c r="C11" s="53"/>
      <c r="D11" s="54"/>
      <c r="E11" s="47"/>
      <c r="F11" s="53"/>
      <c r="G11" s="54"/>
      <c r="H11" s="47"/>
      <c r="I11" s="349"/>
      <c r="J11" s="54"/>
      <c r="K11" s="430"/>
      <c r="L11" s="53"/>
      <c r="M11" s="54"/>
      <c r="N11" s="409">
        <v>1000</v>
      </c>
      <c r="O11" s="53"/>
      <c r="P11" s="54"/>
      <c r="Q11" s="430"/>
      <c r="R11" s="53"/>
      <c r="S11" s="54"/>
      <c r="T11" s="409">
        <v>1000</v>
      </c>
      <c r="U11" s="53"/>
      <c r="V11" s="54"/>
      <c r="W11" s="430"/>
      <c r="X11" s="53"/>
      <c r="Y11" s="54"/>
      <c r="Z11" s="409">
        <v>1000</v>
      </c>
      <c r="AA11" s="53"/>
      <c r="AB11" s="54"/>
      <c r="AC11" s="409">
        <v>1000</v>
      </c>
      <c r="AD11" s="53"/>
      <c r="AE11" s="54"/>
      <c r="AF11" s="409">
        <v>1000</v>
      </c>
      <c r="AG11" s="53"/>
      <c r="AH11" s="54"/>
      <c r="AI11" s="409">
        <v>1000</v>
      </c>
      <c r="AJ11" s="53"/>
      <c r="AK11" s="54"/>
      <c r="AL11" s="59">
        <f t="shared" si="1"/>
        <v>6000</v>
      </c>
      <c r="AM11" s="59">
        <f t="shared" si="0"/>
        <v>0</v>
      </c>
      <c r="AN11" s="354"/>
    </row>
    <row r="12" spans="1:40" s="1" customFormat="1" ht="16.5" thickTop="1" thickBot="1">
      <c r="A12" s="50" t="s">
        <v>124</v>
      </c>
      <c r="B12" s="47"/>
      <c r="C12" s="53"/>
      <c r="D12" s="54"/>
      <c r="E12" s="106">
        <v>2012</v>
      </c>
      <c r="F12" s="52">
        <v>4073</v>
      </c>
      <c r="G12" s="95">
        <f>F12-E12</f>
        <v>2061</v>
      </c>
      <c r="H12" s="47"/>
      <c r="I12" s="349">
        <v>2020</v>
      </c>
      <c r="J12" s="95">
        <f>I12-H12</f>
        <v>2020</v>
      </c>
      <c r="K12" s="430"/>
      <c r="L12" s="53"/>
      <c r="M12" s="54"/>
      <c r="N12" s="430"/>
      <c r="O12" s="53"/>
      <c r="P12" s="54"/>
      <c r="Q12" s="430"/>
      <c r="R12" s="53"/>
      <c r="S12" s="54"/>
      <c r="T12" s="430"/>
      <c r="U12" s="53"/>
      <c r="V12" s="54"/>
      <c r="W12" s="430"/>
      <c r="X12" s="53"/>
      <c r="Y12" s="54"/>
      <c r="Z12" s="430"/>
      <c r="AA12" s="53"/>
      <c r="AB12" s="54"/>
      <c r="AC12" s="430"/>
      <c r="AD12" s="53"/>
      <c r="AE12" s="54"/>
      <c r="AF12" s="430"/>
      <c r="AG12" s="53"/>
      <c r="AH12" s="54"/>
      <c r="AI12" s="430"/>
      <c r="AJ12" s="53"/>
      <c r="AK12" s="54"/>
      <c r="AL12" s="59">
        <f t="shared" si="1"/>
        <v>2012</v>
      </c>
      <c r="AM12" s="59">
        <f t="shared" si="0"/>
        <v>6093</v>
      </c>
      <c r="AN12" s="352">
        <f>AK12+AH12+AE12+AB12+Y12+V12+S12+P12+M12+J12+G12+D12</f>
        <v>4081</v>
      </c>
    </row>
    <row r="13" spans="1:40" s="1" customFormat="1" ht="19.5" customHeight="1" thickTop="1" thickBot="1">
      <c r="A13" s="46" t="s">
        <v>100</v>
      </c>
      <c r="B13" s="106"/>
      <c r="C13" s="52"/>
      <c r="D13" s="96"/>
      <c r="E13" s="106"/>
      <c r="F13" s="52"/>
      <c r="G13" s="96"/>
      <c r="H13" s="106"/>
      <c r="I13" s="349"/>
      <c r="J13" s="96"/>
      <c r="K13" s="431"/>
      <c r="L13" s="52"/>
      <c r="M13" s="96"/>
      <c r="N13" s="431"/>
      <c r="O13" s="52"/>
      <c r="P13" s="96"/>
      <c r="Q13" s="431"/>
      <c r="R13" s="52"/>
      <c r="S13" s="96"/>
      <c r="T13" s="431"/>
      <c r="U13" s="52"/>
      <c r="V13" s="96"/>
      <c r="W13" s="431"/>
      <c r="X13" s="52"/>
      <c r="Y13" s="96"/>
      <c r="Z13" s="409">
        <v>2300</v>
      </c>
      <c r="AA13" s="52"/>
      <c r="AB13" s="96"/>
      <c r="AC13" s="431"/>
      <c r="AD13" s="52"/>
      <c r="AE13" s="96"/>
      <c r="AF13" s="431"/>
      <c r="AG13" s="52"/>
      <c r="AH13" s="96"/>
      <c r="AI13" s="431"/>
      <c r="AJ13" s="52"/>
      <c r="AK13" s="96"/>
      <c r="AL13" s="59">
        <f t="shared" si="1"/>
        <v>2300</v>
      </c>
      <c r="AM13" s="59">
        <f t="shared" si="0"/>
        <v>0</v>
      </c>
      <c r="AN13" s="354">
        <f>AK13+AH13+AE13+AB13+Y13+V13+S13+P13+M13+J13+G13+D13</f>
        <v>0</v>
      </c>
    </row>
    <row r="14" spans="1:40" s="1" customFormat="1" ht="19.5" customHeight="1" thickTop="1" thickBot="1">
      <c r="A14" s="105" t="s">
        <v>137</v>
      </c>
      <c r="B14" s="106"/>
      <c r="C14" s="52"/>
      <c r="D14" s="96"/>
      <c r="E14" s="106"/>
      <c r="F14" s="52"/>
      <c r="G14" s="96"/>
      <c r="H14" s="106"/>
      <c r="I14" s="349"/>
      <c r="J14" s="96"/>
      <c r="K14" s="431"/>
      <c r="L14" s="52"/>
      <c r="M14" s="96"/>
      <c r="N14" s="409">
        <v>2500</v>
      </c>
      <c r="O14" s="52"/>
      <c r="P14" s="96"/>
      <c r="Q14" s="431"/>
      <c r="R14" s="52"/>
      <c r="S14" s="96"/>
      <c r="T14" s="431"/>
      <c r="U14" s="52"/>
      <c r="V14" s="96"/>
      <c r="W14" s="431"/>
      <c r="X14" s="52"/>
      <c r="Y14" s="96"/>
      <c r="Z14" s="431"/>
      <c r="AA14" s="436"/>
      <c r="AB14" s="437"/>
      <c r="AC14" s="431"/>
      <c r="AD14" s="52"/>
      <c r="AE14" s="96"/>
      <c r="AF14" s="431"/>
      <c r="AG14" s="52"/>
      <c r="AH14" s="96"/>
      <c r="AI14" s="431"/>
      <c r="AJ14" s="52"/>
      <c r="AK14" s="96"/>
      <c r="AL14" s="59">
        <f t="shared" si="1"/>
        <v>2500</v>
      </c>
      <c r="AM14" s="59">
        <f t="shared" si="0"/>
        <v>0</v>
      </c>
      <c r="AN14" s="354">
        <f>AK14+AH14+AE14+AB14+Y14+V14+S14+P14+M14+J14+G14+D14</f>
        <v>0</v>
      </c>
    </row>
    <row r="15" spans="1:40" s="1" customFormat="1" ht="19.5" customHeight="1" thickTop="1" thickBot="1">
      <c r="A15" s="105" t="s">
        <v>131</v>
      </c>
      <c r="B15" s="106"/>
      <c r="C15" s="52"/>
      <c r="D15" s="96"/>
      <c r="E15" s="106"/>
      <c r="F15" s="52"/>
      <c r="G15" s="96"/>
      <c r="H15" s="106"/>
      <c r="I15" s="349"/>
      <c r="J15" s="96"/>
      <c r="K15" s="409">
        <v>3500</v>
      </c>
      <c r="L15" s="52"/>
      <c r="M15" s="96"/>
      <c r="N15" s="431"/>
      <c r="O15" s="52"/>
      <c r="P15" s="96"/>
      <c r="Q15" s="431"/>
      <c r="R15" s="52"/>
      <c r="S15" s="96"/>
      <c r="T15" s="431"/>
      <c r="U15" s="52"/>
      <c r="V15" s="96"/>
      <c r="W15" s="431"/>
      <c r="X15" s="52"/>
      <c r="Y15" s="96"/>
      <c r="Z15" s="431"/>
      <c r="AA15" s="436"/>
      <c r="AB15" s="437"/>
      <c r="AC15" s="431"/>
      <c r="AD15" s="52"/>
      <c r="AE15" s="96"/>
      <c r="AF15" s="431"/>
      <c r="AG15" s="52"/>
      <c r="AH15" s="96"/>
      <c r="AI15" s="431"/>
      <c r="AJ15" s="52"/>
      <c r="AK15" s="96"/>
      <c r="AL15" s="59">
        <f t="shared" si="1"/>
        <v>3500</v>
      </c>
      <c r="AM15" s="59">
        <f t="shared" si="0"/>
        <v>0</v>
      </c>
      <c r="AN15" s="354"/>
    </row>
    <row r="16" spans="1:40" s="1" customFormat="1" ht="19.5" customHeight="1" thickTop="1" thickBot="1">
      <c r="A16" s="105" t="s">
        <v>138</v>
      </c>
      <c r="B16" s="116"/>
      <c r="C16" s="92"/>
      <c r="D16" s="414"/>
      <c r="E16" s="106"/>
      <c r="F16" s="52"/>
      <c r="G16" s="96"/>
      <c r="H16" s="106"/>
      <c r="I16" s="349"/>
      <c r="J16" s="96"/>
      <c r="K16" s="431"/>
      <c r="L16" s="52"/>
      <c r="M16" s="96"/>
      <c r="N16" s="431"/>
      <c r="O16" s="52"/>
      <c r="P16" s="96"/>
      <c r="Q16" s="431"/>
      <c r="R16" s="52"/>
      <c r="S16" s="96"/>
      <c r="T16" s="431"/>
      <c r="U16" s="52"/>
      <c r="V16" s="96"/>
      <c r="W16" s="431"/>
      <c r="X16" s="52"/>
      <c r="Y16" s="96"/>
      <c r="Z16" s="431"/>
      <c r="AA16" s="436"/>
      <c r="AB16" s="437"/>
      <c r="AC16" s="431"/>
      <c r="AD16" s="52"/>
      <c r="AE16" s="96"/>
      <c r="AF16" s="409">
        <v>1500</v>
      </c>
      <c r="AG16" s="52"/>
      <c r="AH16" s="96"/>
      <c r="AI16" s="431"/>
      <c r="AJ16" s="52"/>
      <c r="AK16" s="96"/>
      <c r="AL16" s="59">
        <f t="shared" si="1"/>
        <v>1500</v>
      </c>
      <c r="AM16" s="59">
        <f t="shared" si="0"/>
        <v>0</v>
      </c>
      <c r="AN16" s="354"/>
    </row>
    <row r="17" spans="1:40" s="1" customFormat="1" ht="19.5" customHeight="1" thickTop="1" thickBot="1">
      <c r="A17" s="105" t="s">
        <v>130</v>
      </c>
      <c r="B17" s="116"/>
      <c r="C17" s="92"/>
      <c r="D17" s="414"/>
      <c r="E17" s="106"/>
      <c r="F17" s="52"/>
      <c r="G17" s="96"/>
      <c r="H17" s="106"/>
      <c r="I17" s="349"/>
      <c r="J17" s="96"/>
      <c r="K17" s="409">
        <v>500</v>
      </c>
      <c r="L17" s="52"/>
      <c r="M17" s="96"/>
      <c r="N17" s="431"/>
      <c r="O17" s="52"/>
      <c r="P17" s="96"/>
      <c r="Q17" s="431"/>
      <c r="R17" s="52"/>
      <c r="S17" s="96"/>
      <c r="T17" s="431"/>
      <c r="U17" s="52"/>
      <c r="V17" s="96"/>
      <c r="W17" s="431"/>
      <c r="X17" s="52"/>
      <c r="Y17" s="96"/>
      <c r="Z17" s="431"/>
      <c r="AA17" s="436"/>
      <c r="AB17" s="437"/>
      <c r="AC17" s="431"/>
      <c r="AD17" s="52"/>
      <c r="AE17" s="96"/>
      <c r="AF17" s="431"/>
      <c r="AG17" s="52"/>
      <c r="AH17" s="96"/>
      <c r="AI17" s="431"/>
      <c r="AJ17" s="52"/>
      <c r="AK17" s="96"/>
      <c r="AL17" s="59">
        <f t="shared" si="1"/>
        <v>500</v>
      </c>
      <c r="AM17" s="59">
        <f t="shared" si="0"/>
        <v>0</v>
      </c>
      <c r="AN17" s="354"/>
    </row>
    <row r="18" spans="1:40" s="1" customFormat="1" ht="19.5" customHeight="1" thickTop="1" thickBot="1">
      <c r="A18" s="105" t="s">
        <v>132</v>
      </c>
      <c r="B18" s="116"/>
      <c r="C18" s="92"/>
      <c r="D18" s="414"/>
      <c r="E18" s="106"/>
      <c r="F18" s="52"/>
      <c r="G18" s="96"/>
      <c r="H18" s="106"/>
      <c r="I18" s="349"/>
      <c r="J18" s="96"/>
      <c r="K18" s="431"/>
      <c r="L18" s="52"/>
      <c r="M18" s="96"/>
      <c r="N18" s="409">
        <v>10000</v>
      </c>
      <c r="O18" s="52"/>
      <c r="P18" s="96"/>
      <c r="Q18" s="431"/>
      <c r="R18" s="52"/>
      <c r="S18" s="96"/>
      <c r="T18" s="431"/>
      <c r="U18" s="52"/>
      <c r="V18" s="96"/>
      <c r="W18" s="431"/>
      <c r="X18" s="52"/>
      <c r="Y18" s="96"/>
      <c r="Z18" s="431"/>
      <c r="AA18" s="436"/>
      <c r="AB18" s="437"/>
      <c r="AC18" s="431"/>
      <c r="AD18" s="52"/>
      <c r="AE18" s="96"/>
      <c r="AF18" s="431"/>
      <c r="AG18" s="52"/>
      <c r="AH18" s="96"/>
      <c r="AI18" s="431"/>
      <c r="AJ18" s="52"/>
      <c r="AK18" s="96"/>
      <c r="AL18" s="59">
        <f t="shared" si="1"/>
        <v>10000</v>
      </c>
      <c r="AM18" s="59">
        <f t="shared" si="0"/>
        <v>0</v>
      </c>
      <c r="AN18" s="354"/>
    </row>
    <row r="19" spans="1:40" s="1" customFormat="1" ht="19.5" customHeight="1" thickTop="1" thickBot="1">
      <c r="A19" s="105" t="s">
        <v>133</v>
      </c>
      <c r="B19" s="116"/>
      <c r="C19" s="92"/>
      <c r="D19" s="414"/>
      <c r="E19" s="106"/>
      <c r="F19" s="52"/>
      <c r="G19" s="96"/>
      <c r="H19" s="106"/>
      <c r="I19" s="349"/>
      <c r="J19" s="96"/>
      <c r="K19" s="431"/>
      <c r="L19" s="52"/>
      <c r="M19" s="96"/>
      <c r="N19" s="434"/>
      <c r="O19" s="52"/>
      <c r="P19" s="96"/>
      <c r="Q19" s="409">
        <v>5000</v>
      </c>
      <c r="R19" s="52"/>
      <c r="S19" s="96"/>
      <c r="T19" s="431"/>
      <c r="U19" s="52"/>
      <c r="V19" s="96"/>
      <c r="W19" s="431"/>
      <c r="X19" s="52"/>
      <c r="Y19" s="96"/>
      <c r="Z19" s="431"/>
      <c r="AA19" s="436"/>
      <c r="AB19" s="437"/>
      <c r="AC19" s="431"/>
      <c r="AD19" s="52"/>
      <c r="AE19" s="96"/>
      <c r="AF19" s="431"/>
      <c r="AG19" s="52"/>
      <c r="AH19" s="96"/>
      <c r="AI19" s="431"/>
      <c r="AJ19" s="52"/>
      <c r="AK19" s="96"/>
      <c r="AL19" s="59">
        <f t="shared" si="1"/>
        <v>5000</v>
      </c>
      <c r="AM19" s="59">
        <f t="shared" si="0"/>
        <v>0</v>
      </c>
      <c r="AN19" s="354"/>
    </row>
    <row r="20" spans="1:40" s="1" customFormat="1" ht="19.5" customHeight="1" thickTop="1" thickBot="1">
      <c r="A20" s="105" t="s">
        <v>134</v>
      </c>
      <c r="B20" s="116"/>
      <c r="C20" s="92"/>
      <c r="D20" s="414"/>
      <c r="E20" s="106"/>
      <c r="F20" s="52"/>
      <c r="G20" s="96"/>
      <c r="H20" s="106"/>
      <c r="I20" s="349"/>
      <c r="J20" s="96"/>
      <c r="K20" s="431"/>
      <c r="L20" s="52"/>
      <c r="M20" s="96"/>
      <c r="N20" s="434"/>
      <c r="O20" s="52"/>
      <c r="P20" s="96"/>
      <c r="Q20" s="409">
        <v>2000</v>
      </c>
      <c r="R20" s="52"/>
      <c r="S20" s="96"/>
      <c r="T20" s="431"/>
      <c r="U20" s="52"/>
      <c r="V20" s="96"/>
      <c r="W20" s="431"/>
      <c r="X20" s="52"/>
      <c r="Y20" s="96"/>
      <c r="Z20" s="431"/>
      <c r="AA20" s="436"/>
      <c r="AB20" s="437"/>
      <c r="AC20" s="431"/>
      <c r="AD20" s="52"/>
      <c r="AE20" s="96"/>
      <c r="AF20" s="431"/>
      <c r="AG20" s="52"/>
      <c r="AH20" s="96"/>
      <c r="AI20" s="431"/>
      <c r="AJ20" s="52"/>
      <c r="AK20" s="96"/>
      <c r="AL20" s="59">
        <f t="shared" si="1"/>
        <v>2000</v>
      </c>
      <c r="AM20" s="59">
        <f t="shared" si="0"/>
        <v>0</v>
      </c>
      <c r="AN20" s="354"/>
    </row>
    <row r="21" spans="1:40" s="1" customFormat="1" ht="19.5" customHeight="1" thickTop="1" thickBot="1">
      <c r="A21" s="105" t="s">
        <v>135</v>
      </c>
      <c r="B21" s="116"/>
      <c r="C21" s="92"/>
      <c r="D21" s="414"/>
      <c r="E21" s="106"/>
      <c r="F21" s="52"/>
      <c r="G21" s="96"/>
      <c r="H21" s="106"/>
      <c r="I21" s="349"/>
      <c r="J21" s="96"/>
      <c r="K21" s="431"/>
      <c r="L21" s="52"/>
      <c r="M21" s="96"/>
      <c r="N21" s="434"/>
      <c r="O21" s="52"/>
      <c r="P21" s="96"/>
      <c r="Q21" s="431"/>
      <c r="R21" s="52"/>
      <c r="S21" s="96"/>
      <c r="T21" s="431"/>
      <c r="U21" s="52"/>
      <c r="V21" s="96"/>
      <c r="W21" s="409">
        <v>10000</v>
      </c>
      <c r="X21" s="52"/>
      <c r="Y21" s="96"/>
      <c r="Z21" s="431"/>
      <c r="AA21" s="436"/>
      <c r="AB21" s="437"/>
      <c r="AC21" s="431"/>
      <c r="AD21" s="52"/>
      <c r="AE21" s="96"/>
      <c r="AF21" s="431"/>
      <c r="AG21" s="52"/>
      <c r="AH21" s="96"/>
      <c r="AI21" s="431"/>
      <c r="AJ21" s="52"/>
      <c r="AK21" s="96"/>
      <c r="AL21" s="59">
        <f t="shared" si="1"/>
        <v>10000</v>
      </c>
      <c r="AM21" s="59">
        <f t="shared" si="0"/>
        <v>0</v>
      </c>
      <c r="AN21" s="354"/>
    </row>
    <row r="22" spans="1:40" s="1" customFormat="1" ht="19.5" customHeight="1" thickTop="1" thickBot="1">
      <c r="A22" s="105" t="s">
        <v>136</v>
      </c>
      <c r="B22" s="116"/>
      <c r="C22" s="92"/>
      <c r="D22" s="414"/>
      <c r="E22" s="106"/>
      <c r="F22" s="52"/>
      <c r="G22" s="96"/>
      <c r="H22" s="106"/>
      <c r="I22" s="349"/>
      <c r="J22" s="96"/>
      <c r="K22" s="431"/>
      <c r="L22" s="52"/>
      <c r="M22" s="96"/>
      <c r="N22" s="435"/>
      <c r="O22" s="52"/>
      <c r="P22" s="96"/>
      <c r="Q22" s="431"/>
      <c r="R22" s="52"/>
      <c r="S22" s="96"/>
      <c r="T22" s="431"/>
      <c r="U22" s="52"/>
      <c r="V22" s="96"/>
      <c r="W22" s="431"/>
      <c r="X22" s="52"/>
      <c r="Y22" s="96"/>
      <c r="Z22" s="431"/>
      <c r="AA22" s="436"/>
      <c r="AB22" s="437"/>
      <c r="AC22" s="431"/>
      <c r="AD22" s="52"/>
      <c r="AE22" s="96"/>
      <c r="AF22" s="409">
        <v>1000</v>
      </c>
      <c r="AG22" s="52"/>
      <c r="AH22" s="96"/>
      <c r="AI22" s="431"/>
      <c r="AJ22" s="52"/>
      <c r="AK22" s="96"/>
      <c r="AL22" s="59">
        <f t="shared" si="1"/>
        <v>1000</v>
      </c>
      <c r="AM22" s="59">
        <f t="shared" si="0"/>
        <v>0</v>
      </c>
      <c r="AN22" s="354"/>
    </row>
    <row r="23" spans="1:40" s="1" customFormat="1" ht="19.5" customHeight="1" thickTop="1" thickBot="1">
      <c r="A23" s="46" t="s">
        <v>101</v>
      </c>
      <c r="B23" s="317">
        <v>1822</v>
      </c>
      <c r="C23" s="306"/>
      <c r="D23" s="121">
        <f>C23-B23</f>
        <v>-1822</v>
      </c>
      <c r="E23" s="300"/>
      <c r="F23" s="301"/>
      <c r="G23" s="95"/>
      <c r="H23" s="300"/>
      <c r="I23" s="336"/>
      <c r="J23" s="95"/>
      <c r="K23" s="432"/>
      <c r="L23" s="301"/>
      <c r="M23" s="95"/>
      <c r="N23" s="432"/>
      <c r="O23" s="301"/>
      <c r="P23" s="95"/>
      <c r="Q23" s="432"/>
      <c r="R23" s="301"/>
      <c r="S23" s="95"/>
      <c r="T23" s="432"/>
      <c r="U23" s="301"/>
      <c r="V23" s="95"/>
      <c r="W23" s="432"/>
      <c r="X23" s="301"/>
      <c r="Y23" s="95"/>
      <c r="Z23" s="432"/>
      <c r="AA23" s="438"/>
      <c r="AB23" s="439"/>
      <c r="AC23" s="432"/>
      <c r="AD23" s="301"/>
      <c r="AE23" s="95"/>
      <c r="AF23" s="432"/>
      <c r="AG23" s="301"/>
      <c r="AH23" s="95"/>
      <c r="AI23" s="416">
        <v>5000</v>
      </c>
      <c r="AJ23" s="301"/>
      <c r="AK23" s="95"/>
      <c r="AL23" s="59">
        <f t="shared" si="1"/>
        <v>6822</v>
      </c>
      <c r="AM23" s="59">
        <f t="shared" si="0"/>
        <v>0</v>
      </c>
      <c r="AN23" s="353">
        <f>AK23+AH23+AE23+AB23+Y23+V23+S23+P23+M23+J23+G23+D23</f>
        <v>-1822</v>
      </c>
    </row>
    <row r="24" spans="1:40" ht="16.5" hidden="1" thickTop="1" thickBot="1">
      <c r="A24" s="118" t="s">
        <v>125</v>
      </c>
      <c r="B24" s="92"/>
      <c r="C24" s="303"/>
      <c r="D24" s="121"/>
      <c r="E24" s="341">
        <v>150</v>
      </c>
      <c r="F24" s="337">
        <v>200</v>
      </c>
      <c r="G24" s="95">
        <f>F24-E24</f>
        <v>50</v>
      </c>
      <c r="H24" s="302"/>
      <c r="I24" s="337"/>
      <c r="J24" s="95"/>
      <c r="K24" s="433"/>
      <c r="L24" s="303"/>
      <c r="M24" s="121"/>
      <c r="N24" s="433"/>
      <c r="O24" s="303"/>
      <c r="P24" s="121"/>
      <c r="Q24" s="433"/>
      <c r="R24" s="303"/>
      <c r="S24" s="121"/>
      <c r="T24" s="433"/>
      <c r="U24" s="303"/>
      <c r="V24" s="121"/>
      <c r="W24" s="433"/>
      <c r="X24" s="303"/>
      <c r="Y24" s="121"/>
      <c r="Z24" s="433"/>
      <c r="AA24" s="440"/>
      <c r="AB24" s="441"/>
      <c r="AC24" s="433"/>
      <c r="AD24" s="303"/>
      <c r="AE24" s="121"/>
      <c r="AF24" s="433"/>
      <c r="AG24" s="303"/>
      <c r="AH24" s="121"/>
      <c r="AI24" s="410"/>
      <c r="AJ24" s="303"/>
      <c r="AK24" s="121"/>
      <c r="AL24" s="59">
        <f t="shared" si="1"/>
        <v>150</v>
      </c>
      <c r="AM24" s="59">
        <f>AJ24+AG24+AD24+AA24+X24+U24+R24+O24+L24+I24+F24+C24</f>
        <v>200</v>
      </c>
      <c r="AN24" s="354">
        <f>AK24+AH24+AE24+AB24+Y24+V24+S24+P24+M24+J24+G24+D24</f>
        <v>50</v>
      </c>
    </row>
    <row r="25" spans="1:40" s="1" customFormat="1" ht="33.75" customHeight="1" thickTop="1" thickBot="1">
      <c r="A25" s="117" t="s">
        <v>103</v>
      </c>
      <c r="B25" s="310">
        <f>SUM(B4:B24)-B6</f>
        <v>12055</v>
      </c>
      <c r="C25" s="310">
        <f>SUM(C4:C24)-C6</f>
        <v>11073</v>
      </c>
      <c r="D25" s="100">
        <f>C25-B25</f>
        <v>-982</v>
      </c>
      <c r="E25" s="310">
        <f>SUM(E4:E24)-E6</f>
        <v>9545</v>
      </c>
      <c r="F25" s="310">
        <f>SUM(F4:F24)-F6</f>
        <v>13384</v>
      </c>
      <c r="G25" s="304">
        <f>F25-E25</f>
        <v>3839</v>
      </c>
      <c r="H25" s="310">
        <f>SUM(H4:H24)-H6</f>
        <v>8174</v>
      </c>
      <c r="I25" s="310">
        <f>SUM(I4:I24)-I6</f>
        <v>7463</v>
      </c>
      <c r="J25" s="100">
        <f>I25-H25</f>
        <v>-711</v>
      </c>
      <c r="K25" s="310">
        <f>SUM(K4:K24)-K6</f>
        <v>18299</v>
      </c>
      <c r="L25" s="100"/>
      <c r="M25" s="304"/>
      <c r="N25" s="310">
        <f>SUM(N4:N24)-N6</f>
        <v>20126</v>
      </c>
      <c r="O25" s="100"/>
      <c r="P25" s="304"/>
      <c r="Q25" s="310">
        <f>SUM(Q4:Q24)-Q6</f>
        <v>23734</v>
      </c>
      <c r="R25" s="417"/>
      <c r="S25" s="304"/>
      <c r="T25" s="310">
        <f>SUM(T4:T24)-T6</f>
        <v>6936.1</v>
      </c>
      <c r="U25" s="304"/>
      <c r="V25" s="304"/>
      <c r="W25" s="310">
        <f>SUM(W4:W24)-W6</f>
        <v>19286.5</v>
      </c>
      <c r="X25" s="304"/>
      <c r="Y25" s="304"/>
      <c r="Z25" s="310">
        <f>SUM(Z4:Z24)-Z6</f>
        <v>11750.25</v>
      </c>
      <c r="AA25" s="304"/>
      <c r="AB25" s="304"/>
      <c r="AC25" s="310">
        <f>SUM(AC4:AC24)-AC6</f>
        <v>4300</v>
      </c>
      <c r="AD25" s="304"/>
      <c r="AE25" s="304"/>
      <c r="AF25" s="310">
        <f>SUM(AF4:AF24)-AF6</f>
        <v>16335</v>
      </c>
      <c r="AG25" s="304"/>
      <c r="AH25" s="304"/>
      <c r="AI25" s="310">
        <f>SUM(AI4:AI24)-AI6</f>
        <v>11418.25</v>
      </c>
      <c r="AJ25" s="304"/>
      <c r="AK25" s="304"/>
      <c r="AL25" s="59">
        <f>AL26-AL6</f>
        <v>161809.1</v>
      </c>
      <c r="AM25" s="59">
        <f>AM26-AM6</f>
        <v>31720</v>
      </c>
      <c r="AN25" s="352">
        <f>AL25-AM25</f>
        <v>130089.1</v>
      </c>
    </row>
    <row r="26" spans="1:40" s="1" customFormat="1" ht="16.5" thickTop="1" thickBot="1">
      <c r="A26" s="93" t="s">
        <v>91</v>
      </c>
      <c r="B26" s="99">
        <f>SUM(B4:B24)</f>
        <v>12055</v>
      </c>
      <c r="C26" s="99">
        <f>SUM(C4:C24)</f>
        <v>11073</v>
      </c>
      <c r="D26" s="100">
        <f>C26-B26</f>
        <v>-982</v>
      </c>
      <c r="E26" s="99">
        <f>SUM(E4:E24)</f>
        <v>11145</v>
      </c>
      <c r="F26" s="99">
        <f>SUM(F4:F24)</f>
        <v>13384</v>
      </c>
      <c r="G26" s="304">
        <f>F26-E26</f>
        <v>2239</v>
      </c>
      <c r="H26" s="99">
        <f>SUM(H4:H24)</f>
        <v>8174</v>
      </c>
      <c r="I26" s="99">
        <f>SUM(I4:I24)</f>
        <v>7463</v>
      </c>
      <c r="J26" s="100">
        <f>I26-H26</f>
        <v>-711</v>
      </c>
      <c r="K26" s="99">
        <f>SUM(K4:K24)</f>
        <v>18299</v>
      </c>
      <c r="L26" s="100"/>
      <c r="M26" s="101"/>
      <c r="N26" s="99">
        <f>SUM(N4:N24)</f>
        <v>21126</v>
      </c>
      <c r="O26" s="100"/>
      <c r="P26" s="101"/>
      <c r="Q26" s="99">
        <f>SUM(Q4:Q24)</f>
        <v>28734</v>
      </c>
      <c r="R26" s="417"/>
      <c r="S26" s="101"/>
      <c r="T26" s="99">
        <f>SUM(T4:T24)</f>
        <v>11936.1</v>
      </c>
      <c r="U26" s="101"/>
      <c r="V26" s="101"/>
      <c r="W26" s="99">
        <f>SUM(W4:W24)</f>
        <v>19286.5</v>
      </c>
      <c r="X26" s="101"/>
      <c r="Y26" s="101"/>
      <c r="Z26" s="99">
        <f>SUM(Z4:Z24)</f>
        <v>41750.25</v>
      </c>
      <c r="AA26" s="101"/>
      <c r="AB26" s="101"/>
      <c r="AC26" s="99">
        <f>SUM(AC4:AC24)</f>
        <v>34300</v>
      </c>
      <c r="AD26" s="101"/>
      <c r="AE26" s="101"/>
      <c r="AF26" s="99">
        <f>SUM(AF4:AF24)</f>
        <v>26335</v>
      </c>
      <c r="AG26" s="101"/>
      <c r="AH26" s="101"/>
      <c r="AI26" s="99">
        <f>SUM(AI4:AI24)</f>
        <v>11418.25</v>
      </c>
      <c r="AJ26" s="101"/>
      <c r="AK26" s="101"/>
      <c r="AL26" s="59">
        <f>SUM(AL4:AL23)</f>
        <v>244409.1</v>
      </c>
      <c r="AM26" s="59">
        <f>SUM(AM4:AM23)</f>
        <v>31720</v>
      </c>
      <c r="AN26" s="352">
        <f>AL26-AM26</f>
        <v>212689.1</v>
      </c>
    </row>
    <row r="27" spans="1:40" ht="16.5" hidden="1" thickTop="1" thickBot="1">
      <c r="A27" s="98" t="s">
        <v>94</v>
      </c>
      <c r="B27" s="310">
        <f>SUM(B3:B24)</f>
        <v>26736</v>
      </c>
      <c r="C27" s="310">
        <f>SUM(C3:C24)</f>
        <v>12485</v>
      </c>
      <c r="D27" s="100">
        <f>C27-B27</f>
        <v>-14251</v>
      </c>
      <c r="E27" s="310">
        <f>SUM(E3:E24)</f>
        <v>26273</v>
      </c>
      <c r="F27" s="310">
        <f>SUM(F3:F24)</f>
        <v>22170</v>
      </c>
      <c r="G27" s="100">
        <f>F27-E27</f>
        <v>-4103</v>
      </c>
      <c r="H27" s="310">
        <f>SUM(H3:H24)</f>
        <v>21184</v>
      </c>
      <c r="I27" s="310">
        <f>SUM(I3:I24)</f>
        <v>15696.332625000001</v>
      </c>
      <c r="J27" s="100">
        <f>I27-H27</f>
        <v>-5487.6673749999991</v>
      </c>
      <c r="K27" s="310">
        <f>SUM(K3:K24)</f>
        <v>18299</v>
      </c>
      <c r="L27" s="100"/>
      <c r="M27" s="100"/>
      <c r="N27" s="310">
        <f>SUM(N3:N24)</f>
        <v>21126</v>
      </c>
      <c r="O27" s="100"/>
      <c r="P27" s="100"/>
      <c r="Q27" s="310">
        <f>SUM(Q3:Q24)</f>
        <v>28734</v>
      </c>
      <c r="R27" s="417"/>
      <c r="S27" s="100"/>
      <c r="T27" s="310">
        <f>SUM(T3:T24)</f>
        <v>11936.1</v>
      </c>
      <c r="U27" s="100"/>
      <c r="V27" s="100"/>
      <c r="W27" s="310">
        <f>SUM(W3:W24)</f>
        <v>19286.5</v>
      </c>
      <c r="X27" s="100"/>
      <c r="Y27" s="100"/>
      <c r="Z27" s="310">
        <f>SUM(Z3:Z24)</f>
        <v>41750.25</v>
      </c>
      <c r="AA27" s="100"/>
      <c r="AB27" s="100"/>
      <c r="AC27" s="310">
        <f>SUM(AC3:AC24)</f>
        <v>34300</v>
      </c>
      <c r="AD27" s="100"/>
      <c r="AE27" s="100"/>
      <c r="AF27" s="310">
        <f>SUM(AF3:AF24)</f>
        <v>26335</v>
      </c>
      <c r="AG27" s="100"/>
      <c r="AH27" s="100"/>
      <c r="AI27" s="310">
        <f>SUM(AI3:AI24)</f>
        <v>11418.25</v>
      </c>
      <c r="AJ27" s="100"/>
      <c r="AK27" s="100"/>
      <c r="AL27" s="102"/>
      <c r="AM27" s="355"/>
      <c r="AN27" s="103"/>
    </row>
    <row r="28" spans="1:40" ht="15.75" thickTop="1">
      <c r="G28" s="342"/>
      <c r="AD28" s="1"/>
      <c r="AE28" s="1"/>
      <c r="AG28" s="1"/>
      <c r="AH28" s="1"/>
      <c r="AJ28" s="1"/>
      <c r="AK28" s="1"/>
      <c r="AM28" s="351"/>
    </row>
    <row r="29" spans="1:40">
      <c r="C29" s="1">
        <v>11073</v>
      </c>
      <c r="F29" s="1">
        <v>13384</v>
      </c>
      <c r="AD29" s="1"/>
      <c r="AE29" s="1"/>
      <c r="AG29" s="1"/>
      <c r="AH29" s="1"/>
      <c r="AJ29" s="1"/>
      <c r="AK29" s="1"/>
    </row>
    <row r="30" spans="1:40">
      <c r="AD30" s="1"/>
      <c r="AE30" s="1"/>
      <c r="AG30" s="1"/>
      <c r="AH30" s="1"/>
      <c r="AJ30" s="1"/>
      <c r="AK30" s="1"/>
    </row>
    <row r="31" spans="1:40">
      <c r="AD31" s="1"/>
      <c r="AE31" s="1"/>
      <c r="AG31" s="1"/>
      <c r="AH31" s="1"/>
      <c r="AJ31" s="1"/>
      <c r="AK31" s="1"/>
    </row>
    <row r="32" spans="1:40">
      <c r="AD32" s="1"/>
      <c r="AE32" s="1"/>
      <c r="AG32" s="1"/>
      <c r="AH32" s="1"/>
      <c r="AJ32" s="1"/>
      <c r="AK32" s="1"/>
    </row>
    <row r="33" spans="8:37">
      <c r="AD33" s="1"/>
      <c r="AE33" s="1"/>
      <c r="AG33" s="1"/>
      <c r="AH33" s="1"/>
      <c r="AJ33" s="1"/>
      <c r="AK33" s="1"/>
    </row>
    <row r="34" spans="8:37">
      <c r="AD34" s="1"/>
      <c r="AE34" s="1"/>
      <c r="AG34" s="1"/>
      <c r="AH34" s="1"/>
      <c r="AJ34" s="1"/>
      <c r="AK34" s="1"/>
    </row>
    <row r="35" spans="8:37">
      <c r="AD35" s="1"/>
      <c r="AE35" s="1"/>
      <c r="AG35" s="1"/>
      <c r="AH35" s="1"/>
      <c r="AJ35" s="1"/>
      <c r="AK35" s="1"/>
    </row>
    <row r="36" spans="8:37">
      <c r="AD36" s="1"/>
      <c r="AE36" s="1"/>
      <c r="AG36" s="1"/>
      <c r="AH36" s="1"/>
      <c r="AJ36" s="1"/>
      <c r="AK36" s="1"/>
    </row>
    <row r="37" spans="8:37">
      <c r="AD37" s="1"/>
      <c r="AE37" s="1"/>
      <c r="AG37" s="1"/>
      <c r="AH37" s="1"/>
      <c r="AJ37" s="1"/>
      <c r="AK37" s="1"/>
    </row>
    <row r="38" spans="8:37">
      <c r="AD38" s="1"/>
      <c r="AE38" s="1"/>
      <c r="AG38" s="1"/>
      <c r="AH38" s="1"/>
      <c r="AJ38" s="1"/>
      <c r="AK38" s="1"/>
    </row>
    <row r="39" spans="8:37">
      <c r="AD39" s="1"/>
      <c r="AE39" s="1"/>
      <c r="AG39" s="1"/>
      <c r="AH39" s="1"/>
      <c r="AJ39" s="1"/>
      <c r="AK39" s="1"/>
    </row>
    <row r="40" spans="8:37">
      <c r="AD40" s="1"/>
      <c r="AE40" s="1"/>
      <c r="AG40" s="1"/>
      <c r="AH40" s="1"/>
      <c r="AJ40" s="1"/>
      <c r="AK40" s="1"/>
    </row>
    <row r="41" spans="8:37">
      <c r="AD41" s="1"/>
      <c r="AE41" s="1"/>
      <c r="AG41" s="1"/>
      <c r="AH41" s="1"/>
      <c r="AJ41" s="1"/>
      <c r="AK41" s="1"/>
    </row>
    <row r="42" spans="8:37">
      <c r="AD42" s="1"/>
      <c r="AE42" s="1"/>
      <c r="AG42" s="1"/>
      <c r="AH42" s="1"/>
      <c r="AJ42" s="1"/>
      <c r="AK42" s="1"/>
    </row>
    <row r="43" spans="8:37">
      <c r="AD43" s="1"/>
      <c r="AE43" s="1"/>
      <c r="AG43" s="1"/>
      <c r="AH43" s="1"/>
      <c r="AJ43" s="1"/>
      <c r="AK43" s="1"/>
    </row>
    <row r="44" spans="8:37">
      <c r="AD44" s="1"/>
      <c r="AE44" s="1"/>
      <c r="AG44" s="1"/>
      <c r="AH44" s="1"/>
      <c r="AJ44" s="1"/>
      <c r="AK44" s="1"/>
    </row>
    <row r="45" spans="8:37">
      <c r="AD45" s="1"/>
      <c r="AE45" s="1"/>
      <c r="AG45" s="1"/>
      <c r="AH45" s="1"/>
      <c r="AJ45" s="1"/>
      <c r="AK45" s="1"/>
    </row>
    <row r="46" spans="8:37">
      <c r="H46" s="1">
        <v>5525</v>
      </c>
      <c r="AD46" s="1"/>
      <c r="AE46" s="1"/>
      <c r="AG46" s="1"/>
      <c r="AH46" s="1"/>
      <c r="AJ46" s="1"/>
      <c r="AK46" s="1"/>
    </row>
    <row r="47" spans="8:37">
      <c r="AD47" s="1"/>
      <c r="AE47" s="1"/>
      <c r="AG47" s="1"/>
      <c r="AH47" s="1"/>
      <c r="AJ47" s="1"/>
      <c r="AK47" s="1"/>
    </row>
    <row r="48" spans="8:37">
      <c r="I48" s="14">
        <f>H46-I12</f>
        <v>3505</v>
      </c>
      <c r="AD48" s="1"/>
      <c r="AE48" s="1"/>
      <c r="AG48" s="1"/>
      <c r="AH48" s="1"/>
      <c r="AJ48" s="1"/>
      <c r="AK48" s="1"/>
    </row>
    <row r="49" spans="10:37">
      <c r="AD49" s="1"/>
      <c r="AE49" s="1"/>
      <c r="AG49" s="1"/>
      <c r="AH49" s="1"/>
      <c r="AJ49" s="1"/>
      <c r="AK49" s="1"/>
    </row>
    <row r="50" spans="10:37">
      <c r="AD50" s="1"/>
      <c r="AE50" s="1"/>
      <c r="AG50" s="1"/>
      <c r="AH50" s="1"/>
      <c r="AJ50" s="1"/>
      <c r="AK50" s="1"/>
    </row>
    <row r="51" spans="10:37">
      <c r="AD51" s="1"/>
      <c r="AE51" s="1"/>
      <c r="AG51" s="1"/>
      <c r="AH51" s="1"/>
      <c r="AJ51" s="1"/>
      <c r="AK51" s="1"/>
    </row>
    <row r="52" spans="10:37">
      <c r="AD52" s="1"/>
      <c r="AE52" s="1"/>
      <c r="AG52" s="1"/>
      <c r="AH52" s="1"/>
      <c r="AJ52" s="1"/>
      <c r="AK52" s="1"/>
    </row>
    <row r="53" spans="10:37">
      <c r="J53" s="14">
        <f>J54+I48</f>
        <v>4161.25</v>
      </c>
      <c r="AD53" s="1"/>
      <c r="AE53" s="1"/>
      <c r="AG53" s="1"/>
      <c r="AH53" s="1"/>
      <c r="AJ53" s="1"/>
      <c r="AK53" s="1"/>
    </row>
    <row r="54" spans="10:37">
      <c r="J54" s="1">
        <v>656.25</v>
      </c>
      <c r="AD54" s="1"/>
      <c r="AE54" s="1"/>
      <c r="AG54" s="1"/>
      <c r="AH54" s="1"/>
      <c r="AJ54" s="1"/>
      <c r="AK54" s="1"/>
    </row>
    <row r="55" spans="10:37">
      <c r="AD55" s="1"/>
      <c r="AE55" s="1"/>
      <c r="AG55" s="1"/>
      <c r="AH55" s="1"/>
      <c r="AJ55" s="1"/>
      <c r="AK55" s="1"/>
    </row>
    <row r="56" spans="10:37">
      <c r="AD56" s="1"/>
      <c r="AE56" s="1"/>
      <c r="AG56" s="1"/>
      <c r="AH56" s="1"/>
      <c r="AJ56" s="1"/>
      <c r="AK56" s="1"/>
    </row>
    <row r="57" spans="10:37">
      <c r="AD57" s="1"/>
      <c r="AE57" s="1"/>
      <c r="AG57" s="1"/>
      <c r="AH57" s="1"/>
      <c r="AJ57" s="1"/>
      <c r="AK57" s="1"/>
    </row>
    <row r="58" spans="10:37">
      <c r="AD58" s="1"/>
      <c r="AE58" s="1"/>
      <c r="AG58" s="1"/>
      <c r="AH58" s="1"/>
      <c r="AJ58" s="1"/>
      <c r="AK58" s="1"/>
    </row>
    <row r="59" spans="10:37">
      <c r="AD59" s="1"/>
      <c r="AE59" s="1"/>
      <c r="AG59" s="1"/>
      <c r="AH59" s="1"/>
      <c r="AJ59" s="1"/>
      <c r="AK59" s="1"/>
    </row>
    <row r="60" spans="10:37">
      <c r="AD60" s="1"/>
      <c r="AE60" s="1"/>
      <c r="AG60" s="1"/>
      <c r="AH60" s="1"/>
      <c r="AJ60" s="1"/>
      <c r="AK60" s="1"/>
    </row>
    <row r="61" spans="10:37">
      <c r="AD61" s="1"/>
      <c r="AE61" s="1"/>
      <c r="AG61" s="1"/>
      <c r="AH61" s="1"/>
      <c r="AJ61" s="1"/>
      <c r="AK61" s="1"/>
    </row>
    <row r="62" spans="10:37">
      <c r="AD62" s="1"/>
      <c r="AE62" s="1"/>
      <c r="AG62" s="1"/>
      <c r="AH62" s="1"/>
      <c r="AJ62" s="1"/>
      <c r="AK62" s="1"/>
    </row>
    <row r="63" spans="10:37">
      <c r="AD63" s="1"/>
      <c r="AE63" s="1"/>
      <c r="AG63" s="1"/>
      <c r="AH63" s="1"/>
      <c r="AJ63" s="1"/>
      <c r="AK63" s="1"/>
    </row>
    <row r="64" spans="10:37">
      <c r="AD64" s="1"/>
      <c r="AE64" s="1"/>
      <c r="AG64" s="1"/>
      <c r="AH64" s="1"/>
      <c r="AJ64" s="1"/>
      <c r="AK64" s="1"/>
    </row>
    <row r="65" spans="30:37">
      <c r="AD65" s="1"/>
      <c r="AE65" s="1"/>
      <c r="AG65" s="1"/>
      <c r="AH65" s="1"/>
      <c r="AJ65" s="1"/>
      <c r="AK65" s="1"/>
    </row>
    <row r="66" spans="30:37">
      <c r="AD66" s="1"/>
      <c r="AE66" s="1"/>
      <c r="AG66" s="1"/>
      <c r="AH66" s="1"/>
      <c r="AJ66" s="1"/>
      <c r="AK66" s="1"/>
    </row>
    <row r="67" spans="30:37">
      <c r="AD67" s="1"/>
      <c r="AE67" s="1"/>
      <c r="AG67" s="1"/>
      <c r="AH67" s="1"/>
      <c r="AJ67" s="1"/>
      <c r="AK67" s="1"/>
    </row>
    <row r="68" spans="30:37">
      <c r="AD68" s="1"/>
      <c r="AE68" s="1"/>
      <c r="AG68" s="1"/>
      <c r="AH68" s="1"/>
      <c r="AJ68" s="1"/>
      <c r="AK68" s="1"/>
    </row>
    <row r="69" spans="30:37">
      <c r="AD69" s="1"/>
      <c r="AE69" s="1"/>
      <c r="AG69" s="1"/>
      <c r="AH69" s="1"/>
      <c r="AJ69" s="1"/>
      <c r="AK69" s="1"/>
    </row>
    <row r="70" spans="30:37">
      <c r="AD70" s="1"/>
      <c r="AE70" s="1"/>
      <c r="AG70" s="1"/>
      <c r="AH70" s="1"/>
      <c r="AJ70" s="1"/>
      <c r="AK70" s="1"/>
    </row>
    <row r="71" spans="30:37">
      <c r="AD71" s="1"/>
      <c r="AE71" s="1"/>
      <c r="AG71" s="1"/>
      <c r="AH71" s="1"/>
      <c r="AJ71" s="1"/>
      <c r="AK71" s="1"/>
    </row>
    <row r="72" spans="30:37">
      <c r="AD72" s="1"/>
      <c r="AE72" s="1"/>
      <c r="AG72" s="1"/>
      <c r="AH72" s="1"/>
      <c r="AJ72" s="1"/>
      <c r="AK72" s="1"/>
    </row>
    <row r="73" spans="30:37">
      <c r="AD73" s="1"/>
      <c r="AE73" s="1"/>
      <c r="AG73" s="1"/>
      <c r="AH73" s="1"/>
      <c r="AJ73" s="1"/>
      <c r="AK73" s="1"/>
    </row>
    <row r="74" spans="30:37">
      <c r="AD74" s="1"/>
      <c r="AE74" s="1"/>
      <c r="AG74" s="1"/>
      <c r="AH74" s="1"/>
      <c r="AJ74" s="1"/>
      <c r="AK74" s="1"/>
    </row>
    <row r="75" spans="30:37">
      <c r="AD75" s="1"/>
      <c r="AE75" s="1"/>
      <c r="AG75" s="1"/>
      <c r="AH75" s="1"/>
      <c r="AJ75" s="1"/>
      <c r="AK75" s="1"/>
    </row>
    <row r="76" spans="30:37">
      <c r="AD76" s="1"/>
      <c r="AE76" s="1"/>
      <c r="AG76" s="1"/>
      <c r="AH76" s="1"/>
      <c r="AJ76" s="1"/>
      <c r="AK76" s="1"/>
    </row>
    <row r="77" spans="30:37">
      <c r="AD77" s="1"/>
      <c r="AE77" s="1"/>
      <c r="AG77" s="1"/>
      <c r="AH77" s="1"/>
      <c r="AJ77" s="1"/>
      <c r="AK77" s="1"/>
    </row>
    <row r="78" spans="30:37">
      <c r="AD78" s="1"/>
      <c r="AE78" s="1"/>
      <c r="AG78" s="1"/>
      <c r="AH78" s="1"/>
      <c r="AJ78" s="1"/>
      <c r="AK78" s="1"/>
    </row>
    <row r="79" spans="30:37">
      <c r="AD79" s="1"/>
      <c r="AE79" s="1"/>
      <c r="AG79" s="1"/>
      <c r="AH79" s="1"/>
      <c r="AJ79" s="1"/>
      <c r="AK79" s="1"/>
    </row>
    <row r="80" spans="30:37">
      <c r="AD80" s="1"/>
      <c r="AE80" s="1"/>
      <c r="AG80" s="1"/>
      <c r="AH80" s="1"/>
      <c r="AJ80" s="1"/>
      <c r="AK80" s="1"/>
    </row>
    <row r="81" spans="30:37">
      <c r="AD81" s="1"/>
      <c r="AE81" s="1"/>
      <c r="AG81" s="1"/>
      <c r="AH81" s="1"/>
      <c r="AJ81" s="1"/>
      <c r="AK81" s="1"/>
    </row>
    <row r="82" spans="30:37">
      <c r="AD82" s="1"/>
      <c r="AE82" s="1"/>
      <c r="AG82" s="1"/>
      <c r="AH82" s="1"/>
      <c r="AJ82" s="1"/>
      <c r="AK82" s="1"/>
    </row>
    <row r="83" spans="30:37">
      <c r="AD83" s="1"/>
      <c r="AE83" s="1"/>
      <c r="AG83" s="1"/>
      <c r="AH83" s="1"/>
      <c r="AJ83" s="1"/>
      <c r="AK83" s="1"/>
    </row>
    <row r="84" spans="30:37">
      <c r="AD84" s="1"/>
      <c r="AE84" s="1"/>
      <c r="AG84" s="1"/>
      <c r="AH84" s="1"/>
      <c r="AJ84" s="1"/>
      <c r="AK84" s="1"/>
    </row>
    <row r="85" spans="30:37">
      <c r="AD85" s="1"/>
      <c r="AE85" s="1"/>
      <c r="AG85" s="1"/>
      <c r="AH85" s="1"/>
      <c r="AJ85" s="1"/>
      <c r="AK85" s="1"/>
    </row>
    <row r="86" spans="30:37">
      <c r="AD86" s="1"/>
      <c r="AE86" s="1"/>
      <c r="AG86" s="1"/>
      <c r="AH86" s="1"/>
      <c r="AJ86" s="1"/>
      <c r="AK86" s="1"/>
    </row>
    <row r="87" spans="30:37">
      <c r="AD87" s="1"/>
      <c r="AE87" s="1"/>
      <c r="AG87" s="1"/>
      <c r="AH87" s="1"/>
      <c r="AJ87" s="1"/>
      <c r="AK87" s="1"/>
    </row>
    <row r="88" spans="30:37">
      <c r="AD88" s="1"/>
      <c r="AE88" s="1"/>
      <c r="AG88" s="1"/>
      <c r="AH88" s="1"/>
      <c r="AJ88" s="1"/>
      <c r="AK88" s="1"/>
    </row>
    <row r="89" spans="30:37">
      <c r="AD89" s="1"/>
      <c r="AE89" s="1"/>
      <c r="AG89" s="1"/>
      <c r="AH89" s="1"/>
      <c r="AJ89" s="1"/>
      <c r="AK89" s="1"/>
    </row>
    <row r="90" spans="30:37">
      <c r="AD90" s="1"/>
      <c r="AE90" s="1"/>
      <c r="AG90" s="1"/>
      <c r="AH90" s="1"/>
      <c r="AJ90" s="1"/>
      <c r="AK90" s="1"/>
    </row>
    <row r="91" spans="30:37">
      <c r="AD91" s="1"/>
      <c r="AE91" s="1"/>
      <c r="AG91" s="1"/>
      <c r="AH91" s="1"/>
      <c r="AJ91" s="1"/>
      <c r="AK91" s="1"/>
    </row>
    <row r="92" spans="30:37">
      <c r="AD92" s="1"/>
      <c r="AE92" s="1"/>
      <c r="AG92" s="1"/>
      <c r="AH92" s="1"/>
      <c r="AJ92" s="1"/>
      <c r="AK92" s="1"/>
    </row>
    <row r="93" spans="30:37">
      <c r="AD93" s="1"/>
      <c r="AE93" s="1"/>
      <c r="AG93" s="1"/>
      <c r="AH93" s="1"/>
      <c r="AJ93" s="1"/>
      <c r="AK93" s="1"/>
    </row>
    <row r="94" spans="30:37">
      <c r="AD94" s="1"/>
      <c r="AE94" s="1"/>
      <c r="AG94" s="1"/>
      <c r="AH94" s="1"/>
      <c r="AJ94" s="1"/>
      <c r="AK94" s="1"/>
    </row>
    <row r="95" spans="30:37">
      <c r="AD95" s="1"/>
      <c r="AE95" s="1"/>
      <c r="AG95" s="1"/>
      <c r="AH95" s="1"/>
      <c r="AJ95" s="1"/>
      <c r="AK95" s="1"/>
    </row>
    <row r="96" spans="30:37">
      <c r="AD96" s="1"/>
      <c r="AE96" s="1"/>
      <c r="AG96" s="1"/>
      <c r="AH96" s="1"/>
      <c r="AJ96" s="1"/>
      <c r="AK96" s="1"/>
    </row>
    <row r="97" spans="30:37">
      <c r="AD97" s="1"/>
      <c r="AE97" s="1"/>
      <c r="AG97" s="1"/>
      <c r="AH97" s="1"/>
      <c r="AJ97" s="1"/>
      <c r="AK97" s="1"/>
    </row>
  </sheetData>
  <mergeCells count="13">
    <mergeCell ref="AL1:AN1"/>
    <mergeCell ref="AC1:AE1"/>
    <mergeCell ref="AF1:AH1"/>
    <mergeCell ref="AI1:AK1"/>
    <mergeCell ref="Z1:AB1"/>
    <mergeCell ref="Q1:S1"/>
    <mergeCell ref="T1:V1"/>
    <mergeCell ref="W1:Y1"/>
    <mergeCell ref="B1:D1"/>
    <mergeCell ref="E1:G1"/>
    <mergeCell ref="H1:J1"/>
    <mergeCell ref="K1:M1"/>
    <mergeCell ref="N1:P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23" sqref="I23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C1:M17"/>
  <sheetViews>
    <sheetView workbookViewId="0">
      <selection activeCell="J16" sqref="J16"/>
    </sheetView>
  </sheetViews>
  <sheetFormatPr defaultRowHeight="15"/>
  <cols>
    <col min="3" max="3" width="14.42578125" customWidth="1"/>
    <col min="4" max="4" width="12.140625" customWidth="1"/>
  </cols>
  <sheetData>
    <row r="1" spans="3:12">
      <c r="D1">
        <v>11171</v>
      </c>
    </row>
    <row r="2" spans="3:12">
      <c r="C2">
        <v>5000</v>
      </c>
      <c r="D2" s="377">
        <v>3327.3</v>
      </c>
      <c r="G2" s="377" t="s">
        <v>128</v>
      </c>
      <c r="K2" s="378">
        <v>8906.36</v>
      </c>
    </row>
    <row r="3" spans="3:12">
      <c r="C3">
        <v>1000</v>
      </c>
      <c r="D3">
        <v>1390.8</v>
      </c>
    </row>
    <row r="4" spans="3:12">
      <c r="C4" s="376">
        <v>7997.54</v>
      </c>
      <c r="D4">
        <v>100</v>
      </c>
    </row>
    <row r="5" spans="3:12">
      <c r="C5">
        <f>SUM(C2:C4)</f>
        <v>13997.54</v>
      </c>
      <c r="D5">
        <f>D1-D2-D3-D4</f>
        <v>6352.9</v>
      </c>
      <c r="E5">
        <f>C5-D5</f>
        <v>7644.6400000000012</v>
      </c>
    </row>
    <row r="10" spans="3:12">
      <c r="E10">
        <v>4936.7034000000003</v>
      </c>
    </row>
    <row r="14" spans="3:12">
      <c r="L14" s="377">
        <v>3328</v>
      </c>
    </row>
    <row r="15" spans="3:12">
      <c r="J15">
        <v>12913</v>
      </c>
      <c r="L15" s="1">
        <v>1390.8</v>
      </c>
    </row>
    <row r="16" spans="3:12">
      <c r="J16">
        <v>6000</v>
      </c>
      <c r="L16" s="1">
        <v>100</v>
      </c>
    </row>
    <row r="17" spans="10:13">
      <c r="J17">
        <f>SUM(J15:J16)</f>
        <v>18913</v>
      </c>
      <c r="L17" s="1">
        <f>SUM(L14:L16)</f>
        <v>4818.8</v>
      </c>
      <c r="M17">
        <f>J17-L17</f>
        <v>14094.2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KSH-Expenditure</vt:lpstr>
      <vt:lpstr>KSH-Income-Expenditure</vt:lpstr>
      <vt:lpstr>KSH-Income</vt:lpstr>
      <vt:lpstr>USD-Expenditure</vt:lpstr>
      <vt:lpstr>USD-Income</vt:lpstr>
      <vt:lpstr>.</vt:lpstr>
      <vt:lpstr>Sheet1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Cynthia</cp:lastModifiedBy>
  <dcterms:created xsi:type="dcterms:W3CDTF">2012-03-07T14:38:56Z</dcterms:created>
  <dcterms:modified xsi:type="dcterms:W3CDTF">2012-10-19T20:32:38Z</dcterms:modified>
</cp:coreProperties>
</file>