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0_Solo/data/"/>
    </mc:Choice>
  </mc:AlternateContent>
  <xr:revisionPtr revIDLastSave="0" documentId="13_ncr:1_{4D15192F-33A3-DB4F-9493-ABCFA5D6A503}" xr6:coauthVersionLast="47" xr6:coauthVersionMax="47" xr10:uidLastSave="{00000000-0000-0000-0000-000000000000}"/>
  <bookViews>
    <workbookView xWindow="1900" yWindow="500" windowWidth="26900" windowHeight="16940" activeTab="6" xr2:uid="{7B09D491-FC6B-8B44-8969-79F9B8A5890F}"/>
  </bookViews>
  <sheets>
    <sheet name="AN" sheetId="1" r:id="rId1"/>
    <sheet name="AK" sheetId="2" r:id="rId2"/>
    <sheet name="NS" sheetId="3" r:id="rId3"/>
    <sheet name="AR" sheetId="4" r:id="rId4"/>
    <sheet name="PB" sheetId="6" r:id="rId5"/>
    <sheet name="NK" sheetId="5" r:id="rId6"/>
    <sheet name="sdt" sheetId="8" r:id="rId7"/>
    <sheet name="analysi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0" i="8" l="1"/>
  <c r="H3" i="8"/>
  <c r="H4" i="8"/>
  <c r="I3" i="8"/>
  <c r="I4" i="8"/>
  <c r="J15" i="7"/>
  <c r="J14" i="7"/>
  <c r="J13" i="7"/>
  <c r="J12" i="7"/>
  <c r="J9" i="7"/>
  <c r="J8" i="7"/>
  <c r="J7" i="7"/>
  <c r="J6" i="7"/>
  <c r="P20" i="8"/>
  <c r="P19" i="8"/>
  <c r="P18" i="8"/>
  <c r="P17" i="8"/>
  <c r="O20" i="8"/>
  <c r="O19" i="8"/>
  <c r="O18" i="8"/>
  <c r="O17" i="8"/>
  <c r="N20" i="8"/>
  <c r="N19" i="8"/>
  <c r="N18" i="8"/>
  <c r="N17" i="8"/>
  <c r="M20" i="8"/>
  <c r="M19" i="8"/>
  <c r="M18" i="8"/>
  <c r="M17" i="8"/>
  <c r="P13" i="8"/>
  <c r="N13" i="8"/>
  <c r="O13" i="8"/>
  <c r="M13" i="8"/>
  <c r="P12" i="8"/>
  <c r="O12" i="8"/>
  <c r="N12" i="8"/>
  <c r="M12" i="8"/>
  <c r="P11" i="8"/>
  <c r="O11" i="8"/>
  <c r="N11" i="8"/>
  <c r="M11" i="8"/>
  <c r="P10" i="8"/>
  <c r="O10" i="8"/>
  <c r="N10" i="8"/>
  <c r="M10" i="8"/>
  <c r="M5" i="8"/>
  <c r="M4" i="8"/>
  <c r="N5" i="8"/>
  <c r="N4" i="8"/>
  <c r="O5" i="8"/>
  <c r="N40" i="8" s="1"/>
  <c r="O4" i="8"/>
  <c r="P5" i="8"/>
  <c r="P4" i="8"/>
  <c r="P3" i="8"/>
  <c r="O3" i="8"/>
  <c r="N3" i="8"/>
  <c r="M3" i="8"/>
  <c r="P2" i="8"/>
  <c r="O2" i="8"/>
  <c r="N2" i="8"/>
  <c r="M2" i="8"/>
  <c r="F7" i="8"/>
  <c r="G4" i="8"/>
  <c r="F4" i="8"/>
  <c r="G3" i="8"/>
  <c r="F3" i="8"/>
  <c r="I2" i="8"/>
  <c r="H2" i="8"/>
  <c r="G2" i="8"/>
  <c r="F2" i="8"/>
  <c r="J3" i="7"/>
  <c r="J2" i="7"/>
  <c r="E577" i="7"/>
  <c r="D576" i="7"/>
  <c r="E573" i="7"/>
  <c r="E572" i="7"/>
  <c r="D569" i="7"/>
  <c r="D568" i="7"/>
  <c r="D566" i="7"/>
  <c r="D565" i="7"/>
  <c r="E564" i="7"/>
  <c r="D558" i="7"/>
  <c r="D555" i="7"/>
  <c r="D554" i="7"/>
  <c r="E553" i="7"/>
  <c r="D552" i="7"/>
  <c r="E551" i="7"/>
  <c r="E547" i="7"/>
  <c r="D545" i="7"/>
  <c r="D544" i="7"/>
  <c r="E543" i="7"/>
  <c r="E542" i="7"/>
  <c r="E541" i="7"/>
  <c r="D540" i="7"/>
  <c r="E538" i="7"/>
  <c r="E536" i="7"/>
  <c r="E535" i="7"/>
  <c r="E534" i="7"/>
  <c r="D533" i="7"/>
  <c r="E532" i="7"/>
  <c r="D531" i="7"/>
  <c r="E530" i="7"/>
  <c r="E529" i="7"/>
  <c r="E528" i="7"/>
  <c r="D527" i="7"/>
  <c r="E526" i="7"/>
  <c r="D524" i="7"/>
  <c r="E523" i="7"/>
  <c r="E522" i="7"/>
  <c r="E519" i="7"/>
  <c r="D518" i="7"/>
  <c r="D517" i="7"/>
  <c r="E516" i="7"/>
  <c r="D515" i="7"/>
  <c r="E512" i="7"/>
  <c r="E511" i="7"/>
  <c r="E506" i="7"/>
  <c r="D505" i="7"/>
  <c r="E501" i="7"/>
  <c r="D499" i="7"/>
  <c r="D498" i="7"/>
  <c r="D497" i="7"/>
  <c r="D494" i="7"/>
  <c r="D493" i="7"/>
  <c r="E492" i="7"/>
  <c r="E491" i="7"/>
  <c r="E488" i="7"/>
  <c r="E487" i="7"/>
  <c r="E484" i="7"/>
  <c r="E483" i="7"/>
  <c r="D482" i="7"/>
  <c r="D479" i="7"/>
  <c r="E478" i="7"/>
  <c r="D477" i="7"/>
  <c r="D476" i="7"/>
  <c r="E475" i="7"/>
  <c r="D473" i="7"/>
  <c r="D472" i="7"/>
  <c r="D471" i="7"/>
  <c r="E470" i="7"/>
  <c r="D469" i="7"/>
  <c r="E464" i="7"/>
  <c r="D461" i="7"/>
  <c r="E460" i="7"/>
  <c r="D459" i="7"/>
  <c r="E458" i="7"/>
  <c r="E457" i="7"/>
  <c r="D456" i="7"/>
  <c r="D454" i="7"/>
  <c r="E453" i="7"/>
  <c r="E451" i="7"/>
  <c r="D450" i="7"/>
  <c r="E446" i="7"/>
  <c r="E445" i="7"/>
  <c r="D444" i="7"/>
  <c r="E443" i="7"/>
  <c r="D442" i="7"/>
  <c r="E441" i="7"/>
  <c r="E440" i="7"/>
  <c r="D439" i="7"/>
  <c r="E435" i="7"/>
  <c r="E434" i="7"/>
  <c r="E433" i="7"/>
  <c r="E432" i="7"/>
  <c r="E431" i="7"/>
  <c r="E430" i="7"/>
  <c r="D429" i="7"/>
  <c r="E428" i="7"/>
  <c r="D427" i="7"/>
  <c r="E426" i="7"/>
  <c r="D425" i="7"/>
  <c r="E424" i="7"/>
  <c r="D423" i="7"/>
  <c r="E422" i="7"/>
  <c r="E420" i="7"/>
  <c r="E419" i="7"/>
  <c r="D418" i="7"/>
  <c r="E416" i="7"/>
  <c r="E413" i="7"/>
  <c r="D412" i="7"/>
  <c r="D411" i="7"/>
  <c r="D409" i="7"/>
  <c r="E404" i="7"/>
  <c r="E402" i="7"/>
  <c r="E401" i="7"/>
  <c r="E397" i="7"/>
  <c r="E395" i="7"/>
  <c r="D393" i="7"/>
  <c r="D392" i="7"/>
  <c r="E389" i="7"/>
  <c r="E388" i="7"/>
  <c r="E384" i="7"/>
  <c r="E381" i="7"/>
  <c r="D380" i="7"/>
  <c r="D378" i="7"/>
  <c r="D377" i="7"/>
  <c r="E372" i="7"/>
  <c r="E371" i="7"/>
  <c r="D370" i="7"/>
  <c r="E368" i="7"/>
  <c r="E364" i="7"/>
  <c r="E362" i="7"/>
  <c r="E361" i="7"/>
  <c r="E359" i="7"/>
  <c r="E357" i="7"/>
  <c r="E355" i="7"/>
  <c r="D354" i="7"/>
  <c r="D353" i="7"/>
  <c r="E352" i="7"/>
  <c r="E348" i="7"/>
  <c r="E347" i="7"/>
  <c r="D345" i="7"/>
  <c r="E343" i="7"/>
  <c r="E341" i="7"/>
  <c r="E339" i="7"/>
  <c r="E338" i="7"/>
  <c r="D337" i="7"/>
  <c r="E336" i="7"/>
  <c r="E335" i="7"/>
  <c r="E334" i="7"/>
  <c r="E329" i="7"/>
  <c r="D328" i="7"/>
  <c r="E327" i="7"/>
  <c r="E324" i="7"/>
  <c r="D323" i="7"/>
  <c r="D321" i="7"/>
  <c r="D319" i="7"/>
  <c r="D316" i="7"/>
  <c r="E315" i="7"/>
  <c r="D314" i="7"/>
  <c r="E312" i="7"/>
  <c r="D310" i="7"/>
  <c r="D309" i="7"/>
  <c r="D308" i="7"/>
  <c r="E305" i="7"/>
  <c r="E304" i="7"/>
  <c r="E303" i="7"/>
  <c r="E302" i="7"/>
  <c r="E301" i="7"/>
  <c r="E299" i="7"/>
  <c r="D298" i="7"/>
  <c r="D297" i="7"/>
  <c r="D296" i="7"/>
  <c r="D295" i="7"/>
  <c r="E294" i="7"/>
  <c r="D293" i="7"/>
  <c r="D292" i="7"/>
  <c r="E290" i="7"/>
  <c r="D289" i="7"/>
  <c r="E288" i="7"/>
  <c r="E287" i="7"/>
  <c r="D286" i="7"/>
  <c r="D285" i="7"/>
  <c r="E283" i="7"/>
  <c r="E282" i="7"/>
  <c r="E279" i="7"/>
  <c r="E277" i="7"/>
  <c r="E276" i="7"/>
  <c r="D275" i="7"/>
  <c r="D273" i="7"/>
  <c r="D270" i="7"/>
  <c r="D269" i="7"/>
  <c r="D268" i="7"/>
  <c r="D267" i="7"/>
  <c r="D265" i="7"/>
  <c r="D264" i="7"/>
  <c r="D263" i="7"/>
  <c r="E262" i="7"/>
  <c r="D261" i="7"/>
  <c r="E259" i="7"/>
  <c r="D258" i="7"/>
  <c r="E257" i="7"/>
  <c r="E255" i="7"/>
  <c r="E254" i="7"/>
  <c r="E253" i="7"/>
  <c r="E249" i="7"/>
  <c r="E248" i="7"/>
  <c r="D247" i="7"/>
  <c r="D246" i="7"/>
  <c r="D245" i="7"/>
  <c r="D244" i="7"/>
  <c r="D242" i="7"/>
  <c r="E241" i="7"/>
  <c r="D239" i="7"/>
  <c r="E235" i="7"/>
  <c r="D229" i="7"/>
  <c r="E226" i="7"/>
  <c r="E225" i="7"/>
  <c r="D224" i="7"/>
  <c r="E223" i="7"/>
  <c r="D222" i="7"/>
  <c r="E221" i="7"/>
  <c r="E218" i="7"/>
  <c r="E216" i="7"/>
  <c r="E215" i="7"/>
  <c r="E214" i="7"/>
  <c r="E211" i="7"/>
  <c r="E210" i="7"/>
  <c r="D209" i="7"/>
  <c r="D208" i="7"/>
  <c r="D207" i="7"/>
  <c r="E204" i="7"/>
  <c r="E203" i="7"/>
  <c r="E202" i="7"/>
  <c r="D201" i="7"/>
  <c r="D198" i="7"/>
  <c r="E197" i="7"/>
  <c r="E196" i="7"/>
  <c r="E195" i="7"/>
  <c r="E194" i="7"/>
  <c r="E193" i="7"/>
  <c r="D191" i="7"/>
  <c r="E190" i="7"/>
  <c r="D189" i="7"/>
  <c r="D187" i="7"/>
  <c r="E186" i="7"/>
  <c r="D185" i="7"/>
  <c r="E184" i="7"/>
  <c r="E183" i="7"/>
  <c r="D182" i="7"/>
  <c r="E181" i="7"/>
  <c r="D180" i="7"/>
  <c r="E178" i="7"/>
  <c r="E177" i="7"/>
  <c r="E174" i="7"/>
  <c r="D173" i="7"/>
  <c r="D172" i="7"/>
  <c r="D168" i="7"/>
  <c r="E167" i="7"/>
  <c r="D166" i="7"/>
  <c r="D165" i="7"/>
  <c r="D164" i="7"/>
  <c r="D163" i="7"/>
  <c r="D162" i="7"/>
  <c r="D160" i="7"/>
  <c r="E159" i="7"/>
  <c r="E158" i="7"/>
  <c r="E157" i="7"/>
  <c r="D154" i="7"/>
  <c r="E153" i="7"/>
  <c r="E152" i="7"/>
  <c r="D150" i="7"/>
  <c r="E149" i="7"/>
  <c r="D148" i="7"/>
  <c r="D147" i="7"/>
  <c r="D143" i="7"/>
  <c r="E141" i="7"/>
  <c r="E140" i="7"/>
  <c r="E139" i="7"/>
  <c r="E138" i="7"/>
  <c r="D137" i="7"/>
  <c r="E136" i="7"/>
  <c r="D135" i="7"/>
  <c r="E134" i="7"/>
  <c r="E132" i="7"/>
  <c r="E130" i="7"/>
  <c r="D129" i="7"/>
  <c r="E128" i="7"/>
  <c r="D127" i="7"/>
  <c r="D126" i="7"/>
  <c r="E124" i="7"/>
  <c r="E122" i="7"/>
  <c r="E121" i="7"/>
  <c r="D118" i="7"/>
  <c r="E116" i="7"/>
  <c r="D115" i="7"/>
  <c r="E113" i="7"/>
  <c r="E112" i="7"/>
  <c r="E111" i="7"/>
  <c r="E107" i="7"/>
  <c r="E106" i="7"/>
  <c r="E105" i="7"/>
  <c r="D101" i="7"/>
  <c r="D99" i="7"/>
  <c r="E97" i="7"/>
  <c r="E93" i="7"/>
  <c r="E90" i="7"/>
  <c r="E89" i="7"/>
  <c r="D86" i="7"/>
  <c r="D82" i="7"/>
  <c r="E81" i="7"/>
  <c r="D80" i="7"/>
  <c r="E78" i="7"/>
  <c r="D71" i="7"/>
  <c r="E70" i="7"/>
  <c r="E69" i="7"/>
  <c r="E68" i="7"/>
  <c r="E65" i="7"/>
  <c r="D64" i="7"/>
  <c r="E62" i="7"/>
  <c r="E61" i="7"/>
  <c r="E59" i="7"/>
  <c r="E54" i="7"/>
  <c r="E52" i="7"/>
  <c r="D50" i="7"/>
  <c r="E48" i="7"/>
  <c r="E47" i="7"/>
  <c r="D46" i="7"/>
  <c r="D44" i="7"/>
  <c r="D43" i="7"/>
  <c r="E42" i="7"/>
  <c r="D39" i="7"/>
  <c r="D38" i="7"/>
  <c r="D36" i="7"/>
  <c r="E35" i="7"/>
  <c r="D34" i="7"/>
  <c r="E33" i="7"/>
  <c r="D31" i="7"/>
  <c r="E30" i="7"/>
  <c r="D29" i="7"/>
  <c r="D28" i="7"/>
  <c r="D25" i="7"/>
  <c r="D22" i="7"/>
  <c r="E17" i="7"/>
  <c r="E16" i="7"/>
  <c r="D15" i="7"/>
  <c r="D13" i="7"/>
  <c r="D12" i="7"/>
  <c r="E10" i="7"/>
  <c r="E9" i="7"/>
  <c r="D5" i="7"/>
  <c r="D4" i="7"/>
  <c r="D3" i="7"/>
  <c r="O26" i="2"/>
  <c r="N40" i="1"/>
  <c r="M40" i="1"/>
  <c r="P40" i="1" s="1"/>
  <c r="N39" i="1"/>
  <c r="M39" i="1"/>
  <c r="P39" i="1" s="1"/>
  <c r="N38" i="1"/>
  <c r="M38" i="1"/>
  <c r="P38" i="1" s="1"/>
  <c r="N37" i="1"/>
  <c r="M37" i="1"/>
  <c r="P37" i="1" s="1"/>
  <c r="N40" i="2"/>
  <c r="M40" i="2"/>
  <c r="P40" i="2" s="1"/>
  <c r="N39" i="2"/>
  <c r="M39" i="2"/>
  <c r="P39" i="2" s="1"/>
  <c r="N38" i="2"/>
  <c r="M38" i="2"/>
  <c r="P38" i="2" s="1"/>
  <c r="N37" i="2"/>
  <c r="M37" i="2"/>
  <c r="P37" i="2" s="1"/>
  <c r="P41" i="3"/>
  <c r="N41" i="3"/>
  <c r="M41" i="3"/>
  <c r="O41" i="3" s="1"/>
  <c r="N40" i="3"/>
  <c r="M40" i="3"/>
  <c r="P40" i="3" s="1"/>
  <c r="P39" i="3"/>
  <c r="N39" i="3"/>
  <c r="M39" i="3"/>
  <c r="O39" i="3" s="1"/>
  <c r="N38" i="3"/>
  <c r="M38" i="3"/>
  <c r="P38" i="3" s="1"/>
  <c r="N40" i="4"/>
  <c r="M40" i="4"/>
  <c r="P40" i="4" s="1"/>
  <c r="N39" i="4"/>
  <c r="M39" i="4"/>
  <c r="P39" i="4" s="1"/>
  <c r="N38" i="4"/>
  <c r="M38" i="4"/>
  <c r="P38" i="4" s="1"/>
  <c r="N37" i="4"/>
  <c r="M37" i="4"/>
  <c r="P37" i="4" s="1"/>
  <c r="N40" i="6"/>
  <c r="M40" i="6"/>
  <c r="P40" i="6" s="1"/>
  <c r="N39" i="6"/>
  <c r="M39" i="6"/>
  <c r="P39" i="6" s="1"/>
  <c r="N38" i="6"/>
  <c r="M38" i="6"/>
  <c r="P38" i="6" s="1"/>
  <c r="N37" i="6"/>
  <c r="M37" i="6"/>
  <c r="O37" i="6" s="1"/>
  <c r="N38" i="5"/>
  <c r="N39" i="5"/>
  <c r="N40" i="5"/>
  <c r="P40" i="5" s="1"/>
  <c r="O37" i="5"/>
  <c r="N37" i="5"/>
  <c r="M38" i="5"/>
  <c r="M39" i="5"/>
  <c r="M40" i="5"/>
  <c r="M37" i="5"/>
  <c r="P39" i="5"/>
  <c r="O38" i="5"/>
  <c r="P38" i="5"/>
  <c r="P37" i="5"/>
  <c r="N34" i="5"/>
  <c r="M34" i="5"/>
  <c r="P34" i="5" s="1"/>
  <c r="M33" i="5"/>
  <c r="N32" i="5"/>
  <c r="N27" i="5"/>
  <c r="N25" i="5"/>
  <c r="P20" i="5"/>
  <c r="O20" i="5"/>
  <c r="N20" i="5"/>
  <c r="M20" i="5"/>
  <c r="P19" i="5"/>
  <c r="O19" i="5"/>
  <c r="N33" i="5" s="1"/>
  <c r="N19" i="5"/>
  <c r="M19" i="5"/>
  <c r="P18" i="5"/>
  <c r="O18" i="5"/>
  <c r="N18" i="5"/>
  <c r="M18" i="5"/>
  <c r="M32" i="5" s="1"/>
  <c r="P17" i="5"/>
  <c r="O17" i="5"/>
  <c r="N31" i="5" s="1"/>
  <c r="N17" i="5"/>
  <c r="M17" i="5"/>
  <c r="M31" i="5" s="1"/>
  <c r="P13" i="5"/>
  <c r="O13" i="5"/>
  <c r="N13" i="5"/>
  <c r="M13" i="5"/>
  <c r="M27" i="5" s="1"/>
  <c r="P12" i="5"/>
  <c r="O12" i="5"/>
  <c r="N26" i="5" s="1"/>
  <c r="N12" i="5"/>
  <c r="M12" i="5"/>
  <c r="M26" i="5" s="1"/>
  <c r="P11" i="5"/>
  <c r="O11" i="5"/>
  <c r="N11" i="5"/>
  <c r="M11" i="5"/>
  <c r="M25" i="5" s="1"/>
  <c r="P10" i="5"/>
  <c r="O10" i="5"/>
  <c r="N24" i="5" s="1"/>
  <c r="N10" i="5"/>
  <c r="M10" i="5"/>
  <c r="M24" i="5" s="1"/>
  <c r="P5" i="5"/>
  <c r="O5" i="5"/>
  <c r="N5" i="5"/>
  <c r="M5" i="5"/>
  <c r="P4" i="5"/>
  <c r="O4" i="5"/>
  <c r="N4" i="5"/>
  <c r="M4" i="5"/>
  <c r="P3" i="5"/>
  <c r="O3" i="5"/>
  <c r="N3" i="5"/>
  <c r="M3" i="5"/>
  <c r="P2" i="5"/>
  <c r="O2" i="5"/>
  <c r="N2" i="5"/>
  <c r="M2" i="5"/>
  <c r="N34" i="6"/>
  <c r="N33" i="6"/>
  <c r="N32" i="6"/>
  <c r="N31" i="6"/>
  <c r="N24" i="6"/>
  <c r="P20" i="6"/>
  <c r="O20" i="6"/>
  <c r="N20" i="6"/>
  <c r="M20" i="6"/>
  <c r="M34" i="6" s="1"/>
  <c r="P19" i="6"/>
  <c r="O19" i="6"/>
  <c r="N19" i="6"/>
  <c r="M19" i="6"/>
  <c r="M33" i="6" s="1"/>
  <c r="P18" i="6"/>
  <c r="O18" i="6"/>
  <c r="N18" i="6"/>
  <c r="M18" i="6"/>
  <c r="M32" i="6" s="1"/>
  <c r="P17" i="6"/>
  <c r="O17" i="6"/>
  <c r="N17" i="6"/>
  <c r="M17" i="6"/>
  <c r="M31" i="6" s="1"/>
  <c r="P13" i="6"/>
  <c r="O13" i="6"/>
  <c r="N27" i="6" s="1"/>
  <c r="N13" i="6"/>
  <c r="M13" i="6"/>
  <c r="M27" i="6" s="1"/>
  <c r="P12" i="6"/>
  <c r="O12" i="6"/>
  <c r="N26" i="6" s="1"/>
  <c r="N12" i="6"/>
  <c r="M12" i="6"/>
  <c r="M26" i="6" s="1"/>
  <c r="P11" i="6"/>
  <c r="O11" i="6"/>
  <c r="N25" i="6" s="1"/>
  <c r="N11" i="6"/>
  <c r="M11" i="6"/>
  <c r="M25" i="6" s="1"/>
  <c r="P10" i="6"/>
  <c r="O10" i="6"/>
  <c r="N10" i="6"/>
  <c r="M10" i="6"/>
  <c r="M24" i="6" s="1"/>
  <c r="P5" i="6"/>
  <c r="O5" i="6"/>
  <c r="N5" i="6"/>
  <c r="M5" i="6"/>
  <c r="P4" i="6"/>
  <c r="O4" i="6"/>
  <c r="N4" i="6"/>
  <c r="M4" i="6"/>
  <c r="P3" i="6"/>
  <c r="O3" i="6"/>
  <c r="N3" i="6"/>
  <c r="M3" i="6"/>
  <c r="P2" i="6"/>
  <c r="O2" i="6"/>
  <c r="N2" i="6"/>
  <c r="M2" i="6"/>
  <c r="N33" i="4"/>
  <c r="N31" i="4"/>
  <c r="N26" i="4"/>
  <c r="N24" i="4"/>
  <c r="P20" i="4"/>
  <c r="O20" i="4"/>
  <c r="N34" i="4" s="1"/>
  <c r="N20" i="4"/>
  <c r="M20" i="4"/>
  <c r="M34" i="4" s="1"/>
  <c r="P19" i="4"/>
  <c r="O19" i="4"/>
  <c r="N19" i="4"/>
  <c r="M19" i="4"/>
  <c r="M33" i="4" s="1"/>
  <c r="P18" i="4"/>
  <c r="O18" i="4"/>
  <c r="N32" i="4" s="1"/>
  <c r="N18" i="4"/>
  <c r="M18" i="4"/>
  <c r="M32" i="4" s="1"/>
  <c r="P17" i="4"/>
  <c r="O17" i="4"/>
  <c r="N17" i="4"/>
  <c r="M17" i="4"/>
  <c r="M31" i="4" s="1"/>
  <c r="P13" i="4"/>
  <c r="O13" i="4"/>
  <c r="N27" i="4" s="1"/>
  <c r="N13" i="4"/>
  <c r="M13" i="4"/>
  <c r="M27" i="4" s="1"/>
  <c r="P12" i="4"/>
  <c r="O12" i="4"/>
  <c r="N12" i="4"/>
  <c r="M12" i="4"/>
  <c r="M26" i="4" s="1"/>
  <c r="P11" i="4"/>
  <c r="O11" i="4"/>
  <c r="N25" i="4" s="1"/>
  <c r="N11" i="4"/>
  <c r="M11" i="4"/>
  <c r="M25" i="4" s="1"/>
  <c r="P10" i="4"/>
  <c r="O10" i="4"/>
  <c r="N10" i="4"/>
  <c r="M10" i="4"/>
  <c r="M24" i="4" s="1"/>
  <c r="P5" i="4"/>
  <c r="O5" i="4"/>
  <c r="N5" i="4"/>
  <c r="M5" i="4"/>
  <c r="P4" i="4"/>
  <c r="O4" i="4"/>
  <c r="N4" i="4"/>
  <c r="M4" i="4"/>
  <c r="P3" i="4"/>
  <c r="O3" i="4"/>
  <c r="N3" i="4"/>
  <c r="M3" i="4"/>
  <c r="P2" i="4"/>
  <c r="O2" i="4"/>
  <c r="N2" i="4"/>
  <c r="M2" i="4"/>
  <c r="O25" i="3"/>
  <c r="N34" i="3"/>
  <c r="N32" i="3"/>
  <c r="N27" i="3"/>
  <c r="N25" i="3"/>
  <c r="P21" i="3"/>
  <c r="O21" i="3"/>
  <c r="N35" i="3" s="1"/>
  <c r="N21" i="3"/>
  <c r="M21" i="3"/>
  <c r="M35" i="3" s="1"/>
  <c r="P20" i="3"/>
  <c r="O20" i="3"/>
  <c r="N20" i="3"/>
  <c r="M20" i="3"/>
  <c r="M34" i="3" s="1"/>
  <c r="P19" i="3"/>
  <c r="O19" i="3"/>
  <c r="N33" i="3" s="1"/>
  <c r="N19" i="3"/>
  <c r="M19" i="3"/>
  <c r="M33" i="3" s="1"/>
  <c r="P18" i="3"/>
  <c r="O18" i="3"/>
  <c r="N18" i="3"/>
  <c r="M18" i="3"/>
  <c r="M32" i="3" s="1"/>
  <c r="P14" i="3"/>
  <c r="O14" i="3"/>
  <c r="N28" i="3" s="1"/>
  <c r="N14" i="3"/>
  <c r="M14" i="3"/>
  <c r="M28" i="3" s="1"/>
  <c r="P13" i="3"/>
  <c r="O13" i="3"/>
  <c r="N13" i="3"/>
  <c r="M13" i="3"/>
  <c r="M27" i="3" s="1"/>
  <c r="P12" i="3"/>
  <c r="O12" i="3"/>
  <c r="N26" i="3" s="1"/>
  <c r="N12" i="3"/>
  <c r="M12" i="3"/>
  <c r="M26" i="3" s="1"/>
  <c r="P11" i="3"/>
  <c r="O11" i="3"/>
  <c r="N11" i="3"/>
  <c r="M11" i="3"/>
  <c r="M25" i="3" s="1"/>
  <c r="P6" i="3"/>
  <c r="O6" i="3"/>
  <c r="N6" i="3"/>
  <c r="M6" i="3"/>
  <c r="P5" i="3"/>
  <c r="O5" i="3"/>
  <c r="N5" i="3"/>
  <c r="M5" i="3"/>
  <c r="P4" i="3"/>
  <c r="O4" i="3"/>
  <c r="N4" i="3"/>
  <c r="M4" i="3"/>
  <c r="P3" i="3"/>
  <c r="O3" i="3"/>
  <c r="N3" i="3"/>
  <c r="M3" i="3"/>
  <c r="P26" i="2"/>
  <c r="N33" i="2"/>
  <c r="N31" i="2"/>
  <c r="N26" i="2"/>
  <c r="P20" i="2"/>
  <c r="O20" i="2"/>
  <c r="N34" i="2" s="1"/>
  <c r="N20" i="2"/>
  <c r="M20" i="2"/>
  <c r="M34" i="2" s="1"/>
  <c r="P19" i="2"/>
  <c r="O19" i="2"/>
  <c r="N19" i="2"/>
  <c r="M19" i="2"/>
  <c r="M33" i="2" s="1"/>
  <c r="P18" i="2"/>
  <c r="O18" i="2"/>
  <c r="N32" i="2" s="1"/>
  <c r="N18" i="2"/>
  <c r="M18" i="2"/>
  <c r="M32" i="2" s="1"/>
  <c r="P17" i="2"/>
  <c r="O17" i="2"/>
  <c r="N17" i="2"/>
  <c r="M17" i="2"/>
  <c r="M31" i="2" s="1"/>
  <c r="P13" i="2"/>
  <c r="O13" i="2"/>
  <c r="N27" i="2" s="1"/>
  <c r="N13" i="2"/>
  <c r="M13" i="2"/>
  <c r="M27" i="2" s="1"/>
  <c r="P12" i="2"/>
  <c r="O12" i="2"/>
  <c r="N12" i="2"/>
  <c r="M12" i="2"/>
  <c r="M26" i="2" s="1"/>
  <c r="P11" i="2"/>
  <c r="O11" i="2"/>
  <c r="N25" i="2" s="1"/>
  <c r="N11" i="2"/>
  <c r="M11" i="2"/>
  <c r="M25" i="2" s="1"/>
  <c r="P10" i="2"/>
  <c r="O10" i="2"/>
  <c r="N24" i="2" s="1"/>
  <c r="N10" i="2"/>
  <c r="M10" i="2"/>
  <c r="M24" i="2" s="1"/>
  <c r="P5" i="2"/>
  <c r="O5" i="2"/>
  <c r="N5" i="2"/>
  <c r="M5" i="2"/>
  <c r="P4" i="2"/>
  <c r="O4" i="2"/>
  <c r="N4" i="2"/>
  <c r="M4" i="2"/>
  <c r="P3" i="2"/>
  <c r="O3" i="2"/>
  <c r="N3" i="2"/>
  <c r="M3" i="2"/>
  <c r="P2" i="2"/>
  <c r="O2" i="2"/>
  <c r="N2" i="2"/>
  <c r="M2" i="2"/>
  <c r="P32" i="1"/>
  <c r="P33" i="1"/>
  <c r="P34" i="1"/>
  <c r="P31" i="1"/>
  <c r="O32" i="1"/>
  <c r="O33" i="1"/>
  <c r="O34" i="1"/>
  <c r="O31" i="1"/>
  <c r="N32" i="1"/>
  <c r="N33" i="1"/>
  <c r="N34" i="1"/>
  <c r="N31" i="1"/>
  <c r="M32" i="1"/>
  <c r="M33" i="1"/>
  <c r="M34" i="1"/>
  <c r="M31" i="1"/>
  <c r="P25" i="1"/>
  <c r="P26" i="1"/>
  <c r="P27" i="1"/>
  <c r="P24" i="1"/>
  <c r="G11" i="1"/>
  <c r="O27" i="1"/>
  <c r="O25" i="1"/>
  <c r="O26" i="1"/>
  <c r="G10" i="1"/>
  <c r="O24" i="1"/>
  <c r="N25" i="1"/>
  <c r="N26" i="1"/>
  <c r="N27" i="1"/>
  <c r="N24" i="1"/>
  <c r="M25" i="1"/>
  <c r="M26" i="1"/>
  <c r="M27" i="1"/>
  <c r="M24" i="1"/>
  <c r="G14" i="1"/>
  <c r="P20" i="1"/>
  <c r="P19" i="1"/>
  <c r="P18" i="1"/>
  <c r="P17" i="1"/>
  <c r="O20" i="1"/>
  <c r="O19" i="1"/>
  <c r="O18" i="1"/>
  <c r="O17" i="1"/>
  <c r="N20" i="1"/>
  <c r="N19" i="1"/>
  <c r="N18" i="1"/>
  <c r="N17" i="1"/>
  <c r="M20" i="1"/>
  <c r="M19" i="1"/>
  <c r="M18" i="1"/>
  <c r="M17" i="1"/>
  <c r="P13" i="1"/>
  <c r="P12" i="1"/>
  <c r="P11" i="1"/>
  <c r="P10" i="1"/>
  <c r="O13" i="1"/>
  <c r="O12" i="1"/>
  <c r="O11" i="1"/>
  <c r="O10" i="1"/>
  <c r="N13" i="1"/>
  <c r="N12" i="1"/>
  <c r="N11" i="1"/>
  <c r="N10" i="1"/>
  <c r="M13" i="1"/>
  <c r="M12" i="1"/>
  <c r="M11" i="1"/>
  <c r="M10" i="1"/>
  <c r="P5" i="1"/>
  <c r="P4" i="1"/>
  <c r="P3" i="1"/>
  <c r="P2" i="1"/>
  <c r="O5" i="1"/>
  <c r="O4" i="1"/>
  <c r="O3" i="1"/>
  <c r="O2" i="1"/>
  <c r="N5" i="1"/>
  <c r="N4" i="1"/>
  <c r="N3" i="1"/>
  <c r="N2" i="1"/>
  <c r="M5" i="1"/>
  <c r="M4" i="1"/>
  <c r="M3" i="1"/>
  <c r="M2" i="1"/>
  <c r="G22" i="1"/>
  <c r="G21" i="1"/>
  <c r="G25" i="1" s="1"/>
  <c r="G15" i="1"/>
  <c r="G18" i="1"/>
  <c r="G22" i="2"/>
  <c r="G21" i="2"/>
  <c r="G25" i="2" s="1"/>
  <c r="G15" i="2"/>
  <c r="G14" i="2"/>
  <c r="G18" i="2" s="1"/>
  <c r="G22" i="3"/>
  <c r="G21" i="3"/>
  <c r="G25" i="3" s="1"/>
  <c r="G15" i="3"/>
  <c r="G14" i="3"/>
  <c r="G18" i="3" s="1"/>
  <c r="G22" i="4"/>
  <c r="G21" i="4"/>
  <c r="G25" i="4" s="1"/>
  <c r="G15" i="4"/>
  <c r="G14" i="4"/>
  <c r="G18" i="4" s="1"/>
  <c r="G22" i="6"/>
  <c r="G21" i="6"/>
  <c r="G25" i="6" s="1"/>
  <c r="G15" i="6"/>
  <c r="G14" i="6"/>
  <c r="G17" i="6" s="1"/>
  <c r="G8" i="6"/>
  <c r="G7" i="6"/>
  <c r="G11" i="6" s="1"/>
  <c r="G8" i="4"/>
  <c r="G7" i="4"/>
  <c r="G11" i="4" s="1"/>
  <c r="J4" i="1"/>
  <c r="I4" i="1"/>
  <c r="H4" i="1"/>
  <c r="G4" i="1"/>
  <c r="J3" i="1"/>
  <c r="I3" i="1"/>
  <c r="H3" i="1"/>
  <c r="G3" i="1"/>
  <c r="J2" i="1"/>
  <c r="I2" i="1"/>
  <c r="H2" i="1"/>
  <c r="G2" i="1"/>
  <c r="G8" i="1"/>
  <c r="G7" i="1"/>
  <c r="J4" i="2"/>
  <c r="I4" i="2"/>
  <c r="H4" i="2"/>
  <c r="G4" i="2"/>
  <c r="J3" i="2"/>
  <c r="I3" i="2"/>
  <c r="H3" i="2"/>
  <c r="G3" i="2"/>
  <c r="J2" i="2"/>
  <c r="I2" i="2"/>
  <c r="H2" i="2"/>
  <c r="G2" i="2"/>
  <c r="J4" i="3"/>
  <c r="I4" i="3"/>
  <c r="H4" i="3"/>
  <c r="G4" i="3"/>
  <c r="J3" i="3"/>
  <c r="I3" i="3"/>
  <c r="H3" i="3"/>
  <c r="G3" i="3"/>
  <c r="J2" i="3"/>
  <c r="I2" i="3"/>
  <c r="H2" i="3"/>
  <c r="G7" i="3" s="1"/>
  <c r="G2" i="3"/>
  <c r="J4" i="4"/>
  <c r="J3" i="4"/>
  <c r="I2" i="4"/>
  <c r="H2" i="4"/>
  <c r="G2" i="4"/>
  <c r="I4" i="4"/>
  <c r="H4" i="4"/>
  <c r="G4" i="4"/>
  <c r="I3" i="4"/>
  <c r="H3" i="4"/>
  <c r="G3" i="4"/>
  <c r="J2" i="4"/>
  <c r="G8" i="3"/>
  <c r="G8" i="2"/>
  <c r="G7" i="2"/>
  <c r="G11" i="2" s="1"/>
  <c r="G4" i="6"/>
  <c r="J4" i="6"/>
  <c r="I4" i="6"/>
  <c r="H4" i="6"/>
  <c r="J3" i="6"/>
  <c r="I3" i="6"/>
  <c r="H3" i="6"/>
  <c r="G3" i="6"/>
  <c r="J2" i="6"/>
  <c r="I2" i="6"/>
  <c r="H2" i="6"/>
  <c r="G2" i="6"/>
  <c r="I4" i="5"/>
  <c r="H4" i="5"/>
  <c r="F22" i="5" s="1"/>
  <c r="G4" i="5"/>
  <c r="F4" i="5"/>
  <c r="F21" i="5" s="1"/>
  <c r="I3" i="5"/>
  <c r="H3" i="5"/>
  <c r="F15" i="5" s="1"/>
  <c r="G3" i="5"/>
  <c r="F3" i="5"/>
  <c r="F14" i="5" s="1"/>
  <c r="I2" i="5"/>
  <c r="H2" i="5"/>
  <c r="F8" i="5" s="1"/>
  <c r="G2" i="5"/>
  <c r="F2" i="5"/>
  <c r="F7" i="5" s="1"/>
  <c r="F15" i="8" l="1"/>
  <c r="N34" i="8"/>
  <c r="N32" i="8"/>
  <c r="N33" i="8"/>
  <c r="P33" i="8" s="1"/>
  <c r="N31" i="8"/>
  <c r="M34" i="8"/>
  <c r="M33" i="8"/>
  <c r="M32" i="8"/>
  <c r="M31" i="8"/>
  <c r="N27" i="8"/>
  <c r="M27" i="8"/>
  <c r="O27" i="8" s="1"/>
  <c r="N26" i="8"/>
  <c r="M26" i="8"/>
  <c r="N25" i="8"/>
  <c r="M25" i="8"/>
  <c r="N24" i="8"/>
  <c r="M24" i="8"/>
  <c r="M40" i="8"/>
  <c r="M39" i="8"/>
  <c r="N39" i="8"/>
  <c r="N38" i="8"/>
  <c r="M38" i="8"/>
  <c r="P38" i="8" s="1"/>
  <c r="N37" i="8"/>
  <c r="P37" i="8" s="1"/>
  <c r="M37" i="8"/>
  <c r="P34" i="8"/>
  <c r="O34" i="8"/>
  <c r="O31" i="8"/>
  <c r="P32" i="8"/>
  <c r="O32" i="8"/>
  <c r="O38" i="8"/>
  <c r="O40" i="8"/>
  <c r="P25" i="8"/>
  <c r="O25" i="8"/>
  <c r="P27" i="8"/>
  <c r="O37" i="8"/>
  <c r="P39" i="8"/>
  <c r="O39" i="8"/>
  <c r="P24" i="8"/>
  <c r="O24" i="8"/>
  <c r="P26" i="8"/>
  <c r="O26" i="8"/>
  <c r="O33" i="8"/>
  <c r="F22" i="8"/>
  <c r="F21" i="8"/>
  <c r="F14" i="8"/>
  <c r="F8" i="8"/>
  <c r="F11" i="8"/>
  <c r="F18" i="8"/>
  <c r="F17" i="8"/>
  <c r="F25" i="8"/>
  <c r="F24" i="8"/>
  <c r="O37" i="1"/>
  <c r="O39" i="1"/>
  <c r="O38" i="1"/>
  <c r="O40" i="1"/>
  <c r="O37" i="2"/>
  <c r="O39" i="2"/>
  <c r="O38" i="2"/>
  <c r="O40" i="2"/>
  <c r="O38" i="3"/>
  <c r="O40" i="3"/>
  <c r="O37" i="4"/>
  <c r="O39" i="4"/>
  <c r="O38" i="4"/>
  <c r="O40" i="4"/>
  <c r="O39" i="6"/>
  <c r="P37" i="6"/>
  <c r="O38" i="6"/>
  <c r="O40" i="6"/>
  <c r="O39" i="5"/>
  <c r="O40" i="5"/>
  <c r="P24" i="5"/>
  <c r="O24" i="5"/>
  <c r="P26" i="5"/>
  <c r="O26" i="5"/>
  <c r="P31" i="5"/>
  <c r="O31" i="5"/>
  <c r="P33" i="5"/>
  <c r="P25" i="5"/>
  <c r="O25" i="5"/>
  <c r="P27" i="5"/>
  <c r="O27" i="5"/>
  <c r="P32" i="5"/>
  <c r="O32" i="5"/>
  <c r="O33" i="5"/>
  <c r="O34" i="5"/>
  <c r="P24" i="6"/>
  <c r="O24" i="6"/>
  <c r="P31" i="6"/>
  <c r="O31" i="6"/>
  <c r="P33" i="6"/>
  <c r="O33" i="6"/>
  <c r="P26" i="6"/>
  <c r="O26" i="6"/>
  <c r="P25" i="6"/>
  <c r="O25" i="6"/>
  <c r="P27" i="6"/>
  <c r="O27" i="6"/>
  <c r="P32" i="6"/>
  <c r="O32" i="6"/>
  <c r="P34" i="6"/>
  <c r="O34" i="6"/>
  <c r="P27" i="4"/>
  <c r="O27" i="4"/>
  <c r="P25" i="4"/>
  <c r="O25" i="4"/>
  <c r="P34" i="4"/>
  <c r="O34" i="4"/>
  <c r="P24" i="4"/>
  <c r="O24" i="4"/>
  <c r="P26" i="4"/>
  <c r="O26" i="4"/>
  <c r="O33" i="4"/>
  <c r="P33" i="4"/>
  <c r="P32" i="4"/>
  <c r="O32" i="4"/>
  <c r="P31" i="4"/>
  <c r="O31" i="4"/>
  <c r="P26" i="3"/>
  <c r="O26" i="3"/>
  <c r="P33" i="3"/>
  <c r="O33" i="3"/>
  <c r="P25" i="3"/>
  <c r="P34" i="3"/>
  <c r="O34" i="3"/>
  <c r="P28" i="3"/>
  <c r="O28" i="3"/>
  <c r="P35" i="3"/>
  <c r="O35" i="3"/>
  <c r="O27" i="3"/>
  <c r="P27" i="3"/>
  <c r="O32" i="3"/>
  <c r="P32" i="3"/>
  <c r="P25" i="2"/>
  <c r="O25" i="2"/>
  <c r="P32" i="2"/>
  <c r="O32" i="2"/>
  <c r="P27" i="2"/>
  <c r="O27" i="2"/>
  <c r="P34" i="2"/>
  <c r="O34" i="2"/>
  <c r="P24" i="2"/>
  <c r="O24" i="2"/>
  <c r="P31" i="2"/>
  <c r="O31" i="2"/>
  <c r="P33" i="2"/>
  <c r="O33" i="2"/>
  <c r="F25" i="5"/>
  <c r="F24" i="5"/>
  <c r="F11" i="5"/>
  <c r="F10" i="5"/>
  <c r="F17" i="5"/>
  <c r="F18" i="5"/>
  <c r="G17" i="1"/>
  <c r="G24" i="1"/>
  <c r="G17" i="2"/>
  <c r="G24" i="2"/>
  <c r="G17" i="3"/>
  <c r="G24" i="3"/>
  <c r="G17" i="4"/>
  <c r="G24" i="4"/>
  <c r="G18" i="6"/>
  <c r="G24" i="6"/>
  <c r="G10" i="6"/>
  <c r="G10" i="4"/>
  <c r="G11" i="3"/>
  <c r="G10" i="2"/>
  <c r="G10" i="3"/>
  <c r="P31" i="8" l="1"/>
  <c r="F10" i="8"/>
</calcChain>
</file>

<file path=xl/sharedStrings.xml><?xml version="1.0" encoding="utf-8"?>
<sst xmlns="http://schemas.openxmlformats.org/spreadsheetml/2006/main" count="6320" uniqueCount="153">
  <si>
    <t>image</t>
  </si>
  <si>
    <t>corr_ans</t>
  </si>
  <si>
    <t>key_resp.keys</t>
  </si>
  <si>
    <t>/Users/mac/Desktop/0_Solo/landscapebw5.jpg</t>
  </si>
  <si>
    <t>/Users/mac/Desktop/0_Solo/mmbw5.jpg</t>
  </si>
  <si>
    <t>/Users/mac/Desktop/0_Solo/landscapec5.jpg</t>
  </si>
  <si>
    <t>/Users/mac/Desktop/0_Solo/landscapebw2.jpg</t>
  </si>
  <si>
    <t>/Users/mac/Desktop/0_Solo/mmc1.jpg</t>
  </si>
  <si>
    <t>/Users/mac/Desktop/0_Solo/flowerc2.jpg</t>
  </si>
  <si>
    <t>/Users/mac/Desktop/0_Solo/flowerc5.jpg</t>
  </si>
  <si>
    <t>/Users/mac/Desktop/0_Solo/rockbw6.jpg</t>
  </si>
  <si>
    <t>/Users/mac/Desktop/0_Solo/mmbw4.jpg</t>
  </si>
  <si>
    <t>/Users/mac/Desktop/0_Solo/rockc3.jpg</t>
  </si>
  <si>
    <t>/Users/mac/Desktop/0_Solo/landscapec4.jpg</t>
  </si>
  <si>
    <t>/Users/mac/Desktop/0_Solo/landscapec6.jpg</t>
  </si>
  <si>
    <t>/Users/mac/Desktop/0_Solo/flowerbw6.jpg</t>
  </si>
  <si>
    <t>/Users/mac/Desktop/0_Solo/rockc6.jpg</t>
  </si>
  <si>
    <t>/Users/mac/Desktop/0_Solo/flowerc6.jpg</t>
  </si>
  <si>
    <t>/Users/mac/Desktop/0_Solo/landscapebw1.jpg</t>
  </si>
  <si>
    <t>/Users/mac/Desktop/0_Solo/rockc1.jpg</t>
  </si>
  <si>
    <t>/Users/mac/Desktop/0_Solo/rockc2.jpg</t>
  </si>
  <si>
    <t>/Users/mac/Desktop/0_Solo/rockbw1.jpg</t>
  </si>
  <si>
    <t>/Users/mac/Desktop/0_Solo/landscapebw4.jpg</t>
  </si>
  <si>
    <t>/Users/mac/Desktop/0_Solo/landscapec2.jpg</t>
  </si>
  <si>
    <t>/Users/mac/Desktop/0_Solo/rockc4.jpg</t>
  </si>
  <si>
    <t>/Users/mac/Desktop/0_Solo/flowerbw4.jpg</t>
  </si>
  <si>
    <t>/Users/mac/Desktop/0_Solo/flowerbw5.jpg</t>
  </si>
  <si>
    <t>/Users/mac/Desktop/0_Solo/flowerc1.jpg</t>
  </si>
  <si>
    <t>/Users/mac/Desktop/0_Solo/flowerc4.jpg</t>
  </si>
  <si>
    <t>/Users/mac/Desktop/0_Solo/rockc5.jpg</t>
  </si>
  <si>
    <t>/Users/mac/Desktop/0_Solo/flowerc3.jpg</t>
  </si>
  <si>
    <t>/Users/mac/Desktop/0_Solo/rockbw2.jpg</t>
  </si>
  <si>
    <t>/Users/mac/Desktop/0_Solo/rockbw3.jpg</t>
  </si>
  <si>
    <t>/Users/mac/Desktop/0_Solo/landscapebw3.jpg</t>
  </si>
  <si>
    <t>/Users/mac/Desktop/0_Solo/mmbw2.jpg</t>
  </si>
  <si>
    <t>/Users/mac/Desktop/0_Solo/rockbw5.jpg</t>
  </si>
  <si>
    <t>/Users/mac/Desktop/0_Solo/mmc5.jpg</t>
  </si>
  <si>
    <t>/Users/mac/Desktop/0_Solo/mmc6.jpg</t>
  </si>
  <si>
    <t>/Users/mac/Desktop/0_Solo/flowerbw3.jpg</t>
  </si>
  <si>
    <t>/Users/mac/Desktop/0_Solo/mmc2.jpg</t>
  </si>
  <si>
    <t>/Users/mac/Desktop/0_Solo/mmbw6.jpg</t>
  </si>
  <si>
    <t>/Users/mac/Desktop/0_Solo/mmbw1.jpg</t>
  </si>
  <si>
    <t>/Users/mac/Desktop/0_Solo/landscapec3.jpg</t>
  </si>
  <si>
    <t>/Users/mac/Desktop/0_Solo/landscapec1.jpg</t>
  </si>
  <si>
    <t>/Users/mac/Desktop/0_Solo/mmc3.jpg</t>
  </si>
  <si>
    <t>/Users/mac/Desktop/0_Solo/rockbw4.jpg</t>
  </si>
  <si>
    <t>/Users/mac/Desktop/0_Solo/landscapebw6.jpg</t>
  </si>
  <si>
    <t>/Users/mac/Desktop/0_Solo/mmc4.jpg</t>
  </si>
  <si>
    <t>/Users/mac/Desktop/0_Solo/flowerbw1.jpg</t>
  </si>
  <si>
    <t>/Users/mac/Desktop/0_Solo/flowerbw2.jpg</t>
  </si>
  <si>
    <t>y</t>
  </si>
  <si>
    <t>n</t>
  </si>
  <si>
    <t>/Users/mac/Desktop/0_Solo/flowerbwn1.jpg</t>
  </si>
  <si>
    <t>/Users/mac/Desktop/0_Solo/landscapebwn3.jpg</t>
  </si>
  <si>
    <t>/Users/mac/Desktop/0_Solo/flowercn3.jpg</t>
  </si>
  <si>
    <t>/Users/mac/Desktop/0_Solo/mmbwn3.jpg</t>
  </si>
  <si>
    <t>/Users/mac/Desktop/0_Solo/flowercn1.jpg</t>
  </si>
  <si>
    <t>/Users/mac/Desktop/0_Solo/mmcn4.jpg</t>
  </si>
  <si>
    <t>/Users/mac/Desktop/0_Solo/flowerbwn5.jpg</t>
  </si>
  <si>
    <t>/Users/mac/Desktop/0_Solo/landscapecn4.jpg</t>
  </si>
  <si>
    <t>/Users/mac/Desktop/0_Solo/rockbwn6.jpg</t>
  </si>
  <si>
    <t>/Users/mac/Desktop/0_Solo/landscapecn5.jpg</t>
  </si>
  <si>
    <t>/Users/mac/Desktop/0_Solo/mmbwn1.jpg</t>
  </si>
  <si>
    <t>/Users/mac/Desktop/0_Solo/rockcn6.jpg</t>
  </si>
  <si>
    <t>/Users/mac/Desktop/0_Solo/mmbwn5.jpg</t>
  </si>
  <si>
    <t>/Users/mac/Desktop/0_Solo/rockbwn1.jpg</t>
  </si>
  <si>
    <t>/Users/mac/Desktop/0_Solo/rockcn2.jpg</t>
  </si>
  <si>
    <t>/Users/mac/Desktop/0_Solo/rockcn5.jpg</t>
  </si>
  <si>
    <t>/Users/mac/Desktop/0_Solo/mmbwn2.jpg</t>
  </si>
  <si>
    <t>/Users/mac/Desktop/0_Solo/flowercn5.jpg</t>
  </si>
  <si>
    <t>/Users/mac/Desktop/0_Solo/flowerbwn2.jpg</t>
  </si>
  <si>
    <t>/Users/mac/Desktop/0_Solo/landscapebwn4.jpg</t>
  </si>
  <si>
    <t>/Users/mac/Desktop/0_Solo/landscapebwn2.jpg</t>
  </si>
  <si>
    <t>/Users/mac/Desktop/0_Solo/mmcn6.jpg</t>
  </si>
  <si>
    <t>/Users/mac/Desktop/0_Solo/flowercn6.jpg</t>
  </si>
  <si>
    <t>/Users/mac/Desktop/0_Solo/rockcn3.jpg</t>
  </si>
  <si>
    <t>/Users/mac/Desktop/0_Solo/flowercn2.jpg</t>
  </si>
  <si>
    <t>/Users/mac/Desktop/0_Solo/mmcn5.jpg</t>
  </si>
  <si>
    <t>/Users/mac/Desktop/0_Solo/mmcn1.jpg</t>
  </si>
  <si>
    <t>/Users/mac/Desktop/0_Solo/rockcn4.jpg</t>
  </si>
  <si>
    <t>/Users/mac/Desktop/0_Solo/landscapebwn5.jpg</t>
  </si>
  <si>
    <t>/Users/mac/Desktop/0_Solo/mmbwn6.jpg</t>
  </si>
  <si>
    <t>/Users/mac/Desktop/0_Solo/landscapecn1.jpg</t>
  </si>
  <si>
    <t>/Users/mac/Desktop/0_Solo/flowerbwn4.jpg</t>
  </si>
  <si>
    <t>/Users/mac/Desktop/0_Solo/flowercn4.jpg</t>
  </si>
  <si>
    <t>/Users/mac/Desktop/0_Solo/rockbwn5.jpg</t>
  </si>
  <si>
    <t>/Users/mac/Desktop/0_Solo/flowerbwn3.jpg</t>
  </si>
  <si>
    <t>/Users/mac/Desktop/0_Solo/landscapebwn1.jpg</t>
  </si>
  <si>
    <t>/Users/mac/Desktop/0_Solo/flowerbwn6.jpg</t>
  </si>
  <si>
    <t>/Users/mac/Desktop/0_Solo/rockbwn4.jpg</t>
  </si>
  <si>
    <t>/Users/mac/Desktop/0_Solo/landscapecn6.jpg</t>
  </si>
  <si>
    <t>/Users/mac/Desktop/0_Solo/landscapecn2.jpg</t>
  </si>
  <si>
    <t>/Users/mac/Desktop/0_Solo/mmbwn4.jpg</t>
  </si>
  <si>
    <t>/Users/mac/Desktop/0_Solo/rockcn1.jpg</t>
  </si>
  <si>
    <t>/Users/mac/Desktop/0_Solo/landscapebwn6.jpg</t>
  </si>
  <si>
    <t>/Users/mac/Desktop/0_Solo/mmcn2.jpg</t>
  </si>
  <si>
    <t>/Users/mac/Desktop/0_Solo/rockbwn3.jpg</t>
  </si>
  <si>
    <t>/Users/mac/Desktop/0_Solo/mmbw3.jpg</t>
  </si>
  <si>
    <t>/Users/mac/Desktop/0_Solo/landscapecn3.jpg</t>
  </si>
  <si>
    <t>/Users/mac/Desktop/0_Solo/rockbwn2.jpg</t>
  </si>
  <si>
    <t>/Users/mac/Desktop/0_Solo/mmcn3.jpg</t>
  </si>
  <si>
    <t>Colour</t>
  </si>
  <si>
    <t>bw</t>
  </si>
  <si>
    <t>c</t>
  </si>
  <si>
    <t>b</t>
  </si>
  <si>
    <t>Hit</t>
  </si>
  <si>
    <t>miss</t>
  </si>
  <si>
    <t>fa</t>
  </si>
  <si>
    <t>cr</t>
  </si>
  <si>
    <t>Total</t>
  </si>
  <si>
    <t>P(hit)</t>
  </si>
  <si>
    <t>P(false alarm)</t>
  </si>
  <si>
    <t>d' (d prime)</t>
  </si>
  <si>
    <t>criterion</t>
  </si>
  <si>
    <t>Coloured</t>
  </si>
  <si>
    <t>Black and White</t>
  </si>
  <si>
    <t>Landscape</t>
  </si>
  <si>
    <t>Flower</t>
  </si>
  <si>
    <t>Rock</t>
  </si>
  <si>
    <t>Types</t>
  </si>
  <si>
    <t>type</t>
  </si>
  <si>
    <t>Type</t>
  </si>
  <si>
    <t>Man Made</t>
  </si>
  <si>
    <t>Black and white</t>
  </si>
  <si>
    <t>Coloured type</t>
  </si>
  <si>
    <t>p(hit)</t>
  </si>
  <si>
    <t>p(false alarm)</t>
  </si>
  <si>
    <t>d'</t>
  </si>
  <si>
    <t>black and white type</t>
  </si>
  <si>
    <t>Overall Tyoe</t>
  </si>
  <si>
    <t>duration</t>
  </si>
  <si>
    <t>blackandwhite</t>
  </si>
  <si>
    <t>colour</t>
  </si>
  <si>
    <t>CorrectResp</t>
  </si>
  <si>
    <t>participant</t>
  </si>
  <si>
    <t>AN</t>
  </si>
  <si>
    <t>NK</t>
  </si>
  <si>
    <t>PB</t>
  </si>
  <si>
    <t>AR</t>
  </si>
  <si>
    <t>NS</t>
  </si>
  <si>
    <t>AK</t>
  </si>
  <si>
    <t>corrResp bnw</t>
  </si>
  <si>
    <t>corrResp colour</t>
  </si>
  <si>
    <t>CorrResp type colour</t>
  </si>
  <si>
    <t>CorrResp type bnw</t>
  </si>
  <si>
    <t>Landscape colour</t>
  </si>
  <si>
    <t>Flower colour</t>
  </si>
  <si>
    <t>Rock colour</t>
  </si>
  <si>
    <t>Man Made colour</t>
  </si>
  <si>
    <t>Landscape bnw</t>
  </si>
  <si>
    <t>Flower bnw</t>
  </si>
  <si>
    <t>Rock bnw</t>
  </si>
  <si>
    <t>Man Made bnw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</si>
</sst>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analysis!$I$2:$I$3</c:f>
              <c:strCache>
                <c:ptCount val="2"/>
                <c:pt idx="0">
                  <c:v>corrResp bnw</c:v>
                </c:pt>
                <c:pt idx="1">
                  <c:v>corrResp colour</c:v>
                </c:pt>
              </c:strCache>
            </c:strRef>
          </c:cat>
          <c:val>
            <c:numRef>
              <c:f>analysis!$J$2:$J$3</c:f>
              <c:numCache>
                <c:formatCode>General</c:formatCode>
                <c:ptCount val="2"/>
                <c:pt idx="0">
                  <c:v>155</c:v>
                </c:pt>
                <c:pt idx="1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6-954A-B01B-C408FBBD3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7732671"/>
        <c:axId val="257138095"/>
      </c:barChart>
      <c:catAx>
        <c:axId val="127773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38095"/>
        <c:crosses val="autoZero"/>
        <c:auto val="1"/>
        <c:lblAlgn val="ctr"/>
        <c:lblOffset val="100"/>
        <c:noMultiLvlLbl val="0"/>
      </c:catAx>
      <c:valAx>
        <c:axId val="25713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3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 Response Type</a:t>
            </a:r>
            <a:r>
              <a:rPr lang="en-GB" baseline="0"/>
              <a:t> and Colour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analysis!$I$17:$I$24</c:f>
              <c:strCache>
                <c:ptCount val="8"/>
                <c:pt idx="0">
                  <c:v>Landscape colour</c:v>
                </c:pt>
                <c:pt idx="1">
                  <c:v>Landscape bnw</c:v>
                </c:pt>
                <c:pt idx="2">
                  <c:v>Flower colour</c:v>
                </c:pt>
                <c:pt idx="3">
                  <c:v>Flower bnw</c:v>
                </c:pt>
                <c:pt idx="4">
                  <c:v>Rock colour</c:v>
                </c:pt>
                <c:pt idx="5">
                  <c:v>Rock bnw</c:v>
                </c:pt>
                <c:pt idx="6">
                  <c:v>Man Made colour</c:v>
                </c:pt>
                <c:pt idx="7">
                  <c:v>Man Made bnw</c:v>
                </c:pt>
              </c:strCache>
            </c:strRef>
          </c:cat>
          <c:val>
            <c:numRef>
              <c:f>analysis!$J$17:$J$24</c:f>
              <c:numCache>
                <c:formatCode>General</c:formatCode>
                <c:ptCount val="8"/>
                <c:pt idx="0">
                  <c:v>57</c:v>
                </c:pt>
                <c:pt idx="1">
                  <c:v>41</c:v>
                </c:pt>
                <c:pt idx="2">
                  <c:v>45</c:v>
                </c:pt>
                <c:pt idx="3">
                  <c:v>37</c:v>
                </c:pt>
                <c:pt idx="4">
                  <c:v>50</c:v>
                </c:pt>
                <c:pt idx="5">
                  <c:v>41</c:v>
                </c:pt>
                <c:pt idx="6">
                  <c:v>44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D-1A4C-A553-BA21C8735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703055"/>
        <c:axId val="1304650095"/>
      </c:barChart>
      <c:catAx>
        <c:axId val="130470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50095"/>
        <c:crosses val="autoZero"/>
        <c:auto val="1"/>
        <c:lblAlgn val="ctr"/>
        <c:lblOffset val="100"/>
        <c:noMultiLvlLbl val="0"/>
      </c:catAx>
      <c:valAx>
        <c:axId val="13046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70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12700</xdr:colOff>
      <xdr:row>1</xdr:row>
      <xdr:rowOff>6350</xdr:rowOff>
    </xdr:from>
    <xdr:to>
      <xdr:col>16</xdr:col>
      <xdr:colOff>457200</xdr:colOff>
      <xdr:row>14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75E0F-29AB-F9DD-0A83-5746ADB7F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425450</xdr:colOff>
      <xdr:row>17</xdr:row>
      <xdr:rowOff>133350</xdr:rowOff>
    </xdr:from>
    <xdr:to>
      <xdr:col>17</xdr:col>
      <xdr:colOff>711200</xdr:colOff>
      <xdr:row>34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556F29-5E12-37FC-C167-B242FE94A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F99E8-4049-FA4E-BC61-A86B75FE2ACA}">
  <dimension ref="A1:P97"/>
  <sheetViews>
    <sheetView topLeftCell="B1" workbookViewId="0">
      <selection activeCell="F2" sqref="F1:F2"/>
    </sheetView>
  </sheetViews>
  <sheetFormatPr baseColWidth="10" defaultRowHeight="16" x14ac:dyDescent="0.2"/>
  <cols>
    <col min="1" max="1" width="42.1640625" bestFit="1" customWidth="1"/>
    <col min="3" max="3" width="12.33203125" bestFit="1" customWidth="1"/>
    <col min="6" max="6" width="14.5" bestFit="1" customWidth="1"/>
    <col min="12" max="12" width="18.1640625" bestFit="1" customWidth="1"/>
    <col min="14" max="14" width="12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101</v>
      </c>
      <c r="F1" s="1"/>
      <c r="G1" s="1" t="s">
        <v>105</v>
      </c>
      <c r="H1" s="1" t="s">
        <v>106</v>
      </c>
      <c r="I1" s="1" t="s">
        <v>107</v>
      </c>
      <c r="J1" s="1" t="s">
        <v>108</v>
      </c>
      <c r="K1" s="1" t="s">
        <v>121</v>
      </c>
      <c r="M1" t="s">
        <v>105</v>
      </c>
      <c r="N1" t="s">
        <v>106</v>
      </c>
      <c r="O1" t="s">
        <v>107</v>
      </c>
      <c r="P1" t="s">
        <v>108</v>
      </c>
    </row>
    <row r="2" spans="1:16" x14ac:dyDescent="0.2">
      <c r="A2" t="s">
        <v>22</v>
      </c>
      <c r="B2" t="s">
        <v>50</v>
      </c>
      <c r="C2" t="s">
        <v>51</v>
      </c>
      <c r="D2" t="s">
        <v>102</v>
      </c>
      <c r="F2" s="1" t="s">
        <v>109</v>
      </c>
      <c r="G2" s="1">
        <f>COUNTIFS($B$2:$B$97, "y",$C$2:$C$97, "y")</f>
        <v>29</v>
      </c>
      <c r="H2" s="1">
        <f>COUNTIFS($B$2:$B$97, "y",$C$2:$C$97, "n")</f>
        <v>19</v>
      </c>
      <c r="I2" s="1">
        <f>COUNTIFS($B$2:$B$97, "n",$C$2:$C$97, "y")</f>
        <v>28</v>
      </c>
      <c r="J2" s="1">
        <f>COUNTIFS($B$2:$B$97, "n",$C$2:$C$97, "n")</f>
        <v>20</v>
      </c>
      <c r="K2" s="1">
        <v>1</v>
      </c>
      <c r="L2" t="s">
        <v>116</v>
      </c>
      <c r="M2">
        <f>COUNTIFS($B$2:$B$97, "y",$C$2:$C$97, "y",$K$2:$K$97, "1")</f>
        <v>8</v>
      </c>
      <c r="N2">
        <f>COUNTIFS($B$2:$B$97, "y",$C$2:$C$97, "n",$K$2:$K$97, "1")</f>
        <v>4</v>
      </c>
      <c r="O2">
        <f>COUNTIFS($B$2:$B$97, "n",$C$2:$C$97, "y",$K$2:$K$97, "1")</f>
        <v>5</v>
      </c>
      <c r="P2">
        <f>COUNTIFS($B$2:$B$97, "n",$C$2:$C$97, "n",$K$2:$K$97, "1")</f>
        <v>7</v>
      </c>
    </row>
    <row r="3" spans="1:16" x14ac:dyDescent="0.2">
      <c r="A3" t="s">
        <v>52</v>
      </c>
      <c r="B3" t="s">
        <v>51</v>
      </c>
      <c r="C3" t="s">
        <v>51</v>
      </c>
      <c r="D3" t="s">
        <v>102</v>
      </c>
      <c r="F3" s="1" t="s">
        <v>103</v>
      </c>
      <c r="G3" s="1">
        <f>COUNTIFS($B$2:$B$97, "y",$C$2:$C$97, "y",$D$2:$D$97, "c")</f>
        <v>17</v>
      </c>
      <c r="H3" s="1">
        <f>COUNTIFS($B$2:$B$97, "y",$C$2:$C$97, "n", $D$2:$D$97, "c")</f>
        <v>7</v>
      </c>
      <c r="I3" s="1">
        <f>COUNTIFS($B$2:$B$97, "n",$C$2:$C$97, "y", $D$2:$D$97, "c")</f>
        <v>16</v>
      </c>
      <c r="J3" s="1">
        <f>COUNTIFS($B$2:$B$97, "n",$C$2:$C$97, "n", $D$2:$D$97, "c")</f>
        <v>8</v>
      </c>
      <c r="K3" s="1">
        <v>2</v>
      </c>
      <c r="L3" t="s">
        <v>117</v>
      </c>
      <c r="M3">
        <f>COUNTIFS($B$2:$B$97, "y",$C$2:$C$97, "y",$K$2:$K$97, "2")</f>
        <v>9</v>
      </c>
      <c r="N3">
        <f>COUNTIFS($B$2:$B$97, "y",$C$2:$C$97, "n",$K$2:$K$97, "2")</f>
        <v>3</v>
      </c>
      <c r="O3">
        <f>COUNTIFS($B$2:$B$97, "n",$C$2:$C$97, "y",$K$2:$K$97, "2")</f>
        <v>8</v>
      </c>
      <c r="P3">
        <f>COUNTIFS($B$2:$B$97, "n",$C$2:$C$97, "n",$K$2:$K$97, "2")</f>
        <v>4</v>
      </c>
    </row>
    <row r="4" spans="1:16" x14ac:dyDescent="0.2">
      <c r="A4" t="s">
        <v>45</v>
      </c>
      <c r="B4" t="s">
        <v>50</v>
      </c>
      <c r="C4" t="s">
        <v>50</v>
      </c>
      <c r="D4" t="s">
        <v>102</v>
      </c>
      <c r="F4" s="1" t="s">
        <v>102</v>
      </c>
      <c r="G4" s="1">
        <f>COUNTIFS($B$2:$B$97, "y",$C$2:$C$97, "y",$D$2:$D$97, "bw")</f>
        <v>12</v>
      </c>
      <c r="H4" s="1">
        <f>COUNTIFS($B$2:$B$97, "y",$C$2:$C$97, "n", $D$2:$D$97, "bw")</f>
        <v>12</v>
      </c>
      <c r="I4" s="1">
        <f>COUNTIFS($B$2:$B$97, "n",$C$2:$C$97, "y", $D$2:$D$97, "bw")</f>
        <v>12</v>
      </c>
      <c r="J4" s="1">
        <f>COUNTIFS($B$2:$B$97, "n",$C$2:$C$97, "n", $D$2:$D$97, "bw")</f>
        <v>12</v>
      </c>
      <c r="K4" s="1">
        <v>3</v>
      </c>
      <c r="L4" t="s">
        <v>118</v>
      </c>
      <c r="M4">
        <f>COUNTIFS($B$2:$B$97, "y",$C$2:$C$97, "y",$K$2:$K$97, "3")</f>
        <v>6</v>
      </c>
      <c r="N4">
        <f>COUNTIFS($B$2:$B$97, "y",$C$2:$C$97, "n",$K$2:$K$97, "3")</f>
        <v>5</v>
      </c>
      <c r="O4">
        <f>COUNTIFS($B$2:$B$97, "n",$C$2:$C$97, "y",$K$2:$K$97, "3")</f>
        <v>8</v>
      </c>
      <c r="P4">
        <f>COUNTIFS($B$2:$B$97, "n",$C$2:$C$97, "n",$K$2:$K$97, "3")</f>
        <v>4</v>
      </c>
    </row>
    <row r="5" spans="1:16" x14ac:dyDescent="0.2">
      <c r="A5" t="s">
        <v>53</v>
      </c>
      <c r="B5" t="s">
        <v>51</v>
      </c>
      <c r="C5" t="s">
        <v>51</v>
      </c>
      <c r="D5" t="s">
        <v>102</v>
      </c>
      <c r="K5" s="1">
        <v>1</v>
      </c>
      <c r="L5" t="s">
        <v>122</v>
      </c>
      <c r="M5">
        <f>COUNTIFS($B$2:$B$97, "y",$C$2:$C$97, "y",$K$2:$K$97, "4")</f>
        <v>6</v>
      </c>
      <c r="N5">
        <f>COUNTIFS($B$2:$B$97, "y",$C$2:$C$97, "n",$K$2:$K$97, "4")</f>
        <v>7</v>
      </c>
      <c r="O5">
        <f>COUNTIFS($B$2:$B$97, "n",$C$2:$C$97, "y",$K$2:$K$97, "4")</f>
        <v>7</v>
      </c>
      <c r="P5">
        <f>COUNTIFS($B$2:$B$97, "n",$C$2:$C$97, "n",$K$2:$K$97, "4")</f>
        <v>5</v>
      </c>
    </row>
    <row r="6" spans="1:16" x14ac:dyDescent="0.2">
      <c r="A6" t="s">
        <v>54</v>
      </c>
      <c r="B6" t="s">
        <v>51</v>
      </c>
      <c r="C6" t="s">
        <v>50</v>
      </c>
      <c r="D6" t="s">
        <v>103</v>
      </c>
      <c r="F6" s="1" t="s">
        <v>109</v>
      </c>
      <c r="K6" s="1">
        <v>2</v>
      </c>
    </row>
    <row r="7" spans="1:16" x14ac:dyDescent="0.2">
      <c r="A7" t="s">
        <v>15</v>
      </c>
      <c r="B7" t="s">
        <v>50</v>
      </c>
      <c r="C7" t="s">
        <v>51</v>
      </c>
      <c r="D7" t="s">
        <v>102</v>
      </c>
      <c r="F7" t="s">
        <v>110</v>
      </c>
      <c r="G7">
        <f>G2/(H2+G2)</f>
        <v>0.60416666666666663</v>
      </c>
      <c r="K7" s="1">
        <v>2</v>
      </c>
    </row>
    <row r="8" spans="1:16" x14ac:dyDescent="0.2">
      <c r="A8" t="s">
        <v>55</v>
      </c>
      <c r="B8" t="s">
        <v>51</v>
      </c>
      <c r="C8" t="s">
        <v>50</v>
      </c>
      <c r="D8" t="s">
        <v>102</v>
      </c>
      <c r="F8" t="s">
        <v>111</v>
      </c>
      <c r="G8">
        <f>I2/(I2+J2)</f>
        <v>0.58333333333333337</v>
      </c>
      <c r="K8" s="1">
        <v>4</v>
      </c>
      <c r="L8" t="s">
        <v>101</v>
      </c>
    </row>
    <row r="9" spans="1:16" x14ac:dyDescent="0.2">
      <c r="A9" t="s">
        <v>56</v>
      </c>
      <c r="B9" t="s">
        <v>51</v>
      </c>
      <c r="C9" t="s">
        <v>51</v>
      </c>
      <c r="D9" t="s">
        <v>103</v>
      </c>
      <c r="K9" s="1">
        <v>2</v>
      </c>
      <c r="M9" t="s">
        <v>105</v>
      </c>
      <c r="N9" t="s">
        <v>106</v>
      </c>
      <c r="O9" t="s">
        <v>107</v>
      </c>
      <c r="P9" t="s">
        <v>108</v>
      </c>
    </row>
    <row r="10" spans="1:16" x14ac:dyDescent="0.2">
      <c r="A10" t="s">
        <v>27</v>
      </c>
      <c r="B10" t="s">
        <v>50</v>
      </c>
      <c r="C10" t="s">
        <v>50</v>
      </c>
      <c r="D10" t="s">
        <v>103</v>
      </c>
      <c r="F10" t="s">
        <v>112</v>
      </c>
      <c r="G10">
        <f>NORMSINV(G7)-NORMSINV(G8)</f>
        <v>5.3718582577998691E-2</v>
      </c>
      <c r="K10" s="1">
        <v>2</v>
      </c>
      <c r="L10" t="s">
        <v>116</v>
      </c>
      <c r="M10">
        <f>COUNTIFS($B$2:$B$97, "y",$C$2:$C$97, "y",$K$2:$K$97, "1",$D$2:$D$97, "c")</f>
        <v>4</v>
      </c>
      <c r="N10">
        <f>COUNTIFS($B$2:$B$97, "y",$C$2:$C$97, "n",$K$2:$K$97, "1",$D$2:$D$97, "c")</f>
        <v>1</v>
      </c>
      <c r="O10">
        <f>COUNTIFS($B$2:$B$97, "n",$C$2:$C$97, "y",$K$2:$K$97, "1",$D$2:$D$97, "c")</f>
        <v>2</v>
      </c>
      <c r="P10">
        <f>COUNTIFS($B$2:$B$97, "n",$C$2:$C$97, "n",$K$2:$K$97, "1",$D$2:$D$97, "c")</f>
        <v>4</v>
      </c>
    </row>
    <row r="11" spans="1:16" x14ac:dyDescent="0.2">
      <c r="A11" t="s">
        <v>57</v>
      </c>
      <c r="B11" t="s">
        <v>51</v>
      </c>
      <c r="C11" t="s">
        <v>50</v>
      </c>
      <c r="D11" t="s">
        <v>103</v>
      </c>
      <c r="F11" t="s">
        <v>113</v>
      </c>
      <c r="G11">
        <f>-(((NORMSINV(G7)+NORMSINV(G8))/2))</f>
        <v>-0.2372876855369242</v>
      </c>
      <c r="K11" s="1">
        <v>4</v>
      </c>
      <c r="L11" t="s">
        <v>117</v>
      </c>
      <c r="M11">
        <f>COUNTIFS($B$2:$B$97, "y",$C$2:$C$97, "y",$K$2:$K$97, "2", $D$2:$D$97, "c")</f>
        <v>5</v>
      </c>
      <c r="N11">
        <f>COUNTIFS($B$2:$B$97, "y",$C$2:$C$97, "n",$K$2:$K$97, "2",$D$2:$D$97, "c")</f>
        <v>1</v>
      </c>
      <c r="O11">
        <f>COUNTIFS($B$2:$B$97, "n",$C$2:$C$97, "y",$K$2:$K$97, "2",$D$2:$D$97, "c")</f>
        <v>4</v>
      </c>
      <c r="P11">
        <f>COUNTIFS($B$2:$B$97, "n",$C$2:$C$97, "n",$K$2:$K$97, "2",$D$2:$D$97, "c")</f>
        <v>2</v>
      </c>
    </row>
    <row r="12" spans="1:16" x14ac:dyDescent="0.2">
      <c r="A12" t="s">
        <v>6</v>
      </c>
      <c r="B12" t="s">
        <v>50</v>
      </c>
      <c r="C12" t="s">
        <v>50</v>
      </c>
      <c r="D12" t="s">
        <v>102</v>
      </c>
      <c r="K12" s="1">
        <v>1</v>
      </c>
      <c r="L12" t="s">
        <v>118</v>
      </c>
      <c r="M12">
        <f>COUNTIFS($B$2:$B$97, "y",$C$2:$C$97, "y",$K$2:$K$97, "3", $D$2:$D$97, "c")</f>
        <v>4</v>
      </c>
      <c r="N12">
        <f>COUNTIFS($B$2:$B$97, "y",$C$2:$C$97, "n",$K$2:$K$97, "3",$D$2:$D$97, "c")</f>
        <v>2</v>
      </c>
      <c r="O12">
        <f>COUNTIFS($B$2:$B$97, "n",$C$2:$C$97, "y",$K$2:$K$97, "3",$D$2:$D$97, "c")</f>
        <v>5</v>
      </c>
      <c r="P12">
        <f>COUNTIFS($B$2:$B$97, "n",$C$2:$C$97, "n",$K$2:$K$97, "3",$D$2:$D$97, "c")</f>
        <v>1</v>
      </c>
    </row>
    <row r="13" spans="1:16" x14ac:dyDescent="0.2">
      <c r="A13" t="s">
        <v>58</v>
      </c>
      <c r="B13" t="s">
        <v>51</v>
      </c>
      <c r="C13" t="s">
        <v>51</v>
      </c>
      <c r="D13" t="s">
        <v>102</v>
      </c>
      <c r="F13" t="s">
        <v>114</v>
      </c>
      <c r="K13" s="1">
        <v>2</v>
      </c>
      <c r="L13" t="s">
        <v>122</v>
      </c>
      <c r="M13">
        <f>COUNTIFS($B$2:$B$97, "y",$C$2:$C$97, "y",$K$2:$K$97, "4", $D$2:$D$97, "c")</f>
        <v>4</v>
      </c>
      <c r="N13">
        <f>COUNTIFS($B$2:$B$97, "y",$C$2:$C$97, "n",$K$2:$K$97, "4",$D$2:$D$97, "c")</f>
        <v>3</v>
      </c>
      <c r="O13">
        <f>COUNTIFS($B$2:$B$97, "n",$C$2:$C$97, "y",$K$2:$K$97, "4",$D$2:$D$97, "c")</f>
        <v>5</v>
      </c>
      <c r="P13">
        <f>COUNTIFS($B$2:$B$97, "n",$C$2:$C$97, "n",$K$2:$K$97, "4",$D$2:$D$97, "c")</f>
        <v>1</v>
      </c>
    </row>
    <row r="14" spans="1:16" x14ac:dyDescent="0.2">
      <c r="A14" t="s">
        <v>59</v>
      </c>
      <c r="B14" t="s">
        <v>51</v>
      </c>
      <c r="C14" t="s">
        <v>50</v>
      </c>
      <c r="D14" t="s">
        <v>103</v>
      </c>
      <c r="F14" t="s">
        <v>110</v>
      </c>
      <c r="G14">
        <f>G3/(H3+G3)</f>
        <v>0.70833333333333337</v>
      </c>
      <c r="K14" s="1">
        <v>1</v>
      </c>
    </row>
    <row r="15" spans="1:16" x14ac:dyDescent="0.2">
      <c r="A15" t="s">
        <v>60</v>
      </c>
      <c r="B15" t="s">
        <v>51</v>
      </c>
      <c r="C15" t="s">
        <v>51</v>
      </c>
      <c r="D15" t="s">
        <v>102</v>
      </c>
      <c r="F15" t="s">
        <v>111</v>
      </c>
      <c r="G15">
        <f>I3/(I3+J3)</f>
        <v>0.66666666666666663</v>
      </c>
      <c r="K15" s="1">
        <v>3</v>
      </c>
      <c r="L15" t="s">
        <v>123</v>
      </c>
    </row>
    <row r="16" spans="1:16" x14ac:dyDescent="0.2">
      <c r="A16" t="s">
        <v>61</v>
      </c>
      <c r="B16" t="s">
        <v>51</v>
      </c>
      <c r="C16" t="s">
        <v>51</v>
      </c>
      <c r="D16" t="s">
        <v>103</v>
      </c>
      <c r="K16" s="1">
        <v>1</v>
      </c>
      <c r="M16" t="s">
        <v>105</v>
      </c>
      <c r="N16" t="s">
        <v>106</v>
      </c>
      <c r="O16" t="s">
        <v>107</v>
      </c>
      <c r="P16" t="s">
        <v>108</v>
      </c>
    </row>
    <row r="17" spans="1:16" x14ac:dyDescent="0.2">
      <c r="A17" t="s">
        <v>39</v>
      </c>
      <c r="B17" t="s">
        <v>50</v>
      </c>
      <c r="C17" t="s">
        <v>50</v>
      </c>
      <c r="D17" t="s">
        <v>103</v>
      </c>
      <c r="F17" t="s">
        <v>112</v>
      </c>
      <c r="G17">
        <f>NORMSINV(G14)-NORMSINV(G15)</f>
        <v>0.11779498340264072</v>
      </c>
      <c r="K17" s="1">
        <v>4</v>
      </c>
      <c r="L17" t="s">
        <v>116</v>
      </c>
      <c r="M17">
        <f>COUNTIFS($B$2:$B$97, "y",$C$2:$C$97, "y",$K$2:$K$97, "1",$D$2:$D$97, "bw")</f>
        <v>4</v>
      </c>
      <c r="N17">
        <f>COUNTIFS($B$2:$B$97, "y",$C$2:$C$97, "n",$K$2:$K$97, "1",$D$2:$D$97, "bw")</f>
        <v>3</v>
      </c>
      <c r="O17">
        <f>COUNTIFS($B$2:$B$97, "n",$C$2:$C$97, "y",$K$2:$K$97, "1",$D$2:$D$97, "bw")</f>
        <v>3</v>
      </c>
      <c r="P17">
        <f>COUNTIFS($B$2:$B$97, "n",$C$2:$C$97, "n",$K$2:$K$97, "1",$D$2:$D$97, "bw")</f>
        <v>3</v>
      </c>
    </row>
    <row r="18" spans="1:16" x14ac:dyDescent="0.2">
      <c r="A18" t="s">
        <v>21</v>
      </c>
      <c r="B18" t="s">
        <v>50</v>
      </c>
      <c r="C18" t="s">
        <v>51</v>
      </c>
      <c r="D18" t="s">
        <v>102</v>
      </c>
      <c r="F18" t="s">
        <v>113</v>
      </c>
      <c r="G18">
        <f>-(((NORMSINV(G14)+NORMSINV(G15))/2))</f>
        <v>-0.48962479099677786</v>
      </c>
      <c r="K18" s="1">
        <v>3</v>
      </c>
      <c r="L18" t="s">
        <v>117</v>
      </c>
      <c r="M18">
        <f>COUNTIFS($B$2:$B$97, "y",$C$2:$C$97, "y",$K$2:$K$97, "2", $D$2:$D$97, "bw")</f>
        <v>4</v>
      </c>
      <c r="N18">
        <f>COUNTIFS($B$2:$B$97, "y",$C$2:$C$97, "n",$K$2:$K$97, "2",$D$2:$D$97, "bw")</f>
        <v>2</v>
      </c>
      <c r="O18">
        <f>COUNTIFS($B$2:$B$97, "n",$C$2:$C$97, "y",$K$2:$K$97, "2",$D$2:$D$97, "bw")</f>
        <v>4</v>
      </c>
      <c r="P18">
        <f>COUNTIFS($B$2:$B$97, "n",$C$2:$C$97, "n",$K$2:$K$97, "2",$D$2:$D$97, "bw")</f>
        <v>2</v>
      </c>
    </row>
    <row r="19" spans="1:16" x14ac:dyDescent="0.2">
      <c r="A19" t="s">
        <v>11</v>
      </c>
      <c r="B19" t="s">
        <v>50</v>
      </c>
      <c r="C19" t="s">
        <v>51</v>
      </c>
      <c r="D19" t="s">
        <v>102</v>
      </c>
      <c r="K19" s="1">
        <v>4</v>
      </c>
      <c r="L19" t="s">
        <v>118</v>
      </c>
      <c r="M19">
        <f>COUNTIFS($B$2:$B$97, "y",$C$2:$C$97, "y",$K$2:$K$97, "3", $D$2:$D$97, "bw")</f>
        <v>2</v>
      </c>
      <c r="N19">
        <f>COUNTIFS($B$2:$B$97, "y",$C$2:$C$97, "n",$K$2:$K$97, "3",$D$2:$D$97, "bw")</f>
        <v>3</v>
      </c>
      <c r="O19">
        <f>COUNTIFS($B$2:$B$97, "n",$C$2:$C$97, "y",$K$2:$K$97, "3",$D$2:$D$97, "bw")</f>
        <v>3</v>
      </c>
      <c r="P19">
        <f>COUNTIFS($B$2:$B$97, "n",$C$2:$C$97, "n",$K$2:$K$97, "3",$D$2:$D$97, "bw")</f>
        <v>3</v>
      </c>
    </row>
    <row r="20" spans="1:16" x14ac:dyDescent="0.2">
      <c r="A20" t="s">
        <v>62</v>
      </c>
      <c r="B20" t="s">
        <v>51</v>
      </c>
      <c r="C20" t="s">
        <v>50</v>
      </c>
      <c r="D20" t="s">
        <v>102</v>
      </c>
      <c r="F20" t="s">
        <v>115</v>
      </c>
      <c r="K20" s="1">
        <v>4</v>
      </c>
      <c r="L20" t="s">
        <v>122</v>
      </c>
      <c r="M20">
        <f>COUNTIFS($B$2:$B$97, "y",$C$2:$C$97, "y",$K$2:$K$97, "4", $D$2:$D$97, "bw")</f>
        <v>2</v>
      </c>
      <c r="N20">
        <f>COUNTIFS($B$2:$B$97, "y",$C$2:$C$97, "n",$K$2:$K$97, "4",$D$2:$D$97, "bw")</f>
        <v>4</v>
      </c>
      <c r="O20">
        <f>COUNTIFS($B$2:$B$97, "n",$C$2:$C$97, "y",$K$2:$K$97, "4",$D$2:$D$97, "bw")</f>
        <v>2</v>
      </c>
      <c r="P20">
        <f>COUNTIFS($B$2:$B$97, "n",$C$2:$C$97, "n",$K$2:$K$97, "4",$D$2:$D$97, "bw")</f>
        <v>4</v>
      </c>
    </row>
    <row r="21" spans="1:16" x14ac:dyDescent="0.2">
      <c r="A21" t="s">
        <v>63</v>
      </c>
      <c r="B21" t="s">
        <v>51</v>
      </c>
      <c r="C21" t="s">
        <v>50</v>
      </c>
      <c r="D21" t="s">
        <v>103</v>
      </c>
      <c r="F21" t="s">
        <v>110</v>
      </c>
      <c r="G21">
        <f>G4/(G4+H4)</f>
        <v>0.5</v>
      </c>
      <c r="K21" s="1">
        <v>3</v>
      </c>
    </row>
    <row r="22" spans="1:16" x14ac:dyDescent="0.2">
      <c r="A22" t="s">
        <v>64</v>
      </c>
      <c r="B22" t="s">
        <v>51</v>
      </c>
      <c r="C22" t="s">
        <v>51</v>
      </c>
      <c r="D22" t="s">
        <v>102</v>
      </c>
      <c r="F22" t="s">
        <v>111</v>
      </c>
      <c r="G22">
        <f>I4/(I4+J4)</f>
        <v>0.5</v>
      </c>
      <c r="K22" s="1">
        <v>4</v>
      </c>
      <c r="L22" t="s">
        <v>124</v>
      </c>
    </row>
    <row r="23" spans="1:16" x14ac:dyDescent="0.2">
      <c r="A23" t="s">
        <v>65</v>
      </c>
      <c r="B23" t="s">
        <v>51</v>
      </c>
      <c r="C23" t="s">
        <v>50</v>
      </c>
      <c r="D23" t="s">
        <v>102</v>
      </c>
      <c r="K23" s="1">
        <v>3</v>
      </c>
      <c r="M23" t="s">
        <v>125</v>
      </c>
      <c r="N23" t="s">
        <v>126</v>
      </c>
      <c r="O23" t="s">
        <v>127</v>
      </c>
      <c r="P23" t="s">
        <v>113</v>
      </c>
    </row>
    <row r="24" spans="1:16" x14ac:dyDescent="0.2">
      <c r="A24" t="s">
        <v>66</v>
      </c>
      <c r="B24" t="s">
        <v>51</v>
      </c>
      <c r="C24" t="s">
        <v>50</v>
      </c>
      <c r="D24" t="s">
        <v>103</v>
      </c>
      <c r="F24" t="s">
        <v>112</v>
      </c>
      <c r="G24">
        <f>NORMSINV(G21)-NORMSINV(G22)</f>
        <v>0</v>
      </c>
      <c r="K24" s="1">
        <v>3</v>
      </c>
      <c r="L24" t="s">
        <v>116</v>
      </c>
      <c r="M24">
        <f>M10/(M10+N10)</f>
        <v>0.8</v>
      </c>
      <c r="N24">
        <f>O10/(O10+P10)</f>
        <v>0.33333333333333331</v>
      </c>
      <c r="O24">
        <f>NORMSINV(M24)-NORMSINV(N24)</f>
        <v>1.2723485328683724</v>
      </c>
      <c r="P24">
        <f>-(((NORMSINV(M24)+NORMSINV(N24))/2))</f>
        <v>-0.20544696713872854</v>
      </c>
    </row>
    <row r="25" spans="1:16" x14ac:dyDescent="0.2">
      <c r="A25" t="s">
        <v>48</v>
      </c>
      <c r="B25" t="s">
        <v>50</v>
      </c>
      <c r="C25" t="s">
        <v>50</v>
      </c>
      <c r="D25" t="s">
        <v>102</v>
      </c>
      <c r="F25" t="s">
        <v>113</v>
      </c>
      <c r="G25">
        <f>-(((NORMSINV(G21)+NORMSINV(G22))/2))</f>
        <v>0</v>
      </c>
      <c r="K25" s="1">
        <v>1</v>
      </c>
      <c r="L25" t="s">
        <v>117</v>
      </c>
      <c r="M25">
        <f t="shared" ref="M25:M27" si="0">M11/(M11+N11)</f>
        <v>0.83333333333333337</v>
      </c>
      <c r="N25">
        <f t="shared" ref="N25:N27" si="1">O11/(O11+P11)</f>
        <v>0.66666666666666663</v>
      </c>
      <c r="O25">
        <f t="shared" ref="O25:O26" si="2">NORMSINV(M25)-NORMSINV(N25)</f>
        <v>0.53669426680624321</v>
      </c>
      <c r="P25">
        <f t="shared" ref="P25:P27" si="3">-(((NORMSINV(M25)+NORMSINV(N25))/2))</f>
        <v>-0.69907443269857916</v>
      </c>
    </row>
    <row r="26" spans="1:16" x14ac:dyDescent="0.2">
      <c r="A26" t="s">
        <v>67</v>
      </c>
      <c r="B26" t="s">
        <v>51</v>
      </c>
      <c r="C26" t="s">
        <v>50</v>
      </c>
      <c r="D26" t="s">
        <v>103</v>
      </c>
      <c r="K26" s="1">
        <v>3</v>
      </c>
      <c r="L26" t="s">
        <v>118</v>
      </c>
      <c r="M26">
        <f t="shared" si="0"/>
        <v>0.66666666666666663</v>
      </c>
      <c r="N26">
        <f t="shared" si="1"/>
        <v>0.83333333333333337</v>
      </c>
      <c r="O26">
        <f t="shared" si="2"/>
        <v>-0.53669426680624321</v>
      </c>
      <c r="P26">
        <f t="shared" si="3"/>
        <v>-0.69907443269857916</v>
      </c>
    </row>
    <row r="27" spans="1:16" x14ac:dyDescent="0.2">
      <c r="A27" t="s">
        <v>43</v>
      </c>
      <c r="B27" t="s">
        <v>50</v>
      </c>
      <c r="C27" t="s">
        <v>51</v>
      </c>
      <c r="D27" t="s">
        <v>103</v>
      </c>
      <c r="K27" s="1">
        <v>1</v>
      </c>
      <c r="L27" t="s">
        <v>122</v>
      </c>
      <c r="M27">
        <f t="shared" si="0"/>
        <v>0.5714285714285714</v>
      </c>
      <c r="N27">
        <f t="shared" si="1"/>
        <v>0.83333333333333337</v>
      </c>
      <c r="O27">
        <f>NORMSINV(M27)-NORMSINV(N27)</f>
        <v>-0.78740919630899575</v>
      </c>
      <c r="P27">
        <f t="shared" si="3"/>
        <v>-0.57371696794720284</v>
      </c>
    </row>
    <row r="28" spans="1:16" x14ac:dyDescent="0.2">
      <c r="A28" t="s">
        <v>25</v>
      </c>
      <c r="B28" t="s">
        <v>50</v>
      </c>
      <c r="C28" t="s">
        <v>50</v>
      </c>
      <c r="D28" t="s">
        <v>102</v>
      </c>
      <c r="K28" s="1">
        <v>2</v>
      </c>
    </row>
    <row r="29" spans="1:16" x14ac:dyDescent="0.2">
      <c r="A29" t="s">
        <v>41</v>
      </c>
      <c r="B29" t="s">
        <v>50</v>
      </c>
      <c r="C29" t="s">
        <v>50</v>
      </c>
      <c r="D29" t="s">
        <v>102</v>
      </c>
      <c r="K29" s="1">
        <v>4</v>
      </c>
      <c r="L29" t="s">
        <v>128</v>
      </c>
    </row>
    <row r="30" spans="1:16" x14ac:dyDescent="0.2">
      <c r="A30" t="s">
        <v>8</v>
      </c>
      <c r="B30" t="s">
        <v>50</v>
      </c>
      <c r="C30" t="s">
        <v>50</v>
      </c>
      <c r="D30" t="s">
        <v>103</v>
      </c>
      <c r="K30" s="1">
        <v>2</v>
      </c>
      <c r="M30" t="s">
        <v>125</v>
      </c>
      <c r="N30" t="s">
        <v>126</v>
      </c>
      <c r="O30" t="s">
        <v>127</v>
      </c>
      <c r="P30" t="s">
        <v>113</v>
      </c>
    </row>
    <row r="31" spans="1:16" x14ac:dyDescent="0.2">
      <c r="A31" t="s">
        <v>33</v>
      </c>
      <c r="B31" t="s">
        <v>50</v>
      </c>
      <c r="C31" t="s">
        <v>50</v>
      </c>
      <c r="D31" t="s">
        <v>102</v>
      </c>
      <c r="K31" s="1">
        <v>1</v>
      </c>
      <c r="L31" t="s">
        <v>116</v>
      </c>
      <c r="M31">
        <f>M17/(M17+N17)</f>
        <v>0.5714285714285714</v>
      </c>
      <c r="N31">
        <f>O17/(O17+P17)</f>
        <v>0.5</v>
      </c>
      <c r="O31">
        <f>NORMSINV(M31)-NORMSINV(N31)</f>
        <v>0.18001236979270496</v>
      </c>
      <c r="P31">
        <f>-(((NORMSINV(M31)+NORMSINV(N31))/2))</f>
        <v>-9.0006184896352481E-2</v>
      </c>
    </row>
    <row r="32" spans="1:16" x14ac:dyDescent="0.2">
      <c r="A32" t="s">
        <v>19</v>
      </c>
      <c r="B32" t="s">
        <v>50</v>
      </c>
      <c r="C32" t="s">
        <v>51</v>
      </c>
      <c r="D32" t="s">
        <v>103</v>
      </c>
      <c r="K32" s="1">
        <v>3</v>
      </c>
      <c r="L32" t="s">
        <v>117</v>
      </c>
      <c r="M32">
        <f t="shared" ref="M32:M34" si="4">M18/(M18+N18)</f>
        <v>0.66666666666666663</v>
      </c>
      <c r="N32">
        <f t="shared" ref="N32:N34" si="5">O18/(O18+P18)</f>
        <v>0.66666666666666663</v>
      </c>
      <c r="O32">
        <f t="shared" ref="O32:O34" si="6">NORMSINV(M32)-NORMSINV(N32)</f>
        <v>0</v>
      </c>
      <c r="P32">
        <f t="shared" ref="P32:P34" si="7">-(((NORMSINV(M32)+NORMSINV(N32))/2))</f>
        <v>-0.4307272992954575</v>
      </c>
    </row>
    <row r="33" spans="1:16" x14ac:dyDescent="0.2">
      <c r="A33" t="s">
        <v>37</v>
      </c>
      <c r="B33" t="s">
        <v>50</v>
      </c>
      <c r="C33" t="s">
        <v>50</v>
      </c>
      <c r="D33" t="s">
        <v>103</v>
      </c>
      <c r="K33" s="1">
        <v>4</v>
      </c>
      <c r="L33" t="s">
        <v>118</v>
      </c>
      <c r="M33">
        <f t="shared" si="4"/>
        <v>0.4</v>
      </c>
      <c r="N33">
        <f t="shared" si="5"/>
        <v>0.5</v>
      </c>
      <c r="O33">
        <f t="shared" si="6"/>
        <v>-0.25334710313579978</v>
      </c>
      <c r="P33">
        <f t="shared" si="7"/>
        <v>0.12667355156789989</v>
      </c>
    </row>
    <row r="34" spans="1:16" x14ac:dyDescent="0.2">
      <c r="A34" t="s">
        <v>68</v>
      </c>
      <c r="B34" t="s">
        <v>51</v>
      </c>
      <c r="C34" t="s">
        <v>51</v>
      </c>
      <c r="D34" t="s">
        <v>102</v>
      </c>
      <c r="K34" s="1">
        <v>4</v>
      </c>
      <c r="L34" t="s">
        <v>122</v>
      </c>
      <c r="M34">
        <f t="shared" si="4"/>
        <v>0.33333333333333331</v>
      </c>
      <c r="N34">
        <f t="shared" si="5"/>
        <v>0.33333333333333331</v>
      </c>
      <c r="O34">
        <f t="shared" si="6"/>
        <v>0</v>
      </c>
      <c r="P34">
        <f t="shared" si="7"/>
        <v>0.43072729929545767</v>
      </c>
    </row>
    <row r="35" spans="1:16" x14ac:dyDescent="0.2">
      <c r="A35" t="s">
        <v>69</v>
      </c>
      <c r="B35" t="s">
        <v>51</v>
      </c>
      <c r="C35" t="s">
        <v>51</v>
      </c>
      <c r="D35" t="s">
        <v>103</v>
      </c>
      <c r="K35" s="1">
        <v>2</v>
      </c>
    </row>
    <row r="36" spans="1:16" x14ac:dyDescent="0.2">
      <c r="A36" t="s">
        <v>31</v>
      </c>
      <c r="B36" t="s">
        <v>50</v>
      </c>
      <c r="C36" t="s">
        <v>50</v>
      </c>
      <c r="D36" t="s">
        <v>102</v>
      </c>
      <c r="K36" s="1">
        <v>3</v>
      </c>
      <c r="L36" t="s">
        <v>129</v>
      </c>
    </row>
    <row r="37" spans="1:16" x14ac:dyDescent="0.2">
      <c r="A37" t="s">
        <v>70</v>
      </c>
      <c r="B37" t="s">
        <v>51</v>
      </c>
      <c r="C37" t="s">
        <v>50</v>
      </c>
      <c r="D37" t="s">
        <v>102</v>
      </c>
      <c r="K37" s="1">
        <v>2</v>
      </c>
      <c r="L37" t="s">
        <v>116</v>
      </c>
      <c r="M37">
        <f>M2/(M2+N2)</f>
        <v>0.66666666666666663</v>
      </c>
      <c r="N37">
        <f>O2/(O2+P3)</f>
        <v>0.55555555555555558</v>
      </c>
      <c r="O37">
        <f>NORMSINV(M37)-NORMSINV(N37)</f>
        <v>0.29101700041359535</v>
      </c>
      <c r="P37">
        <f>-(((NORMSINV(M37)+NORMSINV(N37))/2))</f>
        <v>-0.28521879908865982</v>
      </c>
    </row>
    <row r="38" spans="1:16" x14ac:dyDescent="0.2">
      <c r="A38" t="s">
        <v>71</v>
      </c>
      <c r="B38" t="s">
        <v>51</v>
      </c>
      <c r="C38" t="s">
        <v>51</v>
      </c>
      <c r="D38" t="s">
        <v>102</v>
      </c>
      <c r="K38" s="1">
        <v>1</v>
      </c>
      <c r="L38" t="s">
        <v>117</v>
      </c>
      <c r="M38">
        <f t="shared" ref="M38:M40" si="8">M3/(M3+N3)</f>
        <v>0.75</v>
      </c>
      <c r="N38">
        <f t="shared" ref="N38:N40" si="9">O3/(O3+P4)</f>
        <v>0.66666666666666663</v>
      </c>
      <c r="O38">
        <f t="shared" ref="O38:O39" si="10">NORMSINV(M38)-NORMSINV(N38)</f>
        <v>0.24376245090062443</v>
      </c>
      <c r="P38">
        <f t="shared" ref="P38:P40" si="11">-(((NORMSINV(M38)+NORMSINV(N38))/2))</f>
        <v>-0.55260852474576971</v>
      </c>
    </row>
    <row r="39" spans="1:16" x14ac:dyDescent="0.2">
      <c r="A39" t="s">
        <v>35</v>
      </c>
      <c r="B39" t="s">
        <v>50</v>
      </c>
      <c r="C39" t="s">
        <v>50</v>
      </c>
      <c r="D39" t="s">
        <v>102</v>
      </c>
      <c r="K39" s="1">
        <v>2</v>
      </c>
      <c r="L39" t="s">
        <v>118</v>
      </c>
      <c r="M39">
        <f t="shared" si="8"/>
        <v>0.54545454545454541</v>
      </c>
      <c r="N39">
        <f t="shared" si="9"/>
        <v>0.61538461538461542</v>
      </c>
      <c r="O39">
        <f t="shared" si="10"/>
        <v>-0.17919593779976517</v>
      </c>
      <c r="P39">
        <f t="shared" si="11"/>
        <v>-0.20378326322131085</v>
      </c>
    </row>
    <row r="40" spans="1:16" x14ac:dyDescent="0.2">
      <c r="A40" t="s">
        <v>13</v>
      </c>
      <c r="B40" t="s">
        <v>50</v>
      </c>
      <c r="C40" t="s">
        <v>51</v>
      </c>
      <c r="D40" t="s">
        <v>103</v>
      </c>
      <c r="K40" s="1">
        <v>4</v>
      </c>
      <c r="L40" t="s">
        <v>122</v>
      </c>
      <c r="M40">
        <f t="shared" si="8"/>
        <v>0.46153846153846156</v>
      </c>
      <c r="N40">
        <f t="shared" si="9"/>
        <v>1</v>
      </c>
      <c r="O40" t="e">
        <f>NORMSINV(M40)-NORMSINV(N40)</f>
        <v>#NUM!</v>
      </c>
      <c r="P40" t="e">
        <f t="shared" si="11"/>
        <v>#NUM!</v>
      </c>
    </row>
    <row r="41" spans="1:16" x14ac:dyDescent="0.2">
      <c r="A41" t="s">
        <v>28</v>
      </c>
      <c r="B41" t="s">
        <v>50</v>
      </c>
      <c r="C41" t="s">
        <v>51</v>
      </c>
      <c r="D41" t="s">
        <v>103</v>
      </c>
      <c r="K41" s="1">
        <v>2</v>
      </c>
    </row>
    <row r="42" spans="1:16" x14ac:dyDescent="0.2">
      <c r="A42" t="s">
        <v>30</v>
      </c>
      <c r="B42" t="s">
        <v>50</v>
      </c>
      <c r="C42" t="s">
        <v>50</v>
      </c>
      <c r="D42" t="s">
        <v>103</v>
      </c>
      <c r="K42" s="1">
        <v>2</v>
      </c>
    </row>
    <row r="43" spans="1:16" x14ac:dyDescent="0.2">
      <c r="A43" t="s">
        <v>40</v>
      </c>
      <c r="B43" t="s">
        <v>50</v>
      </c>
      <c r="C43" t="s">
        <v>50</v>
      </c>
      <c r="D43" t="s">
        <v>102</v>
      </c>
      <c r="K43" s="1">
        <v>4</v>
      </c>
    </row>
    <row r="44" spans="1:16" x14ac:dyDescent="0.2">
      <c r="A44" t="s">
        <v>72</v>
      </c>
      <c r="B44" t="s">
        <v>51</v>
      </c>
      <c r="C44" t="s">
        <v>51</v>
      </c>
      <c r="D44" t="s">
        <v>102</v>
      </c>
      <c r="K44" s="1">
        <v>1</v>
      </c>
    </row>
    <row r="45" spans="1:16" x14ac:dyDescent="0.2">
      <c r="A45" t="s">
        <v>73</v>
      </c>
      <c r="B45" t="s">
        <v>51</v>
      </c>
      <c r="C45" t="s">
        <v>50</v>
      </c>
      <c r="D45" t="s">
        <v>103</v>
      </c>
      <c r="K45" s="1">
        <v>4</v>
      </c>
    </row>
    <row r="46" spans="1:16" x14ac:dyDescent="0.2">
      <c r="A46" t="s">
        <v>26</v>
      </c>
      <c r="B46" t="s">
        <v>50</v>
      </c>
      <c r="C46" t="s">
        <v>50</v>
      </c>
      <c r="D46" t="s">
        <v>102</v>
      </c>
      <c r="K46" s="1">
        <v>2</v>
      </c>
    </row>
    <row r="47" spans="1:16" x14ac:dyDescent="0.2">
      <c r="A47" t="s">
        <v>29</v>
      </c>
      <c r="B47" t="s">
        <v>50</v>
      </c>
      <c r="C47" t="s">
        <v>50</v>
      </c>
      <c r="D47" t="s">
        <v>103</v>
      </c>
      <c r="K47" s="1">
        <v>3</v>
      </c>
    </row>
    <row r="48" spans="1:16" x14ac:dyDescent="0.2">
      <c r="A48" t="s">
        <v>42</v>
      </c>
      <c r="B48" t="s">
        <v>50</v>
      </c>
      <c r="C48" t="s">
        <v>50</v>
      </c>
      <c r="D48" t="s">
        <v>103</v>
      </c>
      <c r="K48" s="1">
        <v>1</v>
      </c>
    </row>
    <row r="49" spans="1:11" x14ac:dyDescent="0.2">
      <c r="A49" t="s">
        <v>7</v>
      </c>
      <c r="B49" t="s">
        <v>50</v>
      </c>
      <c r="C49" t="s">
        <v>51</v>
      </c>
      <c r="D49" t="s">
        <v>103</v>
      </c>
      <c r="K49" s="1">
        <v>4</v>
      </c>
    </row>
    <row r="50" spans="1:11" x14ac:dyDescent="0.2">
      <c r="A50" t="s">
        <v>38</v>
      </c>
      <c r="B50" t="s">
        <v>50</v>
      </c>
      <c r="C50" t="s">
        <v>50</v>
      </c>
      <c r="D50" t="s">
        <v>102</v>
      </c>
      <c r="K50" s="1">
        <v>2</v>
      </c>
    </row>
    <row r="51" spans="1:11" x14ac:dyDescent="0.2">
      <c r="A51" t="s">
        <v>74</v>
      </c>
      <c r="B51" t="s">
        <v>51</v>
      </c>
      <c r="C51" t="s">
        <v>50</v>
      </c>
      <c r="D51" t="s">
        <v>103</v>
      </c>
      <c r="K51" s="1">
        <v>2</v>
      </c>
    </row>
    <row r="52" spans="1:11" x14ac:dyDescent="0.2">
      <c r="A52" t="s">
        <v>9</v>
      </c>
      <c r="B52" t="s">
        <v>50</v>
      </c>
      <c r="C52" t="s">
        <v>50</v>
      </c>
      <c r="D52" t="s">
        <v>103</v>
      </c>
      <c r="K52" s="1">
        <v>2</v>
      </c>
    </row>
    <row r="53" spans="1:11" x14ac:dyDescent="0.2">
      <c r="A53" t="s">
        <v>4</v>
      </c>
      <c r="B53" t="s">
        <v>50</v>
      </c>
      <c r="C53" t="s">
        <v>51</v>
      </c>
      <c r="D53" t="s">
        <v>102</v>
      </c>
      <c r="K53" s="1">
        <v>4</v>
      </c>
    </row>
    <row r="54" spans="1:11" x14ac:dyDescent="0.2">
      <c r="A54" t="s">
        <v>14</v>
      </c>
      <c r="B54" t="s">
        <v>50</v>
      </c>
      <c r="C54" t="s">
        <v>50</v>
      </c>
      <c r="D54" t="s">
        <v>103</v>
      </c>
      <c r="K54" s="1">
        <v>1</v>
      </c>
    </row>
    <row r="55" spans="1:11" x14ac:dyDescent="0.2">
      <c r="A55" t="s">
        <v>75</v>
      </c>
      <c r="B55" t="s">
        <v>51</v>
      </c>
      <c r="C55" t="s">
        <v>50</v>
      </c>
      <c r="D55" t="s">
        <v>103</v>
      </c>
      <c r="K55" s="1">
        <v>3</v>
      </c>
    </row>
    <row r="56" spans="1:11" x14ac:dyDescent="0.2">
      <c r="A56" t="s">
        <v>18</v>
      </c>
      <c r="B56" t="s">
        <v>50</v>
      </c>
      <c r="C56" t="s">
        <v>51</v>
      </c>
      <c r="D56" t="s">
        <v>102</v>
      </c>
      <c r="K56" s="1">
        <v>1</v>
      </c>
    </row>
    <row r="57" spans="1:11" x14ac:dyDescent="0.2">
      <c r="A57" t="s">
        <v>76</v>
      </c>
      <c r="B57" t="s">
        <v>51</v>
      </c>
      <c r="C57" t="s">
        <v>50</v>
      </c>
      <c r="D57" t="s">
        <v>103</v>
      </c>
      <c r="K57" s="1">
        <v>2</v>
      </c>
    </row>
    <row r="58" spans="1:11" x14ac:dyDescent="0.2">
      <c r="A58" t="s">
        <v>77</v>
      </c>
      <c r="B58" t="s">
        <v>51</v>
      </c>
      <c r="C58" t="s">
        <v>50</v>
      </c>
      <c r="D58" t="s">
        <v>103</v>
      </c>
      <c r="K58" s="1">
        <v>4</v>
      </c>
    </row>
    <row r="59" spans="1:11" x14ac:dyDescent="0.2">
      <c r="A59" t="s">
        <v>17</v>
      </c>
      <c r="B59" t="s">
        <v>50</v>
      </c>
      <c r="C59" t="s">
        <v>50</v>
      </c>
      <c r="D59" t="s">
        <v>103</v>
      </c>
      <c r="K59" s="1">
        <v>2</v>
      </c>
    </row>
    <row r="60" spans="1:11" x14ac:dyDescent="0.2">
      <c r="A60" t="s">
        <v>78</v>
      </c>
      <c r="B60" t="s">
        <v>51</v>
      </c>
      <c r="C60" t="s">
        <v>50</v>
      </c>
      <c r="D60" t="s">
        <v>103</v>
      </c>
      <c r="K60" s="1">
        <v>4</v>
      </c>
    </row>
    <row r="61" spans="1:11" x14ac:dyDescent="0.2">
      <c r="A61" t="s">
        <v>5</v>
      </c>
      <c r="B61" t="s">
        <v>50</v>
      </c>
      <c r="C61" t="s">
        <v>50</v>
      </c>
      <c r="D61" t="s">
        <v>103</v>
      </c>
      <c r="K61" s="1">
        <v>1</v>
      </c>
    </row>
    <row r="62" spans="1:11" x14ac:dyDescent="0.2">
      <c r="A62" t="s">
        <v>79</v>
      </c>
      <c r="B62" t="s">
        <v>51</v>
      </c>
      <c r="C62" t="s">
        <v>51</v>
      </c>
      <c r="D62" t="s">
        <v>103</v>
      </c>
      <c r="K62" s="1">
        <v>3</v>
      </c>
    </row>
    <row r="63" spans="1:11" x14ac:dyDescent="0.2">
      <c r="A63" t="s">
        <v>80</v>
      </c>
      <c r="B63" t="s">
        <v>51</v>
      </c>
      <c r="C63" t="s">
        <v>50</v>
      </c>
      <c r="D63" t="s">
        <v>102</v>
      </c>
      <c r="K63" s="1">
        <v>1</v>
      </c>
    </row>
    <row r="64" spans="1:11" x14ac:dyDescent="0.2">
      <c r="A64" t="s">
        <v>81</v>
      </c>
      <c r="B64" t="s">
        <v>51</v>
      </c>
      <c r="C64" t="s">
        <v>51</v>
      </c>
      <c r="D64" t="s">
        <v>102</v>
      </c>
      <c r="K64" s="1">
        <v>4</v>
      </c>
    </row>
    <row r="65" spans="1:11" x14ac:dyDescent="0.2">
      <c r="A65" t="s">
        <v>82</v>
      </c>
      <c r="B65" t="s">
        <v>51</v>
      </c>
      <c r="C65" t="s">
        <v>51</v>
      </c>
      <c r="D65" t="s">
        <v>103</v>
      </c>
      <c r="K65" s="1">
        <v>1</v>
      </c>
    </row>
    <row r="66" spans="1:11" x14ac:dyDescent="0.2">
      <c r="A66" t="s">
        <v>83</v>
      </c>
      <c r="B66" t="s">
        <v>51</v>
      </c>
      <c r="C66" t="s">
        <v>50</v>
      </c>
      <c r="D66" t="s">
        <v>102</v>
      </c>
      <c r="K66" s="1">
        <v>2</v>
      </c>
    </row>
    <row r="67" spans="1:11" x14ac:dyDescent="0.2">
      <c r="A67" t="s">
        <v>84</v>
      </c>
      <c r="B67" t="s">
        <v>51</v>
      </c>
      <c r="C67" t="s">
        <v>50</v>
      </c>
      <c r="D67" t="s">
        <v>103</v>
      </c>
      <c r="K67" s="1">
        <v>2</v>
      </c>
    </row>
    <row r="68" spans="1:11" x14ac:dyDescent="0.2">
      <c r="A68" t="s">
        <v>12</v>
      </c>
      <c r="B68" t="s">
        <v>50</v>
      </c>
      <c r="C68" t="s">
        <v>50</v>
      </c>
      <c r="D68" t="s">
        <v>103</v>
      </c>
      <c r="K68" s="1">
        <v>3</v>
      </c>
    </row>
    <row r="69" spans="1:11" x14ac:dyDescent="0.2">
      <c r="A69" t="s">
        <v>16</v>
      </c>
      <c r="B69" t="s">
        <v>50</v>
      </c>
      <c r="C69" t="s">
        <v>50</v>
      </c>
      <c r="D69" t="s">
        <v>103</v>
      </c>
      <c r="K69" s="1">
        <v>3</v>
      </c>
    </row>
    <row r="70" spans="1:11" x14ac:dyDescent="0.2">
      <c r="A70" t="s">
        <v>44</v>
      </c>
      <c r="B70" t="s">
        <v>50</v>
      </c>
      <c r="C70" t="s">
        <v>50</v>
      </c>
      <c r="D70" t="s">
        <v>103</v>
      </c>
      <c r="K70" s="1">
        <v>4</v>
      </c>
    </row>
    <row r="71" spans="1:11" x14ac:dyDescent="0.2">
      <c r="A71" t="s">
        <v>85</v>
      </c>
      <c r="B71" t="s">
        <v>51</v>
      </c>
      <c r="C71" t="s">
        <v>51</v>
      </c>
      <c r="D71" t="s">
        <v>102</v>
      </c>
      <c r="K71" s="1">
        <v>3</v>
      </c>
    </row>
    <row r="72" spans="1:11" x14ac:dyDescent="0.2">
      <c r="A72" t="s">
        <v>86</v>
      </c>
      <c r="B72" t="s">
        <v>51</v>
      </c>
      <c r="C72" t="s">
        <v>50</v>
      </c>
      <c r="D72" t="s">
        <v>102</v>
      </c>
      <c r="K72" s="1">
        <v>2</v>
      </c>
    </row>
    <row r="73" spans="1:11" x14ac:dyDescent="0.2">
      <c r="A73" t="s">
        <v>34</v>
      </c>
      <c r="B73" t="s">
        <v>50</v>
      </c>
      <c r="C73" t="s">
        <v>51</v>
      </c>
      <c r="D73" t="s">
        <v>102</v>
      </c>
      <c r="K73" s="1">
        <v>4</v>
      </c>
    </row>
    <row r="74" spans="1:11" x14ac:dyDescent="0.2">
      <c r="A74" t="s">
        <v>87</v>
      </c>
      <c r="B74" t="s">
        <v>51</v>
      </c>
      <c r="C74" t="s">
        <v>50</v>
      </c>
      <c r="D74" t="s">
        <v>102</v>
      </c>
      <c r="K74" s="1">
        <v>1</v>
      </c>
    </row>
    <row r="75" spans="1:11" x14ac:dyDescent="0.2">
      <c r="A75" t="s">
        <v>88</v>
      </c>
      <c r="B75" t="s">
        <v>51</v>
      </c>
      <c r="C75" t="s">
        <v>50</v>
      </c>
      <c r="D75" t="s">
        <v>102</v>
      </c>
      <c r="K75" s="1">
        <v>2</v>
      </c>
    </row>
    <row r="76" spans="1:11" x14ac:dyDescent="0.2">
      <c r="A76" t="s">
        <v>49</v>
      </c>
      <c r="B76" t="s">
        <v>50</v>
      </c>
      <c r="C76" t="s">
        <v>51</v>
      </c>
      <c r="D76" t="s">
        <v>102</v>
      </c>
      <c r="K76" s="1">
        <v>2</v>
      </c>
    </row>
    <row r="77" spans="1:11" x14ac:dyDescent="0.2">
      <c r="A77" t="s">
        <v>89</v>
      </c>
      <c r="B77" t="s">
        <v>51</v>
      </c>
      <c r="C77" t="s">
        <v>50</v>
      </c>
      <c r="D77" t="s">
        <v>102</v>
      </c>
      <c r="K77" s="1">
        <v>3</v>
      </c>
    </row>
    <row r="78" spans="1:11" x14ac:dyDescent="0.2">
      <c r="A78" t="s">
        <v>90</v>
      </c>
      <c r="B78" t="s">
        <v>51</v>
      </c>
      <c r="C78" t="s">
        <v>51</v>
      </c>
      <c r="D78" t="s">
        <v>103</v>
      </c>
      <c r="K78" s="1">
        <v>1</v>
      </c>
    </row>
    <row r="79" spans="1:11" x14ac:dyDescent="0.2">
      <c r="A79" t="s">
        <v>20</v>
      </c>
      <c r="B79" t="s">
        <v>50</v>
      </c>
      <c r="C79" t="s">
        <v>51</v>
      </c>
      <c r="D79" t="s">
        <v>103</v>
      </c>
      <c r="K79" s="1">
        <v>3</v>
      </c>
    </row>
    <row r="80" spans="1:11" x14ac:dyDescent="0.2">
      <c r="A80" t="s">
        <v>3</v>
      </c>
      <c r="B80" t="s">
        <v>50</v>
      </c>
      <c r="C80" t="s">
        <v>50</v>
      </c>
      <c r="D80" t="s">
        <v>102</v>
      </c>
      <c r="K80" s="1">
        <v>1</v>
      </c>
    </row>
    <row r="81" spans="1:11" x14ac:dyDescent="0.2">
      <c r="A81" t="s">
        <v>91</v>
      </c>
      <c r="B81" t="s">
        <v>51</v>
      </c>
      <c r="C81" t="s">
        <v>51</v>
      </c>
      <c r="D81" t="s">
        <v>103</v>
      </c>
      <c r="K81" s="1">
        <v>1</v>
      </c>
    </row>
    <row r="82" spans="1:11" x14ac:dyDescent="0.2">
      <c r="A82" t="s">
        <v>92</v>
      </c>
      <c r="B82" t="s">
        <v>51</v>
      </c>
      <c r="C82" t="s">
        <v>51</v>
      </c>
      <c r="D82" t="s">
        <v>102</v>
      </c>
      <c r="K82" s="1">
        <v>4</v>
      </c>
    </row>
    <row r="83" spans="1:11" x14ac:dyDescent="0.2">
      <c r="A83" t="s">
        <v>93</v>
      </c>
      <c r="B83" t="s">
        <v>51</v>
      </c>
      <c r="C83" t="s">
        <v>50</v>
      </c>
      <c r="D83" t="s">
        <v>103</v>
      </c>
      <c r="K83" s="1">
        <v>3</v>
      </c>
    </row>
    <row r="84" spans="1:11" x14ac:dyDescent="0.2">
      <c r="A84" t="s">
        <v>94</v>
      </c>
      <c r="B84" t="s">
        <v>51</v>
      </c>
      <c r="C84" t="s">
        <v>50</v>
      </c>
      <c r="D84" t="s">
        <v>102</v>
      </c>
      <c r="K84" s="1">
        <v>1</v>
      </c>
    </row>
    <row r="85" spans="1:11" x14ac:dyDescent="0.2">
      <c r="A85" t="s">
        <v>95</v>
      </c>
      <c r="B85" t="s">
        <v>51</v>
      </c>
      <c r="C85" t="s">
        <v>50</v>
      </c>
      <c r="D85" t="s">
        <v>103</v>
      </c>
      <c r="K85" s="1">
        <v>4</v>
      </c>
    </row>
    <row r="86" spans="1:11" x14ac:dyDescent="0.2">
      <c r="A86" t="s">
        <v>96</v>
      </c>
      <c r="B86" t="s">
        <v>51</v>
      </c>
      <c r="C86" t="s">
        <v>51</v>
      </c>
      <c r="D86" t="s">
        <v>102</v>
      </c>
      <c r="K86" s="1">
        <v>3</v>
      </c>
    </row>
    <row r="87" spans="1:11" x14ac:dyDescent="0.2">
      <c r="A87" t="s">
        <v>47</v>
      </c>
      <c r="B87" t="s">
        <v>50</v>
      </c>
      <c r="C87" t="s">
        <v>51</v>
      </c>
      <c r="D87" t="s">
        <v>103</v>
      </c>
      <c r="K87" s="1">
        <v>4</v>
      </c>
    </row>
    <row r="88" spans="1:11" x14ac:dyDescent="0.2">
      <c r="A88" t="s">
        <v>97</v>
      </c>
      <c r="B88" t="s">
        <v>50</v>
      </c>
      <c r="C88" t="s">
        <v>51</v>
      </c>
      <c r="D88" t="s">
        <v>102</v>
      </c>
      <c r="K88" s="1">
        <v>4</v>
      </c>
    </row>
    <row r="89" spans="1:11" x14ac:dyDescent="0.2">
      <c r="A89" t="s">
        <v>23</v>
      </c>
      <c r="B89" t="s">
        <v>50</v>
      </c>
      <c r="C89" t="s">
        <v>50</v>
      </c>
      <c r="D89" t="s">
        <v>103</v>
      </c>
      <c r="K89" s="1">
        <v>1</v>
      </c>
    </row>
    <row r="90" spans="1:11" x14ac:dyDescent="0.2">
      <c r="A90" t="s">
        <v>36</v>
      </c>
      <c r="B90" t="s">
        <v>50</v>
      </c>
      <c r="C90" t="s">
        <v>50</v>
      </c>
      <c r="D90" t="s">
        <v>103</v>
      </c>
      <c r="K90" s="1">
        <v>4</v>
      </c>
    </row>
    <row r="91" spans="1:11" x14ac:dyDescent="0.2">
      <c r="A91" t="s">
        <v>46</v>
      </c>
      <c r="B91" t="s">
        <v>50</v>
      </c>
      <c r="C91" t="s">
        <v>51</v>
      </c>
      <c r="D91" t="s">
        <v>102</v>
      </c>
      <c r="K91" s="1">
        <v>1</v>
      </c>
    </row>
    <row r="92" spans="1:11" x14ac:dyDescent="0.2">
      <c r="A92" t="s">
        <v>10</v>
      </c>
      <c r="B92" t="s">
        <v>50</v>
      </c>
      <c r="C92" t="s">
        <v>51</v>
      </c>
      <c r="D92" t="s">
        <v>102</v>
      </c>
      <c r="K92" s="1">
        <v>3</v>
      </c>
    </row>
    <row r="93" spans="1:11" x14ac:dyDescent="0.2">
      <c r="A93" t="s">
        <v>24</v>
      </c>
      <c r="B93" t="s">
        <v>50</v>
      </c>
      <c r="C93" t="s">
        <v>50</v>
      </c>
      <c r="D93" t="s">
        <v>103</v>
      </c>
      <c r="K93" s="1">
        <v>3</v>
      </c>
    </row>
    <row r="94" spans="1:11" x14ac:dyDescent="0.2">
      <c r="A94" t="s">
        <v>32</v>
      </c>
      <c r="B94" t="s">
        <v>50</v>
      </c>
      <c r="C94" t="s">
        <v>51</v>
      </c>
      <c r="D94" t="s">
        <v>102</v>
      </c>
      <c r="K94" s="1">
        <v>3</v>
      </c>
    </row>
    <row r="95" spans="1:11" x14ac:dyDescent="0.2">
      <c r="A95" t="s">
        <v>98</v>
      </c>
      <c r="B95" t="s">
        <v>51</v>
      </c>
      <c r="C95" t="s">
        <v>50</v>
      </c>
      <c r="D95" t="s">
        <v>103</v>
      </c>
      <c r="K95" s="1">
        <v>1</v>
      </c>
    </row>
    <row r="96" spans="1:11" x14ac:dyDescent="0.2">
      <c r="A96" t="s">
        <v>99</v>
      </c>
      <c r="B96" t="s">
        <v>51</v>
      </c>
      <c r="C96" t="s">
        <v>50</v>
      </c>
      <c r="D96" t="s">
        <v>102</v>
      </c>
      <c r="K96" s="1">
        <v>3</v>
      </c>
    </row>
    <row r="97" spans="1:11" x14ac:dyDescent="0.2">
      <c r="A97" t="s">
        <v>100</v>
      </c>
      <c r="B97" t="s">
        <v>51</v>
      </c>
      <c r="C97" t="s">
        <v>51</v>
      </c>
      <c r="D97" t="s">
        <v>103</v>
      </c>
      <c r="K97" s="1">
        <v>4</v>
      </c>
    </row>
  </sheetData>
  <pageMargins left="0.7" right="0.7" top="0.75" bottom="0.75" header="0.3" footer="0.3"/>
  <ignoredErrors>
    <ignoredError sqref="O40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A63D-F264-704F-BAF3-3DF77C86E5FB}">
  <dimension ref="A1:P97"/>
  <sheetViews>
    <sheetView topLeftCell="E1" workbookViewId="0">
      <selection activeCell="K2" sqref="K2:K97"/>
    </sheetView>
  </sheetViews>
  <sheetFormatPr baseColWidth="10" defaultRowHeight="16" x14ac:dyDescent="0.2"/>
  <cols>
    <col min="1" max="1" width="42.1640625" bestFit="1" customWidth="1"/>
    <col min="2" max="2" width="8.1640625" bestFit="1" customWidth="1"/>
    <col min="3" max="3" width="12.33203125" bestFit="1" customWidth="1"/>
    <col min="6" max="6" width="12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101</v>
      </c>
      <c r="F1" s="1"/>
      <c r="G1" s="1" t="s">
        <v>105</v>
      </c>
      <c r="H1" s="1" t="s">
        <v>106</v>
      </c>
      <c r="I1" s="1" t="s">
        <v>107</v>
      </c>
      <c r="J1" s="1" t="s">
        <v>108</v>
      </c>
      <c r="K1" s="1" t="s">
        <v>121</v>
      </c>
      <c r="M1" t="s">
        <v>105</v>
      </c>
      <c r="N1" t="s">
        <v>106</v>
      </c>
      <c r="O1" t="s">
        <v>107</v>
      </c>
      <c r="P1" t="s">
        <v>108</v>
      </c>
    </row>
    <row r="2" spans="1:16" x14ac:dyDescent="0.2">
      <c r="A2" t="s">
        <v>6</v>
      </c>
      <c r="B2" t="s">
        <v>50</v>
      </c>
      <c r="C2" t="s">
        <v>50</v>
      </c>
      <c r="D2" t="s">
        <v>102</v>
      </c>
      <c r="F2" s="1" t="s">
        <v>109</v>
      </c>
      <c r="G2" s="1">
        <f>COUNTIFS($B$2:$B$97, "y",$C$2:$C$97, "y")</f>
        <v>33</v>
      </c>
      <c r="H2" s="1">
        <f>COUNTIFS($B$2:$B$97, "y",$C$2:$C$97, "n")</f>
        <v>15</v>
      </c>
      <c r="I2" s="1">
        <f>COUNTIFS($B$2:$B$97, "n",$C$2:$C$97, "y")</f>
        <v>22</v>
      </c>
      <c r="J2" s="1">
        <f>COUNTIFS($B$2:$B$97, "n",$C$2:$C$97, "n")</f>
        <v>26</v>
      </c>
      <c r="K2">
        <v>1</v>
      </c>
      <c r="L2" t="s">
        <v>116</v>
      </c>
      <c r="M2">
        <f>COUNTIFS($B$2:$B$97, "y",$C$2:$C$97, "y",$K$2:$K$97, "1")</f>
        <v>9</v>
      </c>
      <c r="N2">
        <f>COUNTIFS($B$2:$B$97, "y",$C$2:$C$97, "n",$K$2:$K$97, "1")</f>
        <v>3</v>
      </c>
      <c r="O2">
        <f>COUNTIFS($B$2:$B$97, "n",$C$2:$C$97, "y",$K$2:$K$97, "1")</f>
        <v>3</v>
      </c>
      <c r="P2">
        <f>COUNTIFS($B$2:$B$97, "n",$C$2:$C$97, "n",$K$2:$K$97, "1")</f>
        <v>9</v>
      </c>
    </row>
    <row r="3" spans="1:16" x14ac:dyDescent="0.2">
      <c r="A3" t="s">
        <v>84</v>
      </c>
      <c r="B3" t="s">
        <v>51</v>
      </c>
      <c r="C3" t="s">
        <v>51</v>
      </c>
      <c r="D3" t="s">
        <v>103</v>
      </c>
      <c r="F3" s="1" t="s">
        <v>103</v>
      </c>
      <c r="G3" s="1">
        <f>COUNTIFS($B$2:$B$97, "y",$C$2:$C$97, "y",$D$2:$D$97, "c")</f>
        <v>20</v>
      </c>
      <c r="H3" s="1">
        <f>COUNTIFS($B$2:$B$97, "y",$C$2:$C$97, "n", $D$2:$D$97, "c")</f>
        <v>4</v>
      </c>
      <c r="I3" s="1">
        <f>COUNTIFS($B$2:$B$97, "n",$C$2:$C$97, "y", $D$2:$D$97, "c")</f>
        <v>11</v>
      </c>
      <c r="J3" s="1">
        <f>COUNTIFS($B$2:$B$97, "n",$C$2:$C$97, "n", $D$2:$D$97, "c")</f>
        <v>13</v>
      </c>
      <c r="K3">
        <v>2</v>
      </c>
      <c r="L3" t="s">
        <v>117</v>
      </c>
      <c r="M3">
        <f>COUNTIFS($B$2:$B$97, "y",$C$2:$C$97, "y",$K$2:$K$97, "2")</f>
        <v>8</v>
      </c>
      <c r="N3">
        <f>COUNTIFS($B$2:$B$97, "y",$C$2:$C$97, "n",$K$2:$K$97, "2")</f>
        <v>4</v>
      </c>
      <c r="O3">
        <f>COUNTIFS($B$2:$B$97, "n",$C$2:$C$97, "y",$K$2:$K$97, "2")</f>
        <v>5</v>
      </c>
      <c r="P3">
        <f>COUNTIFS($B$2:$B$97, "n",$C$2:$C$97, "n",$K$2:$K$97, "2")</f>
        <v>7</v>
      </c>
    </row>
    <row r="4" spans="1:16" x14ac:dyDescent="0.2">
      <c r="A4" t="s">
        <v>39</v>
      </c>
      <c r="B4" t="s">
        <v>50</v>
      </c>
      <c r="C4" t="s">
        <v>50</v>
      </c>
      <c r="D4" t="s">
        <v>103</v>
      </c>
      <c r="F4" s="1" t="s">
        <v>102</v>
      </c>
      <c r="G4" s="1">
        <f>COUNTIFS($B$2:$B$97, "y",$C$2:$C$97, "y",$D$2:$D$97, "bw")</f>
        <v>13</v>
      </c>
      <c r="H4" s="1">
        <f>COUNTIFS($B$2:$B$97, "y",$C$2:$C$97, "n", $D$2:$D$97, "bw")</f>
        <v>11</v>
      </c>
      <c r="I4" s="1">
        <f>COUNTIFS($B$2:$B$97, "n",$C$2:$C$97, "y", $D$2:$D$97, "bw")</f>
        <v>11</v>
      </c>
      <c r="J4" s="1">
        <f>COUNTIFS($B$2:$B$97, "n",$C$2:$C$97, "n", $D$2:$D$97, "bw")</f>
        <v>13</v>
      </c>
      <c r="K4">
        <v>4</v>
      </c>
      <c r="L4" t="s">
        <v>118</v>
      </c>
      <c r="M4">
        <f>COUNTIFS($B$2:$B$97, "y",$C$2:$C$97, "y",$K$2:$K$97, "3")</f>
        <v>9</v>
      </c>
      <c r="N4">
        <f>COUNTIFS($B$2:$B$97, "y",$C$2:$C$97, "n",$K$2:$K$97, "3")</f>
        <v>3</v>
      </c>
      <c r="O4">
        <f>COUNTIFS($B$2:$B$97, "n",$C$2:$C$97, "y",$K$2:$K$97, "3")</f>
        <v>7</v>
      </c>
      <c r="P4">
        <f>COUNTIFS($B$2:$B$97, "n",$C$2:$C$97, "n",$K$2:$K$97, "3")</f>
        <v>5</v>
      </c>
    </row>
    <row r="5" spans="1:16" x14ac:dyDescent="0.2">
      <c r="A5" t="s">
        <v>89</v>
      </c>
      <c r="B5" t="s">
        <v>51</v>
      </c>
      <c r="C5" t="s">
        <v>50</v>
      </c>
      <c r="D5" t="s">
        <v>102</v>
      </c>
      <c r="K5">
        <v>3</v>
      </c>
      <c r="L5" t="s">
        <v>122</v>
      </c>
      <c r="M5">
        <f>COUNTIFS($B$2:$B$97, "y",$C$2:$C$97, "y",$K$2:$K$97, "4")</f>
        <v>7</v>
      </c>
      <c r="N5">
        <f>COUNTIFS($B$2:$B$97, "y",$C$2:$C$97, "n",$K$2:$K$97, "4")</f>
        <v>5</v>
      </c>
      <c r="O5">
        <f>COUNTIFS($B$2:$B$97, "n",$C$2:$C$97, "y",$K$2:$K$97, "4")</f>
        <v>7</v>
      </c>
      <c r="P5">
        <f>COUNTIFS($B$2:$B$97, "n",$C$2:$C$97, "n",$K$2:$K$97, "4")</f>
        <v>5</v>
      </c>
    </row>
    <row r="6" spans="1:16" x14ac:dyDescent="0.2">
      <c r="A6" t="s">
        <v>34</v>
      </c>
      <c r="B6" t="s">
        <v>50</v>
      </c>
      <c r="C6" t="s">
        <v>51</v>
      </c>
      <c r="D6" t="s">
        <v>102</v>
      </c>
      <c r="F6" s="1" t="s">
        <v>109</v>
      </c>
      <c r="K6">
        <v>4</v>
      </c>
    </row>
    <row r="7" spans="1:16" x14ac:dyDescent="0.2">
      <c r="A7" t="s">
        <v>76</v>
      </c>
      <c r="B7" t="s">
        <v>51</v>
      </c>
      <c r="C7" t="s">
        <v>51</v>
      </c>
      <c r="D7" t="s">
        <v>103</v>
      </c>
      <c r="F7" t="s">
        <v>110</v>
      </c>
      <c r="G7">
        <f>G2/(H2+G2)</f>
        <v>0.6875</v>
      </c>
      <c r="K7">
        <v>2</v>
      </c>
    </row>
    <row r="8" spans="1:16" x14ac:dyDescent="0.2">
      <c r="A8" t="s">
        <v>91</v>
      </c>
      <c r="B8" t="s">
        <v>51</v>
      </c>
      <c r="C8" t="s">
        <v>51</v>
      </c>
      <c r="D8" t="s">
        <v>103</v>
      </c>
      <c r="F8" t="s">
        <v>111</v>
      </c>
      <c r="G8">
        <f>I2/(I2+J2)</f>
        <v>0.45833333333333331</v>
      </c>
      <c r="K8">
        <v>1</v>
      </c>
      <c r="L8" t="s">
        <v>101</v>
      </c>
    </row>
    <row r="9" spans="1:16" x14ac:dyDescent="0.2">
      <c r="A9" t="s">
        <v>52</v>
      </c>
      <c r="B9" t="s">
        <v>51</v>
      </c>
      <c r="C9" t="s">
        <v>50</v>
      </c>
      <c r="D9" t="s">
        <v>102</v>
      </c>
      <c r="K9">
        <v>2</v>
      </c>
      <c r="M9" t="s">
        <v>105</v>
      </c>
      <c r="N9" t="s">
        <v>106</v>
      </c>
      <c r="O9" t="s">
        <v>107</v>
      </c>
      <c r="P9" t="s">
        <v>108</v>
      </c>
    </row>
    <row r="10" spans="1:16" x14ac:dyDescent="0.2">
      <c r="A10" t="s">
        <v>44</v>
      </c>
      <c r="B10" t="s">
        <v>50</v>
      </c>
      <c r="C10" t="s">
        <v>51</v>
      </c>
      <c r="D10" t="s">
        <v>103</v>
      </c>
      <c r="F10" t="s">
        <v>112</v>
      </c>
      <c r="G10">
        <f>NORMSINV(G7)-NORMSINV(G8)</f>
        <v>0.59340986672874485</v>
      </c>
      <c r="K10">
        <v>4</v>
      </c>
      <c r="L10" t="s">
        <v>116</v>
      </c>
      <c r="M10">
        <f>COUNTIFS($B$2:$B$97, "y",$C$2:$C$97, "y",$K$2:$K$97, "1",$D$2:$D$97, "c")</f>
        <v>5</v>
      </c>
      <c r="N10">
        <f>COUNTIFS($B$2:$B$97, "y",$C$2:$C$97, "n",$K$2:$K$97, "1",$D$2:$D$97, "c")</f>
        <v>1</v>
      </c>
      <c r="O10">
        <f>COUNTIFS($B$2:$B$97, "n",$C$2:$C$97, "y",$K$2:$K$97, "1",$D$2:$D$97, "c")</f>
        <v>2</v>
      </c>
      <c r="P10">
        <f>COUNTIFS($B$2:$B$97, "n",$C$2:$C$97, "n",$K$2:$K$97, "1",$D$2:$D$97, "c")</f>
        <v>4</v>
      </c>
    </row>
    <row r="11" spans="1:16" x14ac:dyDescent="0.2">
      <c r="A11" t="s">
        <v>61</v>
      </c>
      <c r="B11" t="s">
        <v>51</v>
      </c>
      <c r="C11" t="s">
        <v>51</v>
      </c>
      <c r="D11" t="s">
        <v>103</v>
      </c>
      <c r="F11" t="s">
        <v>113</v>
      </c>
      <c r="G11">
        <f>-(((NORMSINV(G7)+NORMSINV(G8))/2))</f>
        <v>-0.19207147775029701</v>
      </c>
      <c r="K11">
        <v>1</v>
      </c>
      <c r="L11" t="s">
        <v>117</v>
      </c>
      <c r="M11">
        <f>COUNTIFS($B$2:$B$97, "y",$C$2:$C$97, "y",$K$2:$K$97, "2", $D$2:$D$97, "c")</f>
        <v>4</v>
      </c>
      <c r="N11">
        <f>COUNTIFS($B$2:$B$97, "y",$C$2:$C$97, "n",$K$2:$K$97, "2",$D$2:$D$97, "c")</f>
        <v>2</v>
      </c>
      <c r="O11">
        <f>COUNTIFS($B$2:$B$97, "n",$C$2:$C$97, "y",$K$2:$K$97, "2",$D$2:$D$97, "c")</f>
        <v>1</v>
      </c>
      <c r="P11">
        <f>COUNTIFS($B$2:$B$97, "n",$C$2:$C$97, "n",$K$2:$K$97, "2",$D$2:$D$97, "c")</f>
        <v>5</v>
      </c>
    </row>
    <row r="12" spans="1:16" x14ac:dyDescent="0.2">
      <c r="A12" t="s">
        <v>16</v>
      </c>
      <c r="B12" t="s">
        <v>50</v>
      </c>
      <c r="C12" t="s">
        <v>50</v>
      </c>
      <c r="D12" t="s">
        <v>103</v>
      </c>
      <c r="K12">
        <v>3</v>
      </c>
      <c r="L12" t="s">
        <v>118</v>
      </c>
      <c r="M12">
        <f>COUNTIFS($B$2:$B$97, "y",$C$2:$C$97, "y",$K$2:$K$97, "3", $D$2:$D$97, "c")</f>
        <v>6</v>
      </c>
      <c r="N12">
        <f>COUNTIFS($B$2:$B$97, "y",$C$2:$C$97, "n",$K$2:$K$97, "3",$D$2:$D$97, "c")</f>
        <v>0</v>
      </c>
      <c r="O12">
        <f>COUNTIFS($B$2:$B$97, "n",$C$2:$C$97, "y",$K$2:$K$97, "3",$D$2:$D$97, "c")</f>
        <v>4</v>
      </c>
      <c r="P12">
        <f>COUNTIFS($B$2:$B$97, "n",$C$2:$C$97, "n",$K$2:$K$97, "3",$D$2:$D$97, "c")</f>
        <v>2</v>
      </c>
    </row>
    <row r="13" spans="1:16" x14ac:dyDescent="0.2">
      <c r="A13" t="s">
        <v>71</v>
      </c>
      <c r="B13" t="s">
        <v>51</v>
      </c>
      <c r="C13" t="s">
        <v>51</v>
      </c>
      <c r="D13" t="s">
        <v>102</v>
      </c>
      <c r="F13" t="s">
        <v>114</v>
      </c>
      <c r="K13">
        <v>1</v>
      </c>
      <c r="L13" t="s">
        <v>122</v>
      </c>
      <c r="M13">
        <f>COUNTIFS($B$2:$B$97, "y",$C$2:$C$97, "y",$K$2:$K$97, "4", $D$2:$D$97, "c")</f>
        <v>5</v>
      </c>
      <c r="N13">
        <f>COUNTIFS($B$2:$B$97, "y",$C$2:$C$97, "n",$K$2:$K$97, "4",$D$2:$D$97, "c")</f>
        <v>1</v>
      </c>
      <c r="O13">
        <f>COUNTIFS($B$2:$B$97, "n",$C$2:$C$97, "y",$K$2:$K$97, "4",$D$2:$D$97, "c")</f>
        <v>4</v>
      </c>
      <c r="P13">
        <f>COUNTIFS($B$2:$B$97, "n",$C$2:$C$97, "n",$K$2:$K$97, "4",$D$2:$D$97, "c")</f>
        <v>2</v>
      </c>
    </row>
    <row r="14" spans="1:16" x14ac:dyDescent="0.2">
      <c r="A14" t="s">
        <v>38</v>
      </c>
      <c r="B14" t="s">
        <v>50</v>
      </c>
      <c r="C14" t="s">
        <v>50</v>
      </c>
      <c r="D14" t="s">
        <v>102</v>
      </c>
      <c r="F14" t="s">
        <v>110</v>
      </c>
      <c r="G14">
        <f>G3/(H3+G3)</f>
        <v>0.83333333333333337</v>
      </c>
      <c r="K14">
        <v>2</v>
      </c>
    </row>
    <row r="15" spans="1:16" x14ac:dyDescent="0.2">
      <c r="A15" t="s">
        <v>4</v>
      </c>
      <c r="B15" t="s">
        <v>50</v>
      </c>
      <c r="C15" t="s">
        <v>51</v>
      </c>
      <c r="D15" t="s">
        <v>102</v>
      </c>
      <c r="F15" t="s">
        <v>111</v>
      </c>
      <c r="G15">
        <f>I3/(I3+J3)</f>
        <v>0.45833333333333331</v>
      </c>
      <c r="K15">
        <v>4</v>
      </c>
      <c r="L15" t="s">
        <v>123</v>
      </c>
    </row>
    <row r="16" spans="1:16" x14ac:dyDescent="0.2">
      <c r="A16" t="s">
        <v>3</v>
      </c>
      <c r="B16" t="s">
        <v>50</v>
      </c>
      <c r="C16" t="s">
        <v>51</v>
      </c>
      <c r="D16" t="s">
        <v>102</v>
      </c>
      <c r="K16">
        <v>1</v>
      </c>
      <c r="M16" t="s">
        <v>105</v>
      </c>
      <c r="N16" t="s">
        <v>106</v>
      </c>
      <c r="O16" t="s">
        <v>107</v>
      </c>
      <c r="P16" t="s">
        <v>108</v>
      </c>
    </row>
    <row r="17" spans="1:16" x14ac:dyDescent="0.2">
      <c r="A17" t="s">
        <v>18</v>
      </c>
      <c r="B17" t="s">
        <v>50</v>
      </c>
      <c r="C17" t="s">
        <v>50</v>
      </c>
      <c r="D17" t="s">
        <v>102</v>
      </c>
      <c r="F17" t="s">
        <v>112</v>
      </c>
      <c r="G17">
        <f>NORMSINV(G14)-NORMSINV(G15)</f>
        <v>1.072055021715776</v>
      </c>
      <c r="K17">
        <v>1</v>
      </c>
      <c r="L17" t="s">
        <v>116</v>
      </c>
      <c r="M17">
        <f>COUNTIFS($B$2:$B$97, "y",$C$2:$C$97, "y",$K$2:$K$97, "1",$D$2:$D$97, "bw")</f>
        <v>4</v>
      </c>
      <c r="N17">
        <f>COUNTIFS($B$2:$B$97, "y",$C$2:$C$97, "n",$K$2:$K$97, "1",$D$2:$D$97, "bw")</f>
        <v>2</v>
      </c>
      <c r="O17">
        <f>COUNTIFS($B$2:$B$97, "n",$C$2:$C$97, "y",$K$2:$K$97, "1",$D$2:$D$97, "bw")</f>
        <v>1</v>
      </c>
      <c r="P17">
        <f>COUNTIFS($B$2:$B$97, "n",$C$2:$C$97, "n",$K$2:$K$97, "1",$D$2:$D$97, "bw")</f>
        <v>5</v>
      </c>
    </row>
    <row r="18" spans="1:16" x14ac:dyDescent="0.2">
      <c r="A18" t="s">
        <v>22</v>
      </c>
      <c r="B18" t="s">
        <v>50</v>
      </c>
      <c r="C18" t="s">
        <v>50</v>
      </c>
      <c r="D18" t="s">
        <v>102</v>
      </c>
      <c r="F18" t="s">
        <v>113</v>
      </c>
      <c r="G18">
        <f>-(((NORMSINV(G14)+NORMSINV(G15))/2))</f>
        <v>-0.43139405524381269</v>
      </c>
      <c r="K18">
        <v>1</v>
      </c>
      <c r="L18" t="s">
        <v>117</v>
      </c>
      <c r="M18">
        <f>COUNTIFS($B$2:$B$97, "y",$C$2:$C$97, "y",$K$2:$K$97, "2", $D$2:$D$97, "bw")</f>
        <v>4</v>
      </c>
      <c r="N18">
        <f>COUNTIFS($B$2:$B$97, "y",$C$2:$C$97, "n",$K$2:$K$97, "2",$D$2:$D$97, "bw")</f>
        <v>2</v>
      </c>
      <c r="O18">
        <f>COUNTIFS($B$2:$B$97, "n",$C$2:$C$97, "y",$K$2:$K$97, "2",$D$2:$D$97, "bw")</f>
        <v>4</v>
      </c>
      <c r="P18">
        <f>COUNTIFS($B$2:$B$97, "n",$C$2:$C$97, "n",$K$2:$K$97, "2",$D$2:$D$97, "bw")</f>
        <v>2</v>
      </c>
    </row>
    <row r="19" spans="1:16" x14ac:dyDescent="0.2">
      <c r="A19" t="s">
        <v>53</v>
      </c>
      <c r="B19" t="s">
        <v>51</v>
      </c>
      <c r="C19" t="s">
        <v>51</v>
      </c>
      <c r="D19" t="s">
        <v>102</v>
      </c>
      <c r="K19">
        <v>1</v>
      </c>
      <c r="L19" t="s">
        <v>118</v>
      </c>
      <c r="M19">
        <f>COUNTIFS($B$2:$B$97, "y",$C$2:$C$97, "y",$K$2:$K$97, "3", $D$2:$D$97, "bw")</f>
        <v>3</v>
      </c>
      <c r="N19">
        <f>COUNTIFS($B$2:$B$97, "y",$C$2:$C$97, "n",$K$2:$K$97, "3",$D$2:$D$97, "bw")</f>
        <v>3</v>
      </c>
      <c r="O19">
        <f>COUNTIFS($B$2:$B$97, "n",$C$2:$C$97, "y",$K$2:$K$97, "3",$D$2:$D$97, "bw")</f>
        <v>3</v>
      </c>
      <c r="P19">
        <f>COUNTIFS($B$2:$B$97, "n",$C$2:$C$97, "n",$K$2:$K$97, "3",$D$2:$D$97, "bw")</f>
        <v>3</v>
      </c>
    </row>
    <row r="20" spans="1:16" x14ac:dyDescent="0.2">
      <c r="A20" t="s">
        <v>32</v>
      </c>
      <c r="B20" t="s">
        <v>50</v>
      </c>
      <c r="C20" t="s">
        <v>51</v>
      </c>
      <c r="D20" t="s">
        <v>102</v>
      </c>
      <c r="F20" t="s">
        <v>115</v>
      </c>
      <c r="K20">
        <v>3</v>
      </c>
      <c r="L20" t="s">
        <v>122</v>
      </c>
      <c r="M20">
        <f>COUNTIFS($B$2:$B$97, "y",$C$2:$C$97, "y",$K$2:$K$97, "4", $D$2:$D$97, "bw")</f>
        <v>2</v>
      </c>
      <c r="N20">
        <f>COUNTIFS($B$2:$B$97, "y",$C$2:$C$97, "n",$K$2:$K$97, "4",$D$2:$D$97, "bw")</f>
        <v>4</v>
      </c>
      <c r="O20">
        <f>COUNTIFS($B$2:$B$97, "n",$C$2:$C$97, "y",$K$2:$K$97, "4",$D$2:$D$97, "bw")</f>
        <v>3</v>
      </c>
      <c r="P20">
        <f>COUNTIFS($B$2:$B$97, "n",$C$2:$C$97, "n",$K$2:$K$97, "4",$D$2:$D$97, "bw")</f>
        <v>3</v>
      </c>
    </row>
    <row r="21" spans="1:16" x14ac:dyDescent="0.2">
      <c r="A21" t="s">
        <v>82</v>
      </c>
      <c r="B21" t="s">
        <v>51</v>
      </c>
      <c r="C21" t="s">
        <v>51</v>
      </c>
      <c r="D21" t="s">
        <v>103</v>
      </c>
      <c r="F21" t="s">
        <v>110</v>
      </c>
      <c r="G21">
        <f>G4/(G4+H4)</f>
        <v>0.54166666666666663</v>
      </c>
      <c r="K21">
        <v>1</v>
      </c>
    </row>
    <row r="22" spans="1:16" x14ac:dyDescent="0.2">
      <c r="A22" t="s">
        <v>57</v>
      </c>
      <c r="B22" t="s">
        <v>51</v>
      </c>
      <c r="C22" t="s">
        <v>50</v>
      </c>
      <c r="D22" t="s">
        <v>103</v>
      </c>
      <c r="F22" t="s">
        <v>111</v>
      </c>
      <c r="G22">
        <f>I4/(I4+J4)</f>
        <v>0.45833333333333331</v>
      </c>
      <c r="K22">
        <v>4</v>
      </c>
      <c r="L22" t="s">
        <v>124</v>
      </c>
    </row>
    <row r="23" spans="1:16" x14ac:dyDescent="0.2">
      <c r="A23" t="s">
        <v>58</v>
      </c>
      <c r="B23" t="s">
        <v>51</v>
      </c>
      <c r="C23" t="s">
        <v>50</v>
      </c>
      <c r="D23" t="s">
        <v>102</v>
      </c>
      <c r="K23">
        <v>2</v>
      </c>
      <c r="M23" t="s">
        <v>125</v>
      </c>
      <c r="N23" t="s">
        <v>126</v>
      </c>
      <c r="O23" t="s">
        <v>127</v>
      </c>
      <c r="P23" t="s">
        <v>113</v>
      </c>
    </row>
    <row r="24" spans="1:16" x14ac:dyDescent="0.2">
      <c r="A24" t="s">
        <v>74</v>
      </c>
      <c r="B24" t="s">
        <v>51</v>
      </c>
      <c r="C24" t="s">
        <v>50</v>
      </c>
      <c r="D24" t="s">
        <v>103</v>
      </c>
      <c r="F24" t="s">
        <v>112</v>
      </c>
      <c r="G24">
        <f>NORMSINV(G21)-NORMSINV(G22)</f>
        <v>0.20926691122815064</v>
      </c>
      <c r="K24">
        <v>2</v>
      </c>
      <c r="L24" t="s">
        <v>116</v>
      </c>
      <c r="M24">
        <f>M10/(M10+N10)</f>
        <v>0.83333333333333337</v>
      </c>
      <c r="N24">
        <f>O10/(O10+P10)</f>
        <v>0.33333333333333331</v>
      </c>
      <c r="O24">
        <f>NORMSINV(M24)-NORMSINV(N24)</f>
        <v>1.3981488653971583</v>
      </c>
      <c r="P24">
        <f>-(((NORMSINV(M24)+NORMSINV(N24))/2))</f>
        <v>-0.26834713340312155</v>
      </c>
    </row>
    <row r="25" spans="1:16" x14ac:dyDescent="0.2">
      <c r="A25" t="s">
        <v>86</v>
      </c>
      <c r="B25" t="s">
        <v>51</v>
      </c>
      <c r="C25" t="s">
        <v>51</v>
      </c>
      <c r="D25" t="s">
        <v>102</v>
      </c>
      <c r="F25" t="s">
        <v>113</v>
      </c>
      <c r="G25">
        <f>-(((NORMSINV(G21)+NORMSINV(G22))/2))</f>
        <v>6.9388939039072284E-17</v>
      </c>
      <c r="K25">
        <v>2</v>
      </c>
      <c r="L25" t="s">
        <v>117</v>
      </c>
      <c r="M25">
        <f t="shared" ref="M25:M27" si="0">M11/(M11+N11)</f>
        <v>0.66666666666666663</v>
      </c>
      <c r="N25">
        <f t="shared" ref="N25:N27" si="1">O11/(O11+P11)</f>
        <v>0.16666666666666666</v>
      </c>
      <c r="O25">
        <f t="shared" ref="O25" si="2">NORMSINV(M25)-NORMSINV(N25)</f>
        <v>1.3981488653971583</v>
      </c>
      <c r="P25">
        <f t="shared" ref="P25:P27" si="3">-(((NORMSINV(M25)+NORMSINV(N25))/2))</f>
        <v>0.26834713340312161</v>
      </c>
    </row>
    <row r="26" spans="1:16" x14ac:dyDescent="0.2">
      <c r="A26" t="s">
        <v>27</v>
      </c>
      <c r="B26" t="s">
        <v>50</v>
      </c>
      <c r="C26" t="s">
        <v>50</v>
      </c>
      <c r="D26" t="s">
        <v>103</v>
      </c>
      <c r="K26">
        <v>2</v>
      </c>
      <c r="L26" t="s">
        <v>118</v>
      </c>
      <c r="M26">
        <f t="shared" si="0"/>
        <v>1</v>
      </c>
      <c r="N26">
        <f t="shared" si="1"/>
        <v>0.66666666666666663</v>
      </c>
      <c r="O26" t="e">
        <f>NORMSINV(M26)-NORMSINV(N26)</f>
        <v>#NUM!</v>
      </c>
      <c r="P26" t="e">
        <f>-(((NORMSINV(M26)+NORMSINV(N26))/2))</f>
        <v>#NUM!</v>
      </c>
    </row>
    <row r="27" spans="1:16" x14ac:dyDescent="0.2">
      <c r="A27" t="s">
        <v>98</v>
      </c>
      <c r="B27" t="s">
        <v>51</v>
      </c>
      <c r="C27" t="s">
        <v>50</v>
      </c>
      <c r="D27" t="s">
        <v>103</v>
      </c>
      <c r="K27">
        <v>1</v>
      </c>
      <c r="L27" t="s">
        <v>122</v>
      </c>
      <c r="M27">
        <f t="shared" si="0"/>
        <v>0.83333333333333337</v>
      </c>
      <c r="N27">
        <f t="shared" si="1"/>
        <v>0.66666666666666663</v>
      </c>
      <c r="O27">
        <f>NORMSINV(M27)-NORMSINV(N27)</f>
        <v>0.53669426680624321</v>
      </c>
      <c r="P27">
        <f t="shared" si="3"/>
        <v>-0.69907443269857916</v>
      </c>
    </row>
    <row r="28" spans="1:16" x14ac:dyDescent="0.2">
      <c r="A28" t="s">
        <v>99</v>
      </c>
      <c r="B28" t="s">
        <v>51</v>
      </c>
      <c r="C28" t="s">
        <v>50</v>
      </c>
      <c r="D28" t="s">
        <v>102</v>
      </c>
      <c r="K28">
        <v>3</v>
      </c>
    </row>
    <row r="29" spans="1:16" x14ac:dyDescent="0.2">
      <c r="A29" t="s">
        <v>100</v>
      </c>
      <c r="B29" t="s">
        <v>51</v>
      </c>
      <c r="C29" t="s">
        <v>50</v>
      </c>
      <c r="D29" t="s">
        <v>103</v>
      </c>
      <c r="K29">
        <v>4</v>
      </c>
      <c r="L29" t="s">
        <v>128</v>
      </c>
    </row>
    <row r="30" spans="1:16" x14ac:dyDescent="0.2">
      <c r="A30" t="s">
        <v>17</v>
      </c>
      <c r="B30" t="s">
        <v>50</v>
      </c>
      <c r="C30" t="s">
        <v>51</v>
      </c>
      <c r="D30" t="s">
        <v>103</v>
      </c>
      <c r="K30">
        <v>2</v>
      </c>
      <c r="M30" t="s">
        <v>125</v>
      </c>
      <c r="N30" t="s">
        <v>126</v>
      </c>
      <c r="O30" t="s">
        <v>127</v>
      </c>
      <c r="P30" t="s">
        <v>113</v>
      </c>
    </row>
    <row r="31" spans="1:16" x14ac:dyDescent="0.2">
      <c r="A31" t="s">
        <v>79</v>
      </c>
      <c r="B31" t="s">
        <v>51</v>
      </c>
      <c r="C31" t="s">
        <v>51</v>
      </c>
      <c r="D31" t="s">
        <v>103</v>
      </c>
      <c r="K31">
        <v>3</v>
      </c>
      <c r="L31" t="s">
        <v>116</v>
      </c>
      <c r="M31">
        <f>M17/(M17+N17)</f>
        <v>0.66666666666666663</v>
      </c>
      <c r="N31">
        <f>O17/(O17+P17)</f>
        <v>0.16666666666666666</v>
      </c>
      <c r="O31">
        <f>NORMSINV(M31)-NORMSINV(N31)</f>
        <v>1.3981488653971583</v>
      </c>
      <c r="P31">
        <f>-(((NORMSINV(M31)+NORMSINV(N31))/2))</f>
        <v>0.26834713340312161</v>
      </c>
    </row>
    <row r="32" spans="1:16" x14ac:dyDescent="0.2">
      <c r="A32" t="s">
        <v>56</v>
      </c>
      <c r="B32" t="s">
        <v>51</v>
      </c>
      <c r="C32" t="s">
        <v>51</v>
      </c>
      <c r="D32" t="s">
        <v>103</v>
      </c>
      <c r="K32">
        <v>2</v>
      </c>
      <c r="L32" t="s">
        <v>117</v>
      </c>
      <c r="M32">
        <f t="shared" ref="M32:M34" si="4">M18/(M18+N18)</f>
        <v>0.66666666666666663</v>
      </c>
      <c r="N32">
        <f t="shared" ref="N32:N34" si="5">O18/(O18+P18)</f>
        <v>0.66666666666666663</v>
      </c>
      <c r="O32">
        <f t="shared" ref="O32:O34" si="6">NORMSINV(M32)-NORMSINV(N32)</f>
        <v>0</v>
      </c>
      <c r="P32">
        <f t="shared" ref="P32:P34" si="7">-(((NORMSINV(M32)+NORMSINV(N32))/2))</f>
        <v>-0.4307272992954575</v>
      </c>
    </row>
    <row r="33" spans="1:16" x14ac:dyDescent="0.2">
      <c r="A33" t="s">
        <v>26</v>
      </c>
      <c r="B33" t="s">
        <v>50</v>
      </c>
      <c r="C33" t="s">
        <v>51</v>
      </c>
      <c r="D33" t="s">
        <v>102</v>
      </c>
      <c r="K33">
        <v>2</v>
      </c>
      <c r="L33" t="s">
        <v>118</v>
      </c>
      <c r="M33">
        <f t="shared" si="4"/>
        <v>0.5</v>
      </c>
      <c r="N33">
        <f t="shared" si="5"/>
        <v>0.5</v>
      </c>
      <c r="O33">
        <f t="shared" si="6"/>
        <v>0</v>
      </c>
      <c r="P33">
        <f t="shared" si="7"/>
        <v>0</v>
      </c>
    </row>
    <row r="34" spans="1:16" x14ac:dyDescent="0.2">
      <c r="A34" t="s">
        <v>55</v>
      </c>
      <c r="B34" t="s">
        <v>51</v>
      </c>
      <c r="C34" t="s">
        <v>50</v>
      </c>
      <c r="D34" t="s">
        <v>102</v>
      </c>
      <c r="K34">
        <v>4</v>
      </c>
      <c r="L34" t="s">
        <v>122</v>
      </c>
      <c r="M34">
        <f t="shared" si="4"/>
        <v>0.33333333333333331</v>
      </c>
      <c r="N34">
        <f t="shared" si="5"/>
        <v>0.5</v>
      </c>
      <c r="O34">
        <f t="shared" si="6"/>
        <v>-0.43072729929545767</v>
      </c>
      <c r="P34">
        <f t="shared" si="7"/>
        <v>0.21536364964772883</v>
      </c>
    </row>
    <row r="35" spans="1:16" x14ac:dyDescent="0.2">
      <c r="A35" t="s">
        <v>92</v>
      </c>
      <c r="B35" t="s">
        <v>51</v>
      </c>
      <c r="C35" t="s">
        <v>51</v>
      </c>
      <c r="D35" t="s">
        <v>102</v>
      </c>
      <c r="K35">
        <v>4</v>
      </c>
    </row>
    <row r="36" spans="1:16" x14ac:dyDescent="0.2">
      <c r="A36" t="s">
        <v>47</v>
      </c>
      <c r="B36" t="s">
        <v>50</v>
      </c>
      <c r="C36" t="s">
        <v>50</v>
      </c>
      <c r="D36" t="s">
        <v>103</v>
      </c>
      <c r="K36">
        <v>4</v>
      </c>
      <c r="L36" t="s">
        <v>129</v>
      </c>
    </row>
    <row r="37" spans="1:16" x14ac:dyDescent="0.2">
      <c r="A37" t="s">
        <v>45</v>
      </c>
      <c r="B37" t="s">
        <v>50</v>
      </c>
      <c r="C37" t="s">
        <v>50</v>
      </c>
      <c r="D37" t="s">
        <v>102</v>
      </c>
      <c r="K37">
        <v>3</v>
      </c>
      <c r="L37" t="s">
        <v>116</v>
      </c>
      <c r="M37">
        <f>M2/(M2+N2)</f>
        <v>0.75</v>
      </c>
      <c r="N37">
        <f>O2/(O2+P3)</f>
        <v>0.3</v>
      </c>
      <c r="O37">
        <f>NORMSINV(M37)-NORMSINV(N37)</f>
        <v>1.1988902629041229</v>
      </c>
      <c r="P37">
        <f>-(((NORMSINV(M37)+NORMSINV(N37))/2))</f>
        <v>-7.5044618744020519E-2</v>
      </c>
    </row>
    <row r="38" spans="1:16" x14ac:dyDescent="0.2">
      <c r="A38" t="s">
        <v>65</v>
      </c>
      <c r="B38" t="s">
        <v>51</v>
      </c>
      <c r="C38" t="s">
        <v>51</v>
      </c>
      <c r="D38" t="s">
        <v>102</v>
      </c>
      <c r="K38">
        <v>3</v>
      </c>
      <c r="L38" t="s">
        <v>117</v>
      </c>
      <c r="M38">
        <f t="shared" ref="M38:M40" si="8">M3/(M3+N3)</f>
        <v>0.66666666666666663</v>
      </c>
      <c r="N38">
        <f t="shared" ref="N38:N40" si="9">O3/(O3+P4)</f>
        <v>0.5</v>
      </c>
      <c r="O38">
        <f t="shared" ref="O38:O39" si="10">NORMSINV(M38)-NORMSINV(N38)</f>
        <v>0.4307272992954575</v>
      </c>
      <c r="P38">
        <f t="shared" ref="P38:P40" si="11">-(((NORMSINV(M38)+NORMSINV(N38))/2))</f>
        <v>-0.21536364964772875</v>
      </c>
    </row>
    <row r="39" spans="1:16" x14ac:dyDescent="0.2">
      <c r="A39" t="s">
        <v>54</v>
      </c>
      <c r="B39" t="s">
        <v>51</v>
      </c>
      <c r="C39" t="s">
        <v>51</v>
      </c>
      <c r="D39" t="s">
        <v>103</v>
      </c>
      <c r="K39">
        <v>2</v>
      </c>
      <c r="L39" t="s">
        <v>118</v>
      </c>
      <c r="M39">
        <f t="shared" si="8"/>
        <v>0.75</v>
      </c>
      <c r="N39">
        <f t="shared" si="9"/>
        <v>0.58333333333333337</v>
      </c>
      <c r="O39">
        <f t="shared" si="10"/>
        <v>0.46406135594815712</v>
      </c>
      <c r="P39">
        <f t="shared" si="11"/>
        <v>-0.44245907222200337</v>
      </c>
    </row>
    <row r="40" spans="1:16" x14ac:dyDescent="0.2">
      <c r="A40" t="s">
        <v>43</v>
      </c>
      <c r="B40" t="s">
        <v>50</v>
      </c>
      <c r="C40" t="s">
        <v>51</v>
      </c>
      <c r="D40" t="s">
        <v>103</v>
      </c>
      <c r="K40">
        <v>1</v>
      </c>
      <c r="L40" t="s">
        <v>122</v>
      </c>
      <c r="M40">
        <f t="shared" si="8"/>
        <v>0.58333333333333337</v>
      </c>
      <c r="N40">
        <f t="shared" si="9"/>
        <v>1</v>
      </c>
      <c r="O40" t="e">
        <f>NORMSINV(M40)-NORMSINV(N40)</f>
        <v>#NUM!</v>
      </c>
      <c r="P40" t="e">
        <f t="shared" si="11"/>
        <v>#NUM!</v>
      </c>
    </row>
    <row r="41" spans="1:16" x14ac:dyDescent="0.2">
      <c r="A41" t="s">
        <v>81</v>
      </c>
      <c r="B41" t="s">
        <v>51</v>
      </c>
      <c r="C41" t="s">
        <v>50</v>
      </c>
      <c r="D41" t="s">
        <v>102</v>
      </c>
      <c r="K41">
        <v>4</v>
      </c>
    </row>
    <row r="42" spans="1:16" x14ac:dyDescent="0.2">
      <c r="A42" t="s">
        <v>37</v>
      </c>
      <c r="B42" t="s">
        <v>50</v>
      </c>
      <c r="C42" t="s">
        <v>50</v>
      </c>
      <c r="D42" t="s">
        <v>103</v>
      </c>
      <c r="K42">
        <v>4</v>
      </c>
    </row>
    <row r="43" spans="1:16" x14ac:dyDescent="0.2">
      <c r="A43" t="s">
        <v>29</v>
      </c>
      <c r="B43" t="s">
        <v>50</v>
      </c>
      <c r="C43" t="s">
        <v>50</v>
      </c>
      <c r="D43" t="s">
        <v>103</v>
      </c>
      <c r="K43">
        <v>3</v>
      </c>
    </row>
    <row r="44" spans="1:16" x14ac:dyDescent="0.2">
      <c r="A44" t="s">
        <v>40</v>
      </c>
      <c r="B44" t="s">
        <v>50</v>
      </c>
      <c r="C44" t="s">
        <v>50</v>
      </c>
      <c r="D44" t="s">
        <v>102</v>
      </c>
      <c r="K44">
        <v>4</v>
      </c>
    </row>
    <row r="45" spans="1:16" x14ac:dyDescent="0.2">
      <c r="A45" t="s">
        <v>88</v>
      </c>
      <c r="B45" t="s">
        <v>51</v>
      </c>
      <c r="C45" t="s">
        <v>50</v>
      </c>
      <c r="D45" t="s">
        <v>102</v>
      </c>
      <c r="K45">
        <v>2</v>
      </c>
    </row>
    <row r="46" spans="1:16" x14ac:dyDescent="0.2">
      <c r="A46" t="s">
        <v>66</v>
      </c>
      <c r="B46" t="s">
        <v>51</v>
      </c>
      <c r="C46" t="s">
        <v>51</v>
      </c>
      <c r="D46" t="s">
        <v>103</v>
      </c>
      <c r="K46">
        <v>3</v>
      </c>
    </row>
    <row r="47" spans="1:16" x14ac:dyDescent="0.2">
      <c r="A47" t="s">
        <v>96</v>
      </c>
      <c r="B47" t="s">
        <v>51</v>
      </c>
      <c r="C47" t="s">
        <v>51</v>
      </c>
      <c r="D47" t="s">
        <v>102</v>
      </c>
      <c r="K47">
        <v>3</v>
      </c>
    </row>
    <row r="48" spans="1:16" x14ac:dyDescent="0.2">
      <c r="A48" t="s">
        <v>13</v>
      </c>
      <c r="B48" t="s">
        <v>50</v>
      </c>
      <c r="C48" t="s">
        <v>50</v>
      </c>
      <c r="D48" t="s">
        <v>103</v>
      </c>
      <c r="K48">
        <v>1</v>
      </c>
    </row>
    <row r="49" spans="1:11" x14ac:dyDescent="0.2">
      <c r="A49" t="s">
        <v>30</v>
      </c>
      <c r="B49" t="s">
        <v>50</v>
      </c>
      <c r="C49" t="s">
        <v>50</v>
      </c>
      <c r="D49" t="s">
        <v>103</v>
      </c>
      <c r="K49">
        <v>2</v>
      </c>
    </row>
    <row r="50" spans="1:11" x14ac:dyDescent="0.2">
      <c r="A50" t="s">
        <v>23</v>
      </c>
      <c r="B50" t="s">
        <v>50</v>
      </c>
      <c r="C50" t="s">
        <v>50</v>
      </c>
      <c r="D50" t="s">
        <v>103</v>
      </c>
      <c r="K50">
        <v>1</v>
      </c>
    </row>
    <row r="51" spans="1:11" x14ac:dyDescent="0.2">
      <c r="A51" t="s">
        <v>60</v>
      </c>
      <c r="B51" t="s">
        <v>51</v>
      </c>
      <c r="C51" t="s">
        <v>51</v>
      </c>
      <c r="D51" t="s">
        <v>102</v>
      </c>
      <c r="K51">
        <v>3</v>
      </c>
    </row>
    <row r="52" spans="1:11" x14ac:dyDescent="0.2">
      <c r="A52" t="s">
        <v>69</v>
      </c>
      <c r="B52" t="s">
        <v>51</v>
      </c>
      <c r="C52" t="s">
        <v>51</v>
      </c>
      <c r="D52" t="s">
        <v>103</v>
      </c>
      <c r="K52">
        <v>2</v>
      </c>
    </row>
    <row r="53" spans="1:11" x14ac:dyDescent="0.2">
      <c r="A53" t="s">
        <v>83</v>
      </c>
      <c r="B53" t="s">
        <v>51</v>
      </c>
      <c r="C53" t="s">
        <v>51</v>
      </c>
      <c r="D53" t="s">
        <v>102</v>
      </c>
      <c r="K53">
        <v>2</v>
      </c>
    </row>
    <row r="54" spans="1:11" x14ac:dyDescent="0.2">
      <c r="A54" t="s">
        <v>12</v>
      </c>
      <c r="B54" t="s">
        <v>50</v>
      </c>
      <c r="C54" t="s">
        <v>50</v>
      </c>
      <c r="D54" t="s">
        <v>103</v>
      </c>
      <c r="K54">
        <v>3</v>
      </c>
    </row>
    <row r="55" spans="1:11" x14ac:dyDescent="0.2">
      <c r="A55" t="s">
        <v>8</v>
      </c>
      <c r="B55" t="s">
        <v>50</v>
      </c>
      <c r="C55" t="s">
        <v>50</v>
      </c>
      <c r="D55" t="s">
        <v>103</v>
      </c>
      <c r="K55">
        <v>2</v>
      </c>
    </row>
    <row r="56" spans="1:11" x14ac:dyDescent="0.2">
      <c r="A56" t="s">
        <v>7</v>
      </c>
      <c r="B56" t="s">
        <v>50</v>
      </c>
      <c r="C56" t="s">
        <v>50</v>
      </c>
      <c r="D56" t="s">
        <v>103</v>
      </c>
      <c r="K56">
        <v>4</v>
      </c>
    </row>
    <row r="57" spans="1:11" x14ac:dyDescent="0.2">
      <c r="A57" t="s">
        <v>21</v>
      </c>
      <c r="B57" t="s">
        <v>50</v>
      </c>
      <c r="C57" t="s">
        <v>51</v>
      </c>
      <c r="D57" t="s">
        <v>102</v>
      </c>
      <c r="K57">
        <v>3</v>
      </c>
    </row>
    <row r="58" spans="1:11" x14ac:dyDescent="0.2">
      <c r="A58" t="s">
        <v>9</v>
      </c>
      <c r="B58" t="s">
        <v>50</v>
      </c>
      <c r="C58" t="s">
        <v>50</v>
      </c>
      <c r="D58" t="s">
        <v>103</v>
      </c>
      <c r="K58">
        <v>2</v>
      </c>
    </row>
    <row r="59" spans="1:11" x14ac:dyDescent="0.2">
      <c r="A59" t="s">
        <v>85</v>
      </c>
      <c r="B59" t="s">
        <v>51</v>
      </c>
      <c r="C59" t="s">
        <v>50</v>
      </c>
      <c r="D59" t="s">
        <v>102</v>
      </c>
      <c r="K59">
        <v>3</v>
      </c>
    </row>
    <row r="60" spans="1:11" x14ac:dyDescent="0.2">
      <c r="A60" t="s">
        <v>87</v>
      </c>
      <c r="B60" t="s">
        <v>51</v>
      </c>
      <c r="C60" t="s">
        <v>51</v>
      </c>
      <c r="D60" t="s">
        <v>102</v>
      </c>
      <c r="K60">
        <v>1</v>
      </c>
    </row>
    <row r="61" spans="1:11" x14ac:dyDescent="0.2">
      <c r="A61" t="s">
        <v>24</v>
      </c>
      <c r="B61" t="s">
        <v>50</v>
      </c>
      <c r="C61" t="s">
        <v>50</v>
      </c>
      <c r="D61" t="s">
        <v>103</v>
      </c>
      <c r="K61">
        <v>3</v>
      </c>
    </row>
    <row r="62" spans="1:11" x14ac:dyDescent="0.2">
      <c r="A62" t="s">
        <v>14</v>
      </c>
      <c r="B62" t="s">
        <v>50</v>
      </c>
      <c r="C62" t="s">
        <v>50</v>
      </c>
      <c r="D62" t="s">
        <v>103</v>
      </c>
      <c r="K62">
        <v>1</v>
      </c>
    </row>
    <row r="63" spans="1:11" x14ac:dyDescent="0.2">
      <c r="A63" t="s">
        <v>19</v>
      </c>
      <c r="B63" t="s">
        <v>50</v>
      </c>
      <c r="C63" t="s">
        <v>50</v>
      </c>
      <c r="D63" t="s">
        <v>103</v>
      </c>
      <c r="K63">
        <v>3</v>
      </c>
    </row>
    <row r="64" spans="1:11" x14ac:dyDescent="0.2">
      <c r="A64" t="s">
        <v>41</v>
      </c>
      <c r="B64" t="s">
        <v>50</v>
      </c>
      <c r="C64" t="s">
        <v>50</v>
      </c>
      <c r="D64" t="s">
        <v>102</v>
      </c>
      <c r="K64">
        <v>4</v>
      </c>
    </row>
    <row r="65" spans="1:11" x14ac:dyDescent="0.2">
      <c r="A65" t="s">
        <v>64</v>
      </c>
      <c r="B65" t="s">
        <v>51</v>
      </c>
      <c r="C65" t="s">
        <v>51</v>
      </c>
      <c r="D65" t="s">
        <v>102</v>
      </c>
      <c r="K65">
        <v>4</v>
      </c>
    </row>
    <row r="66" spans="1:11" x14ac:dyDescent="0.2">
      <c r="A66" t="s">
        <v>59</v>
      </c>
      <c r="B66" t="s">
        <v>51</v>
      </c>
      <c r="C66" t="s">
        <v>50</v>
      </c>
      <c r="D66" t="s">
        <v>103</v>
      </c>
      <c r="K66">
        <v>1</v>
      </c>
    </row>
    <row r="67" spans="1:11" x14ac:dyDescent="0.2">
      <c r="A67" t="s">
        <v>36</v>
      </c>
      <c r="B67" t="s">
        <v>50</v>
      </c>
      <c r="C67" t="s">
        <v>50</v>
      </c>
      <c r="D67" t="s">
        <v>103</v>
      </c>
      <c r="K67">
        <v>4</v>
      </c>
    </row>
    <row r="68" spans="1:11" x14ac:dyDescent="0.2">
      <c r="A68" t="s">
        <v>15</v>
      </c>
      <c r="B68" t="s">
        <v>50</v>
      </c>
      <c r="C68" t="s">
        <v>51</v>
      </c>
      <c r="D68" t="s">
        <v>102</v>
      </c>
      <c r="K68">
        <v>2</v>
      </c>
    </row>
    <row r="69" spans="1:11" x14ac:dyDescent="0.2">
      <c r="A69" t="s">
        <v>63</v>
      </c>
      <c r="B69" t="s">
        <v>51</v>
      </c>
      <c r="C69" t="s">
        <v>50</v>
      </c>
      <c r="D69" t="s">
        <v>103</v>
      </c>
      <c r="K69">
        <v>3</v>
      </c>
    </row>
    <row r="70" spans="1:11" x14ac:dyDescent="0.2">
      <c r="A70" t="s">
        <v>68</v>
      </c>
      <c r="B70" t="s">
        <v>51</v>
      </c>
      <c r="C70" t="s">
        <v>50</v>
      </c>
      <c r="D70" t="s">
        <v>102</v>
      </c>
      <c r="K70">
        <v>4</v>
      </c>
    </row>
    <row r="71" spans="1:11" x14ac:dyDescent="0.2">
      <c r="A71" t="s">
        <v>95</v>
      </c>
      <c r="B71" t="s">
        <v>51</v>
      </c>
      <c r="C71" t="s">
        <v>51</v>
      </c>
      <c r="D71" t="s">
        <v>103</v>
      </c>
      <c r="K71">
        <v>4</v>
      </c>
    </row>
    <row r="72" spans="1:11" x14ac:dyDescent="0.2">
      <c r="A72" t="s">
        <v>62</v>
      </c>
      <c r="B72" t="s">
        <v>51</v>
      </c>
      <c r="C72" t="s">
        <v>51</v>
      </c>
      <c r="D72" t="s">
        <v>102</v>
      </c>
      <c r="K72">
        <v>4</v>
      </c>
    </row>
    <row r="73" spans="1:11" x14ac:dyDescent="0.2">
      <c r="A73" t="s">
        <v>42</v>
      </c>
      <c r="B73" t="s">
        <v>50</v>
      </c>
      <c r="C73" t="s">
        <v>50</v>
      </c>
      <c r="D73" t="s">
        <v>103</v>
      </c>
      <c r="K73">
        <v>1</v>
      </c>
    </row>
    <row r="74" spans="1:11" x14ac:dyDescent="0.2">
      <c r="A74" t="s">
        <v>31</v>
      </c>
      <c r="B74" t="s">
        <v>50</v>
      </c>
      <c r="C74" t="s">
        <v>50</v>
      </c>
      <c r="D74" t="s">
        <v>102</v>
      </c>
      <c r="K74">
        <v>3</v>
      </c>
    </row>
    <row r="75" spans="1:11" x14ac:dyDescent="0.2">
      <c r="A75" t="s">
        <v>94</v>
      </c>
      <c r="B75" t="s">
        <v>51</v>
      </c>
      <c r="C75" t="s">
        <v>51</v>
      </c>
      <c r="D75" t="s">
        <v>102</v>
      </c>
      <c r="K75">
        <v>1</v>
      </c>
    </row>
    <row r="76" spans="1:11" x14ac:dyDescent="0.2">
      <c r="A76" t="s">
        <v>75</v>
      </c>
      <c r="B76" t="s">
        <v>51</v>
      </c>
      <c r="C76" t="s">
        <v>50</v>
      </c>
      <c r="D76" t="s">
        <v>103</v>
      </c>
      <c r="K76">
        <v>3</v>
      </c>
    </row>
    <row r="77" spans="1:11" x14ac:dyDescent="0.2">
      <c r="A77" t="s">
        <v>70</v>
      </c>
      <c r="B77" t="s">
        <v>51</v>
      </c>
      <c r="C77" t="s">
        <v>50</v>
      </c>
      <c r="D77" t="s">
        <v>102</v>
      </c>
      <c r="K77">
        <v>2</v>
      </c>
    </row>
    <row r="78" spans="1:11" x14ac:dyDescent="0.2">
      <c r="A78" t="s">
        <v>25</v>
      </c>
      <c r="B78" t="s">
        <v>50</v>
      </c>
      <c r="C78" t="s">
        <v>50</v>
      </c>
      <c r="D78" t="s">
        <v>102</v>
      </c>
      <c r="K78">
        <v>2</v>
      </c>
    </row>
    <row r="79" spans="1:11" x14ac:dyDescent="0.2">
      <c r="A79" t="s">
        <v>73</v>
      </c>
      <c r="B79" t="s">
        <v>51</v>
      </c>
      <c r="C79" t="s">
        <v>50</v>
      </c>
      <c r="D79" t="s">
        <v>103</v>
      </c>
      <c r="K79">
        <v>4</v>
      </c>
    </row>
    <row r="80" spans="1:11" x14ac:dyDescent="0.2">
      <c r="A80" t="s">
        <v>93</v>
      </c>
      <c r="B80" t="s">
        <v>51</v>
      </c>
      <c r="C80" t="s">
        <v>50</v>
      </c>
      <c r="D80" t="s">
        <v>103</v>
      </c>
      <c r="K80">
        <v>3</v>
      </c>
    </row>
    <row r="81" spans="1:11" x14ac:dyDescent="0.2">
      <c r="A81" t="s">
        <v>67</v>
      </c>
      <c r="B81" t="s">
        <v>51</v>
      </c>
      <c r="C81" t="s">
        <v>50</v>
      </c>
      <c r="D81" t="s">
        <v>103</v>
      </c>
      <c r="K81">
        <v>3</v>
      </c>
    </row>
    <row r="82" spans="1:11" x14ac:dyDescent="0.2">
      <c r="A82" t="s">
        <v>97</v>
      </c>
      <c r="B82" t="s">
        <v>50</v>
      </c>
      <c r="C82" t="s">
        <v>51</v>
      </c>
      <c r="D82" t="s">
        <v>102</v>
      </c>
      <c r="K82">
        <v>4</v>
      </c>
    </row>
    <row r="83" spans="1:11" x14ac:dyDescent="0.2">
      <c r="A83" t="s">
        <v>46</v>
      </c>
      <c r="B83" t="s">
        <v>50</v>
      </c>
      <c r="C83" t="s">
        <v>51</v>
      </c>
      <c r="D83" t="s">
        <v>102</v>
      </c>
      <c r="K83">
        <v>1</v>
      </c>
    </row>
    <row r="84" spans="1:11" x14ac:dyDescent="0.2">
      <c r="A84" t="s">
        <v>90</v>
      </c>
      <c r="B84" t="s">
        <v>51</v>
      </c>
      <c r="C84" t="s">
        <v>51</v>
      </c>
      <c r="D84" t="s">
        <v>103</v>
      </c>
      <c r="K84">
        <v>1</v>
      </c>
    </row>
    <row r="85" spans="1:11" x14ac:dyDescent="0.2">
      <c r="A85" t="s">
        <v>33</v>
      </c>
      <c r="B85" t="s">
        <v>50</v>
      </c>
      <c r="C85" t="s">
        <v>50</v>
      </c>
      <c r="D85" t="s">
        <v>102</v>
      </c>
      <c r="K85">
        <v>1</v>
      </c>
    </row>
    <row r="86" spans="1:11" x14ac:dyDescent="0.2">
      <c r="A86" t="s">
        <v>10</v>
      </c>
      <c r="B86" t="s">
        <v>50</v>
      </c>
      <c r="C86" t="s">
        <v>50</v>
      </c>
      <c r="D86" t="s">
        <v>102</v>
      </c>
      <c r="K86">
        <v>3</v>
      </c>
    </row>
    <row r="87" spans="1:11" x14ac:dyDescent="0.2">
      <c r="A87" t="s">
        <v>11</v>
      </c>
      <c r="B87" t="s">
        <v>50</v>
      </c>
      <c r="C87" t="s">
        <v>51</v>
      </c>
      <c r="D87" t="s">
        <v>102</v>
      </c>
      <c r="K87">
        <v>4</v>
      </c>
    </row>
    <row r="88" spans="1:11" x14ac:dyDescent="0.2">
      <c r="A88" t="s">
        <v>48</v>
      </c>
      <c r="B88" t="s">
        <v>50</v>
      </c>
      <c r="C88" t="s">
        <v>50</v>
      </c>
      <c r="D88" t="s">
        <v>102</v>
      </c>
      <c r="K88">
        <v>2</v>
      </c>
    </row>
    <row r="89" spans="1:11" x14ac:dyDescent="0.2">
      <c r="A89" t="s">
        <v>72</v>
      </c>
      <c r="B89" t="s">
        <v>51</v>
      </c>
      <c r="C89" t="s">
        <v>51</v>
      </c>
      <c r="D89" t="s">
        <v>102</v>
      </c>
      <c r="K89">
        <v>1</v>
      </c>
    </row>
    <row r="90" spans="1:11" x14ac:dyDescent="0.2">
      <c r="A90" t="s">
        <v>28</v>
      </c>
      <c r="B90" t="s">
        <v>50</v>
      </c>
      <c r="C90" t="s">
        <v>51</v>
      </c>
      <c r="D90" t="s">
        <v>103</v>
      </c>
      <c r="K90">
        <v>2</v>
      </c>
    </row>
    <row r="91" spans="1:11" x14ac:dyDescent="0.2">
      <c r="A91" t="s">
        <v>77</v>
      </c>
      <c r="B91" t="s">
        <v>51</v>
      </c>
      <c r="C91" t="s">
        <v>50</v>
      </c>
      <c r="D91" t="s">
        <v>103</v>
      </c>
      <c r="K91">
        <v>4</v>
      </c>
    </row>
    <row r="92" spans="1:11" x14ac:dyDescent="0.2">
      <c r="A92" t="s">
        <v>78</v>
      </c>
      <c r="B92" t="s">
        <v>51</v>
      </c>
      <c r="C92" t="s">
        <v>51</v>
      </c>
      <c r="D92" t="s">
        <v>103</v>
      </c>
      <c r="K92">
        <v>4</v>
      </c>
    </row>
    <row r="93" spans="1:11" x14ac:dyDescent="0.2">
      <c r="A93" t="s">
        <v>20</v>
      </c>
      <c r="B93" t="s">
        <v>50</v>
      </c>
      <c r="C93" t="s">
        <v>50</v>
      </c>
      <c r="D93" t="s">
        <v>103</v>
      </c>
      <c r="K93">
        <v>3</v>
      </c>
    </row>
    <row r="94" spans="1:11" x14ac:dyDescent="0.2">
      <c r="A94" t="s">
        <v>35</v>
      </c>
      <c r="B94" t="s">
        <v>50</v>
      </c>
      <c r="C94" t="s">
        <v>51</v>
      </c>
      <c r="D94" t="s">
        <v>102</v>
      </c>
      <c r="K94">
        <v>3</v>
      </c>
    </row>
    <row r="95" spans="1:11" x14ac:dyDescent="0.2">
      <c r="A95" t="s">
        <v>80</v>
      </c>
      <c r="B95" t="s">
        <v>51</v>
      </c>
      <c r="C95" t="s">
        <v>50</v>
      </c>
      <c r="D95" t="s">
        <v>102</v>
      </c>
      <c r="K95">
        <v>1</v>
      </c>
    </row>
    <row r="96" spans="1:11" x14ac:dyDescent="0.2">
      <c r="A96" t="s">
        <v>49</v>
      </c>
      <c r="B96" t="s">
        <v>50</v>
      </c>
      <c r="C96" t="s">
        <v>50</v>
      </c>
      <c r="D96" t="s">
        <v>102</v>
      </c>
      <c r="K96">
        <v>2</v>
      </c>
    </row>
    <row r="97" spans="1:11" x14ac:dyDescent="0.2">
      <c r="A97" t="s">
        <v>5</v>
      </c>
      <c r="B97" t="s">
        <v>50</v>
      </c>
      <c r="C97" t="s">
        <v>50</v>
      </c>
      <c r="D97" t="s">
        <v>103</v>
      </c>
      <c r="K9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57DC9-6236-8C4A-A999-A6052AE39C87}">
  <dimension ref="A1:P97"/>
  <sheetViews>
    <sheetView topLeftCell="E1" workbookViewId="0">
      <selection activeCell="K2" sqref="K2:K97"/>
    </sheetView>
  </sheetViews>
  <sheetFormatPr baseColWidth="10" defaultRowHeight="16" x14ac:dyDescent="0.2"/>
  <cols>
    <col min="1" max="1" width="42.1640625" bestFit="1" customWidth="1"/>
    <col min="3" max="3" width="12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101</v>
      </c>
      <c r="F1" s="1"/>
      <c r="G1" s="1" t="s">
        <v>105</v>
      </c>
      <c r="H1" s="1" t="s">
        <v>106</v>
      </c>
      <c r="I1" s="1" t="s">
        <v>107</v>
      </c>
      <c r="J1" s="1" t="s">
        <v>108</v>
      </c>
      <c r="K1" s="1" t="s">
        <v>121</v>
      </c>
    </row>
    <row r="2" spans="1:16" x14ac:dyDescent="0.2">
      <c r="A2" t="s">
        <v>48</v>
      </c>
      <c r="B2" t="s">
        <v>50</v>
      </c>
      <c r="C2" t="s">
        <v>51</v>
      </c>
      <c r="D2" t="s">
        <v>102</v>
      </c>
      <c r="F2" s="1" t="s">
        <v>109</v>
      </c>
      <c r="G2" s="1">
        <f>COUNTIFS($B$2:$B$97, "y",$C$2:$C$97, "y")</f>
        <v>33</v>
      </c>
      <c r="H2" s="1">
        <f>COUNTIFS($B$2:$B$97, "y",$C$2:$C$97, "n")</f>
        <v>15</v>
      </c>
      <c r="I2" s="1">
        <f>COUNTIFS($B$2:$B$97, "n",$C$2:$C$97, "y")</f>
        <v>21</v>
      </c>
      <c r="J2" s="1">
        <f>COUNTIFS($B$2:$B$97, "n",$C$2:$C$97, "n")</f>
        <v>27</v>
      </c>
      <c r="K2">
        <v>2</v>
      </c>
      <c r="M2" t="s">
        <v>105</v>
      </c>
      <c r="N2" t="s">
        <v>106</v>
      </c>
      <c r="O2" t="s">
        <v>107</v>
      </c>
      <c r="P2" t="s">
        <v>108</v>
      </c>
    </row>
    <row r="3" spans="1:16" x14ac:dyDescent="0.2">
      <c r="A3" t="s">
        <v>90</v>
      </c>
      <c r="B3" t="s">
        <v>51</v>
      </c>
      <c r="C3" t="s">
        <v>50</v>
      </c>
      <c r="D3" t="s">
        <v>103</v>
      </c>
      <c r="F3" s="1" t="s">
        <v>103</v>
      </c>
      <c r="G3" s="1">
        <f>COUNTIFS($B$2:$B$97, "y",$C$2:$C$97, "y",$D$2:$D$97, "c")</f>
        <v>20</v>
      </c>
      <c r="H3" s="1">
        <f>COUNTIFS($B$2:$B$97, "y",$C$2:$C$97, "n", $D$2:$D$97, "c")</f>
        <v>4</v>
      </c>
      <c r="I3" s="1">
        <f>COUNTIFS($B$2:$B$97, "n",$C$2:$C$97, "y", $D$2:$D$97, "c")</f>
        <v>9</v>
      </c>
      <c r="J3" s="1">
        <f>COUNTIFS($B$2:$B$97, "n",$C$2:$C$97, "n", $D$2:$D$97, "c")</f>
        <v>15</v>
      </c>
      <c r="K3">
        <v>1</v>
      </c>
      <c r="L3" t="s">
        <v>116</v>
      </c>
      <c r="M3">
        <f>COUNTIFS($B$2:$B$97, "y",$C$2:$C$97, "y",$K$2:$K$97, "1")</f>
        <v>10</v>
      </c>
      <c r="N3">
        <f>COUNTIFS($B$2:$B$97, "y",$C$2:$C$97, "n",$K$2:$K$97, "1")</f>
        <v>3</v>
      </c>
      <c r="O3">
        <f>COUNTIFS($B$2:$B$97, "n",$C$2:$C$97, "y",$K$2:$K$97, "1")</f>
        <v>6</v>
      </c>
      <c r="P3">
        <f>COUNTIFS($B$2:$B$97, "n",$C$2:$C$97, "n",$K$2:$K$97, "1")</f>
        <v>7</v>
      </c>
    </row>
    <row r="4" spans="1:16" x14ac:dyDescent="0.2">
      <c r="A4" t="s">
        <v>19</v>
      </c>
      <c r="B4" t="s">
        <v>50</v>
      </c>
      <c r="C4" t="s">
        <v>50</v>
      </c>
      <c r="D4" t="s">
        <v>103</v>
      </c>
      <c r="F4" s="1" t="s">
        <v>102</v>
      </c>
      <c r="G4" s="1">
        <f>COUNTIFS($B$2:$B$97, "y",$C$2:$C$97, "y",$D$2:$D$97, "bw")</f>
        <v>13</v>
      </c>
      <c r="H4" s="1">
        <f>COUNTIFS($B$2:$B$97, "y",$C$2:$C$97, "n", $D$2:$D$97, "bw")</f>
        <v>11</v>
      </c>
      <c r="I4" s="1">
        <f>COUNTIFS($B$2:$B$97, "n",$C$2:$C$97, "y", $D$2:$D$97, "bw")</f>
        <v>12</v>
      </c>
      <c r="J4" s="1">
        <f>COUNTIFS($B$2:$B$97, "n",$C$2:$C$97, "n", $D$2:$D$97, "bw")</f>
        <v>12</v>
      </c>
      <c r="K4">
        <v>3</v>
      </c>
      <c r="L4" t="s">
        <v>117</v>
      </c>
      <c r="M4">
        <f>COUNTIFS($B$2:$B$97, "y",$C$2:$C$97, "y",$K$2:$K$97, "2")</f>
        <v>6</v>
      </c>
      <c r="N4">
        <f>COUNTIFS($B$2:$B$97, "y",$C$2:$C$97, "n",$K$2:$K$97, "2")</f>
        <v>5</v>
      </c>
      <c r="O4">
        <f>COUNTIFS($B$2:$B$97, "n",$C$2:$C$97, "y",$K$2:$K$97, "2")</f>
        <v>4</v>
      </c>
      <c r="P4">
        <f>COUNTIFS($B$2:$B$97, "n",$C$2:$C$97, "n",$K$2:$K$97, "2")</f>
        <v>7</v>
      </c>
    </row>
    <row r="5" spans="1:16" x14ac:dyDescent="0.2">
      <c r="A5" t="s">
        <v>69</v>
      </c>
      <c r="B5" t="s">
        <v>51</v>
      </c>
      <c r="C5" t="s">
        <v>51</v>
      </c>
      <c r="D5" t="s">
        <v>103</v>
      </c>
      <c r="K5">
        <v>1</v>
      </c>
      <c r="L5" t="s">
        <v>118</v>
      </c>
      <c r="M5">
        <f>COUNTIFS($B$2:$B$97, "y",$C$2:$C$97, "y",$K$2:$K$97, "3")</f>
        <v>9</v>
      </c>
      <c r="N5">
        <f>COUNTIFS($B$2:$B$97, "y",$C$2:$C$97, "n",$K$2:$K$97, "3")</f>
        <v>3</v>
      </c>
      <c r="O5">
        <f>COUNTIFS($B$2:$B$97, "n",$C$2:$C$97, "y",$K$2:$K$97, "3")</f>
        <v>6</v>
      </c>
      <c r="P5">
        <f>COUNTIFS($B$2:$B$97, "n",$C$2:$C$97, "n",$K$2:$K$97, "3")</f>
        <v>6</v>
      </c>
    </row>
    <row r="6" spans="1:16" x14ac:dyDescent="0.2">
      <c r="A6" t="s">
        <v>25</v>
      </c>
      <c r="B6" t="s">
        <v>50</v>
      </c>
      <c r="C6" t="s">
        <v>51</v>
      </c>
      <c r="D6" t="s">
        <v>102</v>
      </c>
      <c r="F6" s="1" t="s">
        <v>109</v>
      </c>
      <c r="K6">
        <v>1</v>
      </c>
      <c r="L6" t="s">
        <v>122</v>
      </c>
      <c r="M6">
        <f>COUNTIFS($B$2:$B$97, "y",$C$2:$C$97, "y",$K$2:$K$97, "4")</f>
        <v>8</v>
      </c>
      <c r="N6">
        <f>COUNTIFS($B$2:$B$97, "y",$C$2:$C$97, "n",$K$2:$K$97, "4")</f>
        <v>4</v>
      </c>
      <c r="O6">
        <f>COUNTIFS($B$2:$B$97, "n",$C$2:$C$97, "y",$K$2:$K$97, "4")</f>
        <v>5</v>
      </c>
      <c r="P6">
        <f>COUNTIFS($B$2:$B$97, "n",$C$2:$C$97, "n",$K$2:$K$97, "4")</f>
        <v>7</v>
      </c>
    </row>
    <row r="7" spans="1:16" x14ac:dyDescent="0.2">
      <c r="A7" t="s">
        <v>91</v>
      </c>
      <c r="B7" t="s">
        <v>51</v>
      </c>
      <c r="C7" t="s">
        <v>50</v>
      </c>
      <c r="D7" t="s">
        <v>103</v>
      </c>
      <c r="F7" t="s">
        <v>110</v>
      </c>
      <c r="G7">
        <f>G2/(H2+G2)</f>
        <v>0.6875</v>
      </c>
      <c r="K7">
        <v>1</v>
      </c>
    </row>
    <row r="8" spans="1:16" x14ac:dyDescent="0.2">
      <c r="A8" t="s">
        <v>92</v>
      </c>
      <c r="B8" t="s">
        <v>51</v>
      </c>
      <c r="C8" t="s">
        <v>51</v>
      </c>
      <c r="D8" t="s">
        <v>102</v>
      </c>
      <c r="F8" t="s">
        <v>111</v>
      </c>
      <c r="G8">
        <f>I2/(I2+J2)</f>
        <v>0.4375</v>
      </c>
      <c r="K8">
        <v>4</v>
      </c>
    </row>
    <row r="9" spans="1:16" x14ac:dyDescent="0.2">
      <c r="A9" t="s">
        <v>83</v>
      </c>
      <c r="B9" t="s">
        <v>51</v>
      </c>
      <c r="C9" t="s">
        <v>51</v>
      </c>
      <c r="D9" t="s">
        <v>102</v>
      </c>
      <c r="K9">
        <v>2</v>
      </c>
      <c r="L9" t="s">
        <v>101</v>
      </c>
    </row>
    <row r="10" spans="1:16" x14ac:dyDescent="0.2">
      <c r="A10" t="s">
        <v>87</v>
      </c>
      <c r="B10" t="s">
        <v>51</v>
      </c>
      <c r="C10" t="s">
        <v>50</v>
      </c>
      <c r="D10" t="s">
        <v>102</v>
      </c>
      <c r="F10" t="s">
        <v>112</v>
      </c>
      <c r="G10">
        <f>NORMSINV(G7)-NORMSINV(G8)</f>
        <v>0.64608709572484013</v>
      </c>
      <c r="K10">
        <v>1</v>
      </c>
      <c r="M10" t="s">
        <v>105</v>
      </c>
      <c r="N10" t="s">
        <v>106</v>
      </c>
      <c r="O10" t="s">
        <v>107</v>
      </c>
      <c r="P10" t="s">
        <v>108</v>
      </c>
    </row>
    <row r="11" spans="1:16" x14ac:dyDescent="0.2">
      <c r="A11" t="s">
        <v>95</v>
      </c>
      <c r="B11" t="s">
        <v>51</v>
      </c>
      <c r="C11" t="s">
        <v>51</v>
      </c>
      <c r="D11" t="s">
        <v>103</v>
      </c>
      <c r="F11" t="s">
        <v>113</v>
      </c>
      <c r="G11">
        <f>-(((NORMSINV(G7)+NORMSINV(G8))/2))</f>
        <v>-0.16573286325224934</v>
      </c>
      <c r="K11">
        <v>4</v>
      </c>
      <c r="L11" t="s">
        <v>116</v>
      </c>
      <c r="M11">
        <f>COUNTIFS($B$2:$B$97, "y",$C$2:$C$97, "y",$K$2:$K$97, "1",$D$2:$D$97, "c")</f>
        <v>6</v>
      </c>
      <c r="N11">
        <f>COUNTIFS($B$2:$B$97, "y",$C$2:$C$97, "n",$K$2:$K$97, "1",$D$2:$D$97, "c")</f>
        <v>0</v>
      </c>
      <c r="O11">
        <f>COUNTIFS($B$2:$B$97, "n",$C$2:$C$97, "y",$K$2:$K$97, "1",$D$2:$D$97, "c")</f>
        <v>2</v>
      </c>
      <c r="P11">
        <f>COUNTIFS($B$2:$B$97, "n",$C$2:$C$97, "n",$K$2:$K$97, "1",$D$2:$D$97, "c")</f>
        <v>5</v>
      </c>
    </row>
    <row r="12" spans="1:16" x14ac:dyDescent="0.2">
      <c r="A12" t="s">
        <v>3</v>
      </c>
      <c r="B12" t="s">
        <v>50</v>
      </c>
      <c r="C12" t="s">
        <v>51</v>
      </c>
      <c r="D12" t="s">
        <v>102</v>
      </c>
      <c r="K12">
        <v>1</v>
      </c>
      <c r="L12" t="s">
        <v>117</v>
      </c>
      <c r="M12">
        <f>COUNTIFS($B$2:$B$97, "y",$C$2:$C$97, "y",$K$2:$K$97, "2", $D$2:$D$97, "c")</f>
        <v>4</v>
      </c>
      <c r="N12">
        <f>COUNTIFS($B$2:$B$97, "y",$C$2:$C$97, "n",$K$2:$K$97, "2",$D$2:$D$97, "c")</f>
        <v>2</v>
      </c>
      <c r="O12">
        <f>COUNTIFS($B$2:$B$97, "n",$C$2:$C$97, "y",$K$2:$K$97, "2",$D$2:$D$97, "c")</f>
        <v>1</v>
      </c>
      <c r="P12">
        <f>COUNTIFS($B$2:$B$97, "n",$C$2:$C$97, "n",$K$2:$K$97, "2",$D$2:$D$97, "c")</f>
        <v>4</v>
      </c>
    </row>
    <row r="13" spans="1:16" x14ac:dyDescent="0.2">
      <c r="A13" t="s">
        <v>66</v>
      </c>
      <c r="B13" t="s">
        <v>51</v>
      </c>
      <c r="C13" t="s">
        <v>51</v>
      </c>
      <c r="D13" t="s">
        <v>103</v>
      </c>
      <c r="F13" t="s">
        <v>114</v>
      </c>
      <c r="K13">
        <v>3</v>
      </c>
      <c r="L13" t="s">
        <v>118</v>
      </c>
      <c r="M13">
        <f>COUNTIFS($B$2:$B$97, "y",$C$2:$C$97, "y",$K$2:$K$97, "3", $D$2:$D$97, "c")</f>
        <v>5</v>
      </c>
      <c r="N13">
        <f>COUNTIFS($B$2:$B$97, "y",$C$2:$C$97, "n",$K$2:$K$97, "3",$D$2:$D$97, "c")</f>
        <v>1</v>
      </c>
      <c r="O13">
        <f>COUNTIFS($B$2:$B$97, "n",$C$2:$C$97, "y",$K$2:$K$97, "3",$D$2:$D$97, "c")</f>
        <v>2</v>
      </c>
      <c r="P13">
        <f>COUNTIFS($B$2:$B$97, "n",$C$2:$C$97, "n",$K$2:$K$97, "3",$D$2:$D$97, "c")</f>
        <v>4</v>
      </c>
    </row>
    <row r="14" spans="1:16" x14ac:dyDescent="0.2">
      <c r="A14" t="s">
        <v>39</v>
      </c>
      <c r="B14" t="s">
        <v>50</v>
      </c>
      <c r="C14" t="s">
        <v>51</v>
      </c>
      <c r="D14" t="s">
        <v>103</v>
      </c>
      <c r="F14" t="s">
        <v>110</v>
      </c>
      <c r="G14">
        <f>G3/(H3+G3)</f>
        <v>0.83333333333333337</v>
      </c>
      <c r="K14">
        <v>4</v>
      </c>
      <c r="L14" t="s">
        <v>122</v>
      </c>
      <c r="M14">
        <f>COUNTIFS($B$2:$B$97, "y",$C$2:$C$97, "y",$K$2:$K$97, "4", $D$2:$D$97, "c")</f>
        <v>5</v>
      </c>
      <c r="N14">
        <f>COUNTIFS($B$2:$B$97, "y",$C$2:$C$97, "n",$K$2:$K$97, "4",$D$2:$D$97, "c")</f>
        <v>1</v>
      </c>
      <c r="O14">
        <f>COUNTIFS($B$2:$B$97, "n",$C$2:$C$97, "y",$K$2:$K$97, "4",$D$2:$D$97, "c")</f>
        <v>4</v>
      </c>
      <c r="P14">
        <f>COUNTIFS($B$2:$B$97, "n",$C$2:$C$97, "n",$K$2:$K$97, "4",$D$2:$D$97, "c")</f>
        <v>2</v>
      </c>
    </row>
    <row r="15" spans="1:16" x14ac:dyDescent="0.2">
      <c r="A15" t="s">
        <v>40</v>
      </c>
      <c r="B15" t="s">
        <v>50</v>
      </c>
      <c r="C15" t="s">
        <v>51</v>
      </c>
      <c r="D15" t="s">
        <v>102</v>
      </c>
      <c r="F15" t="s">
        <v>111</v>
      </c>
      <c r="G15">
        <f>I3/(I3+J3)</f>
        <v>0.375</v>
      </c>
      <c r="K15">
        <v>4</v>
      </c>
    </row>
    <row r="16" spans="1:16" x14ac:dyDescent="0.2">
      <c r="A16" t="s">
        <v>6</v>
      </c>
      <c r="B16" t="s">
        <v>50</v>
      </c>
      <c r="C16" t="s">
        <v>51</v>
      </c>
      <c r="D16" t="s">
        <v>102</v>
      </c>
      <c r="K16">
        <v>1</v>
      </c>
      <c r="L16" t="s">
        <v>123</v>
      </c>
    </row>
    <row r="17" spans="1:16" x14ac:dyDescent="0.2">
      <c r="A17" t="s">
        <v>63</v>
      </c>
      <c r="B17" t="s">
        <v>51</v>
      </c>
      <c r="C17" t="s">
        <v>51</v>
      </c>
      <c r="D17" t="s">
        <v>103</v>
      </c>
      <c r="F17" t="s">
        <v>112</v>
      </c>
      <c r="G17">
        <f>NORMSINV(G14)-NORMSINV(G15)</f>
        <v>1.2860609300660759</v>
      </c>
      <c r="K17">
        <v>3</v>
      </c>
      <c r="M17" t="s">
        <v>105</v>
      </c>
      <c r="N17" t="s">
        <v>106</v>
      </c>
      <c r="O17" t="s">
        <v>107</v>
      </c>
      <c r="P17" t="s">
        <v>108</v>
      </c>
    </row>
    <row r="18" spans="1:16" x14ac:dyDescent="0.2">
      <c r="A18" t="s">
        <v>23</v>
      </c>
      <c r="B18" t="s">
        <v>50</v>
      </c>
      <c r="C18" t="s">
        <v>50</v>
      </c>
      <c r="D18" t="s">
        <v>103</v>
      </c>
      <c r="F18" t="s">
        <v>113</v>
      </c>
      <c r="G18">
        <f>-(((NORMSINV(G14)+NORMSINV(G15))/2))</f>
        <v>-0.32439110106866276</v>
      </c>
      <c r="K18">
        <v>1</v>
      </c>
      <c r="L18" t="s">
        <v>116</v>
      </c>
      <c r="M18">
        <f>COUNTIFS($B$2:$B$97, "y",$C$2:$C$97, "y",$K$2:$K$97, "1",$D$2:$D$97, "bw")</f>
        <v>4</v>
      </c>
      <c r="N18">
        <f>COUNTIFS($B$2:$B$97, "y",$C$2:$C$97, "n",$K$2:$K$97, "1",$D$2:$D$97, "bw")</f>
        <v>3</v>
      </c>
      <c r="O18">
        <f>COUNTIFS($B$2:$B$97, "n",$C$2:$C$97, "y",$K$2:$K$97, "1",$D$2:$D$97, "bw")</f>
        <v>4</v>
      </c>
      <c r="P18">
        <f>COUNTIFS($B$2:$B$97, "n",$C$2:$C$97, "n",$K$2:$K$97, "1",$D$2:$D$97, "bw")</f>
        <v>2</v>
      </c>
    </row>
    <row r="19" spans="1:16" x14ac:dyDescent="0.2">
      <c r="A19" t="s">
        <v>89</v>
      </c>
      <c r="B19" t="s">
        <v>51</v>
      </c>
      <c r="C19" t="s">
        <v>50</v>
      </c>
      <c r="D19" t="s">
        <v>102</v>
      </c>
      <c r="K19">
        <v>3</v>
      </c>
      <c r="L19" t="s">
        <v>117</v>
      </c>
      <c r="M19">
        <f>COUNTIFS($B$2:$B$97, "y",$C$2:$C$97, "y",$K$2:$K$97, "2", $D$2:$D$97, "bw")</f>
        <v>2</v>
      </c>
      <c r="N19">
        <f>COUNTIFS($B$2:$B$97, "y",$C$2:$C$97, "n",$K$2:$K$97, "2",$D$2:$D$97, "bw")</f>
        <v>3</v>
      </c>
      <c r="O19">
        <f>COUNTIFS($B$2:$B$97, "n",$C$2:$C$97, "y",$K$2:$K$97, "2",$D$2:$D$97, "bw")</f>
        <v>3</v>
      </c>
      <c r="P19">
        <f>COUNTIFS($B$2:$B$97, "n",$C$2:$C$97, "n",$K$2:$K$97, "2",$D$2:$D$97, "bw")</f>
        <v>3</v>
      </c>
    </row>
    <row r="20" spans="1:16" x14ac:dyDescent="0.2">
      <c r="A20" t="s">
        <v>20</v>
      </c>
      <c r="B20" t="s">
        <v>50</v>
      </c>
      <c r="C20" t="s">
        <v>50</v>
      </c>
      <c r="D20" t="s">
        <v>103</v>
      </c>
      <c r="F20" t="s">
        <v>115</v>
      </c>
      <c r="K20">
        <v>3</v>
      </c>
      <c r="L20" t="s">
        <v>118</v>
      </c>
      <c r="M20">
        <f>COUNTIFS($B$2:$B$97, "y",$C$2:$C$97, "y",$K$2:$K$97, "3", $D$2:$D$97, "bw")</f>
        <v>4</v>
      </c>
      <c r="N20">
        <f>COUNTIFS($B$2:$B$97, "y",$C$2:$C$97, "n",$K$2:$K$97, "3",$D$2:$D$97, "bw")</f>
        <v>2</v>
      </c>
      <c r="O20">
        <f>COUNTIFS($B$2:$B$97, "n",$C$2:$C$97, "y",$K$2:$K$97, "3",$D$2:$D$97, "bw")</f>
        <v>4</v>
      </c>
      <c r="P20">
        <f>COUNTIFS($B$2:$B$97, "n",$C$2:$C$97, "n",$K$2:$K$97, "3",$D$2:$D$97, "bw")</f>
        <v>2</v>
      </c>
    </row>
    <row r="21" spans="1:16" x14ac:dyDescent="0.2">
      <c r="A21" t="s">
        <v>57</v>
      </c>
      <c r="B21" t="s">
        <v>51</v>
      </c>
      <c r="C21" t="s">
        <v>50</v>
      </c>
      <c r="D21" t="s">
        <v>103</v>
      </c>
      <c r="F21" t="s">
        <v>110</v>
      </c>
      <c r="G21">
        <f>G4/(G4+H4)</f>
        <v>0.54166666666666663</v>
      </c>
      <c r="K21">
        <v>4</v>
      </c>
      <c r="L21" t="s">
        <v>122</v>
      </c>
      <c r="M21">
        <f>COUNTIFS($B$2:$B$97, "y",$C$2:$C$97, "y",$K$2:$K$97, "4", $D$2:$D$97, "bw")</f>
        <v>3</v>
      </c>
      <c r="N21">
        <f>COUNTIFS($B$2:$B$97, "y",$C$2:$C$97, "n",$K$2:$K$97, "4",$D$2:$D$97, "bw")</f>
        <v>3</v>
      </c>
      <c r="O21">
        <f>COUNTIFS($B$2:$B$97, "n",$C$2:$C$97, "y",$K$2:$K$97, "4",$D$2:$D$97, "bw")</f>
        <v>1</v>
      </c>
      <c r="P21">
        <f>COUNTIFS($B$2:$B$97, "n",$C$2:$C$97, "n",$K$2:$K$97, "4",$D$2:$D$97, "bw")</f>
        <v>5</v>
      </c>
    </row>
    <row r="22" spans="1:16" x14ac:dyDescent="0.2">
      <c r="A22" t="s">
        <v>99</v>
      </c>
      <c r="B22" t="s">
        <v>51</v>
      </c>
      <c r="C22" t="s">
        <v>50</v>
      </c>
      <c r="D22" t="s">
        <v>102</v>
      </c>
      <c r="F22" t="s">
        <v>111</v>
      </c>
      <c r="G22">
        <f>I4/(I4+J4)</f>
        <v>0.5</v>
      </c>
      <c r="K22">
        <v>3</v>
      </c>
    </row>
    <row r="23" spans="1:16" x14ac:dyDescent="0.2">
      <c r="A23" t="s">
        <v>15</v>
      </c>
      <c r="B23" t="s">
        <v>50</v>
      </c>
      <c r="C23" t="s">
        <v>51</v>
      </c>
      <c r="D23" t="s">
        <v>102</v>
      </c>
      <c r="K23">
        <v>2</v>
      </c>
      <c r="L23" t="s">
        <v>124</v>
      </c>
    </row>
    <row r="24" spans="1:16" x14ac:dyDescent="0.2">
      <c r="A24" t="s">
        <v>67</v>
      </c>
      <c r="B24" t="s">
        <v>51</v>
      </c>
      <c r="C24" t="s">
        <v>50</v>
      </c>
      <c r="D24" t="s">
        <v>103</v>
      </c>
      <c r="F24" t="s">
        <v>112</v>
      </c>
      <c r="G24">
        <f>NORMSINV(G21)-NORMSINV(G22)</f>
        <v>0.10463345561407525</v>
      </c>
      <c r="K24">
        <v>3</v>
      </c>
      <c r="M24" t="s">
        <v>125</v>
      </c>
      <c r="N24" t="s">
        <v>126</v>
      </c>
      <c r="O24" t="s">
        <v>127</v>
      </c>
      <c r="P24" t="s">
        <v>113</v>
      </c>
    </row>
    <row r="25" spans="1:16" x14ac:dyDescent="0.2">
      <c r="A25" t="s">
        <v>72</v>
      </c>
      <c r="B25" t="s">
        <v>51</v>
      </c>
      <c r="C25" t="s">
        <v>51</v>
      </c>
      <c r="D25" t="s">
        <v>102</v>
      </c>
      <c r="F25" t="s">
        <v>113</v>
      </c>
      <c r="G25">
        <f>-(((NORMSINV(G21)+NORMSINV(G22))/2))</f>
        <v>-5.2316727807037625E-2</v>
      </c>
      <c r="K25">
        <v>1</v>
      </c>
      <c r="L25" t="s">
        <v>116</v>
      </c>
      <c r="M25">
        <f>M11/(M11+N11)</f>
        <v>1</v>
      </c>
      <c r="N25">
        <f>O11/(O11+P11)</f>
        <v>0.2857142857142857</v>
      </c>
      <c r="O25" t="e">
        <f>NORMSINV(M25)-NORMSINV(N25)</f>
        <v>#NUM!</v>
      </c>
      <c r="P25" t="e">
        <f>-(((NORMSINV(M25)+NORMSINV(N25))/2))</f>
        <v>#NUM!</v>
      </c>
    </row>
    <row r="26" spans="1:16" x14ac:dyDescent="0.2">
      <c r="A26" t="s">
        <v>28</v>
      </c>
      <c r="B26" t="s">
        <v>50</v>
      </c>
      <c r="C26" t="s">
        <v>51</v>
      </c>
      <c r="D26" t="s">
        <v>103</v>
      </c>
      <c r="K26">
        <v>2</v>
      </c>
      <c r="L26" t="s">
        <v>117</v>
      </c>
      <c r="M26">
        <f t="shared" ref="M26:M28" si="0">M12/(M12+N12)</f>
        <v>0.66666666666666663</v>
      </c>
      <c r="N26">
        <f t="shared" ref="N26:N28" si="1">O12/(O12+P12)</f>
        <v>0.2</v>
      </c>
      <c r="O26">
        <f t="shared" ref="O26:O27" si="2">NORMSINV(M26)-NORMSINV(N26)</f>
        <v>1.2723485328683721</v>
      </c>
      <c r="P26">
        <f t="shared" ref="P26:P28" si="3">-(((NORMSINV(M26)+NORMSINV(N26))/2))</f>
        <v>0.20544696713872851</v>
      </c>
    </row>
    <row r="27" spans="1:16" x14ac:dyDescent="0.2">
      <c r="A27" t="s">
        <v>64</v>
      </c>
      <c r="B27" t="s">
        <v>51</v>
      </c>
      <c r="C27" t="s">
        <v>51</v>
      </c>
      <c r="D27" t="s">
        <v>102</v>
      </c>
      <c r="K27">
        <v>4</v>
      </c>
      <c r="L27" t="s">
        <v>118</v>
      </c>
      <c r="M27">
        <f t="shared" si="0"/>
        <v>0.83333333333333337</v>
      </c>
      <c r="N27">
        <f t="shared" si="1"/>
        <v>0.33333333333333331</v>
      </c>
      <c r="O27">
        <f t="shared" si="2"/>
        <v>1.3981488653971583</v>
      </c>
      <c r="P27">
        <f t="shared" si="3"/>
        <v>-0.26834713340312155</v>
      </c>
    </row>
    <row r="28" spans="1:16" x14ac:dyDescent="0.2">
      <c r="A28" t="s">
        <v>60</v>
      </c>
      <c r="B28" t="s">
        <v>51</v>
      </c>
      <c r="C28" t="s">
        <v>51</v>
      </c>
      <c r="D28" t="s">
        <v>102</v>
      </c>
      <c r="K28">
        <v>3</v>
      </c>
      <c r="L28" t="s">
        <v>122</v>
      </c>
      <c r="M28">
        <f t="shared" si="0"/>
        <v>0.83333333333333337</v>
      </c>
      <c r="N28">
        <f t="shared" si="1"/>
        <v>0.66666666666666663</v>
      </c>
      <c r="O28">
        <f>NORMSINV(M28)-NORMSINV(N28)</f>
        <v>0.53669426680624321</v>
      </c>
      <c r="P28">
        <f t="shared" si="3"/>
        <v>-0.69907443269857916</v>
      </c>
    </row>
    <row r="29" spans="1:16" x14ac:dyDescent="0.2">
      <c r="A29" t="s">
        <v>44</v>
      </c>
      <c r="B29" t="s">
        <v>50</v>
      </c>
      <c r="C29" t="s">
        <v>50</v>
      </c>
      <c r="D29" t="s">
        <v>103</v>
      </c>
      <c r="K29">
        <v>4</v>
      </c>
    </row>
    <row r="30" spans="1:16" x14ac:dyDescent="0.2">
      <c r="A30" t="s">
        <v>71</v>
      </c>
      <c r="B30" t="s">
        <v>51</v>
      </c>
      <c r="C30" t="s">
        <v>50</v>
      </c>
      <c r="D30" t="s">
        <v>102</v>
      </c>
      <c r="K30">
        <v>1</v>
      </c>
      <c r="L30" t="s">
        <v>128</v>
      </c>
    </row>
    <row r="31" spans="1:16" x14ac:dyDescent="0.2">
      <c r="A31" t="s">
        <v>17</v>
      </c>
      <c r="B31" t="s">
        <v>50</v>
      </c>
      <c r="C31" t="s">
        <v>51</v>
      </c>
      <c r="D31" t="s">
        <v>103</v>
      </c>
      <c r="K31">
        <v>2</v>
      </c>
      <c r="M31" t="s">
        <v>125</v>
      </c>
      <c r="N31" t="s">
        <v>126</v>
      </c>
      <c r="O31" t="s">
        <v>127</v>
      </c>
      <c r="P31" t="s">
        <v>113</v>
      </c>
    </row>
    <row r="32" spans="1:16" x14ac:dyDescent="0.2">
      <c r="A32" t="s">
        <v>8</v>
      </c>
      <c r="B32" t="s">
        <v>50</v>
      </c>
      <c r="C32" t="s">
        <v>50</v>
      </c>
      <c r="D32" t="s">
        <v>103</v>
      </c>
      <c r="K32">
        <v>2</v>
      </c>
      <c r="L32" t="s">
        <v>116</v>
      </c>
      <c r="M32">
        <f>M18/(M18+N18)</f>
        <v>0.5714285714285714</v>
      </c>
      <c r="N32">
        <f>O18/(O18+P18)</f>
        <v>0.66666666666666663</v>
      </c>
      <c r="O32">
        <f>NORMSINV(M32)-NORMSINV(N32)</f>
        <v>-0.25071492950275254</v>
      </c>
      <c r="P32">
        <f>-(((NORMSINV(M32)+NORMSINV(N32))/2))</f>
        <v>-0.30536983454408123</v>
      </c>
    </row>
    <row r="33" spans="1:16" x14ac:dyDescent="0.2">
      <c r="A33" t="s">
        <v>75</v>
      </c>
      <c r="B33" t="s">
        <v>51</v>
      </c>
      <c r="C33" t="s">
        <v>50</v>
      </c>
      <c r="D33" t="s">
        <v>103</v>
      </c>
      <c r="K33">
        <v>3</v>
      </c>
      <c r="L33" t="s">
        <v>117</v>
      </c>
      <c r="M33">
        <f t="shared" ref="M33:M35" si="4">M19/(M19+N19)</f>
        <v>0.4</v>
      </c>
      <c r="N33">
        <f t="shared" ref="N33:N35" si="5">O19/(O19+P19)</f>
        <v>0.5</v>
      </c>
      <c r="O33">
        <f t="shared" ref="O33:O35" si="6">NORMSINV(M33)-NORMSINV(N33)</f>
        <v>-0.25334710313579978</v>
      </c>
      <c r="P33">
        <f t="shared" ref="P33:P35" si="7">-(((NORMSINV(M33)+NORMSINV(N33))/2))</f>
        <v>0.12667355156789989</v>
      </c>
    </row>
    <row r="34" spans="1:16" x14ac:dyDescent="0.2">
      <c r="A34" t="s">
        <v>81</v>
      </c>
      <c r="B34" t="s">
        <v>51</v>
      </c>
      <c r="C34" t="s">
        <v>51</v>
      </c>
      <c r="D34" t="s">
        <v>102</v>
      </c>
      <c r="K34">
        <v>4</v>
      </c>
      <c r="L34" t="s">
        <v>118</v>
      </c>
      <c r="M34">
        <f t="shared" si="4"/>
        <v>0.66666666666666663</v>
      </c>
      <c r="N34">
        <f t="shared" si="5"/>
        <v>0.66666666666666663</v>
      </c>
      <c r="O34">
        <f t="shared" si="6"/>
        <v>0</v>
      </c>
      <c r="P34">
        <f t="shared" si="7"/>
        <v>-0.4307272992954575</v>
      </c>
    </row>
    <row r="35" spans="1:16" x14ac:dyDescent="0.2">
      <c r="A35" t="s">
        <v>79</v>
      </c>
      <c r="B35" t="s">
        <v>51</v>
      </c>
      <c r="C35" t="s">
        <v>51</v>
      </c>
      <c r="D35" t="s">
        <v>103</v>
      </c>
      <c r="K35">
        <v>3</v>
      </c>
      <c r="L35" t="s">
        <v>122</v>
      </c>
      <c r="M35">
        <f t="shared" si="4"/>
        <v>0.5</v>
      </c>
      <c r="N35">
        <f t="shared" si="5"/>
        <v>0.16666666666666666</v>
      </c>
      <c r="O35">
        <f t="shared" si="6"/>
        <v>0.96742156610170071</v>
      </c>
      <c r="P35">
        <f t="shared" si="7"/>
        <v>0.48371078305085036</v>
      </c>
    </row>
    <row r="36" spans="1:16" x14ac:dyDescent="0.2">
      <c r="A36" t="s">
        <v>29</v>
      </c>
      <c r="B36" t="s">
        <v>50</v>
      </c>
      <c r="C36" t="s">
        <v>50</v>
      </c>
      <c r="D36" t="s">
        <v>103</v>
      </c>
      <c r="K36">
        <v>3</v>
      </c>
    </row>
    <row r="37" spans="1:16" x14ac:dyDescent="0.2">
      <c r="A37" t="s">
        <v>35</v>
      </c>
      <c r="B37" t="s">
        <v>50</v>
      </c>
      <c r="C37" t="s">
        <v>51</v>
      </c>
      <c r="D37" t="s">
        <v>102</v>
      </c>
      <c r="K37">
        <v>3</v>
      </c>
      <c r="L37" t="s">
        <v>129</v>
      </c>
    </row>
    <row r="38" spans="1:16" x14ac:dyDescent="0.2">
      <c r="A38" t="s">
        <v>30</v>
      </c>
      <c r="B38" t="s">
        <v>50</v>
      </c>
      <c r="C38" t="s">
        <v>50</v>
      </c>
      <c r="D38" t="s">
        <v>103</v>
      </c>
      <c r="K38">
        <v>2</v>
      </c>
      <c r="L38" t="s">
        <v>116</v>
      </c>
      <c r="M38">
        <f>M3/(M3+N3)</f>
        <v>0.76923076923076927</v>
      </c>
      <c r="N38">
        <f>O3/(O3+P4)</f>
        <v>0.46153846153846156</v>
      </c>
      <c r="O38">
        <f>NORMSINV(M38)-NORMSINV(N38)</f>
        <v>0.83287453266576861</v>
      </c>
      <c r="P38">
        <f>-(((NORMSINV(M38)+NORMSINV(N38))/2))</f>
        <v>-0.31987865104324525</v>
      </c>
    </row>
    <row r="39" spans="1:16" x14ac:dyDescent="0.2">
      <c r="A39" t="s">
        <v>31</v>
      </c>
      <c r="B39" t="s">
        <v>50</v>
      </c>
      <c r="C39" t="s">
        <v>50</v>
      </c>
      <c r="D39" t="s">
        <v>102</v>
      </c>
      <c r="K39">
        <v>3</v>
      </c>
      <c r="L39" t="s">
        <v>117</v>
      </c>
      <c r="M39">
        <f t="shared" ref="M39:M41" si="8">M4/(M4+N4)</f>
        <v>0.54545454545454541</v>
      </c>
      <c r="N39">
        <f t="shared" ref="N39:N41" si="9">O4/(O4+P5)</f>
        <v>0.4</v>
      </c>
      <c r="O39">
        <f t="shared" ref="O39:O40" si="10">NORMSINV(M39)-NORMSINV(N39)</f>
        <v>0.36753239745722804</v>
      </c>
      <c r="P39">
        <f t="shared" ref="P39:P41" si="11">-(((NORMSINV(M39)+NORMSINV(N39))/2))</f>
        <v>6.9580904407185756E-2</v>
      </c>
    </row>
    <row r="40" spans="1:16" x14ac:dyDescent="0.2">
      <c r="A40" t="s">
        <v>59</v>
      </c>
      <c r="B40" t="s">
        <v>51</v>
      </c>
      <c r="C40" t="s">
        <v>51</v>
      </c>
      <c r="D40" t="s">
        <v>103</v>
      </c>
      <c r="K40">
        <v>1</v>
      </c>
      <c r="L40" t="s">
        <v>118</v>
      </c>
      <c r="M40">
        <f t="shared" si="8"/>
        <v>0.75</v>
      </c>
      <c r="N40">
        <f t="shared" si="9"/>
        <v>0.46153846153846156</v>
      </c>
      <c r="O40">
        <f t="shared" si="10"/>
        <v>0.77104836548572098</v>
      </c>
      <c r="P40">
        <f t="shared" si="11"/>
        <v>-0.28896556745322144</v>
      </c>
    </row>
    <row r="41" spans="1:16" x14ac:dyDescent="0.2">
      <c r="A41" t="s">
        <v>85</v>
      </c>
      <c r="B41" t="s">
        <v>51</v>
      </c>
      <c r="C41" t="s">
        <v>51</v>
      </c>
      <c r="D41" t="s">
        <v>102</v>
      </c>
      <c r="K41">
        <v>3</v>
      </c>
      <c r="L41" t="s">
        <v>122</v>
      </c>
      <c r="M41">
        <f t="shared" si="8"/>
        <v>0.66666666666666663</v>
      </c>
      <c r="N41">
        <f t="shared" si="9"/>
        <v>1</v>
      </c>
      <c r="O41" t="e">
        <f>NORMSINV(M41)-NORMSINV(N41)</f>
        <v>#NUM!</v>
      </c>
      <c r="P41" t="e">
        <f t="shared" si="11"/>
        <v>#NUM!</v>
      </c>
    </row>
    <row r="42" spans="1:16" x14ac:dyDescent="0.2">
      <c r="A42" t="s">
        <v>36</v>
      </c>
      <c r="B42" t="s">
        <v>50</v>
      </c>
      <c r="C42" t="s">
        <v>50</v>
      </c>
      <c r="D42" t="s">
        <v>103</v>
      </c>
      <c r="K42">
        <v>4</v>
      </c>
    </row>
    <row r="43" spans="1:16" x14ac:dyDescent="0.2">
      <c r="A43" t="s">
        <v>46</v>
      </c>
      <c r="B43" t="s">
        <v>50</v>
      </c>
      <c r="C43" t="s">
        <v>50</v>
      </c>
      <c r="D43" t="s">
        <v>102</v>
      </c>
      <c r="K43">
        <v>1</v>
      </c>
    </row>
    <row r="44" spans="1:16" x14ac:dyDescent="0.2">
      <c r="A44" t="s">
        <v>37</v>
      </c>
      <c r="B44" t="s">
        <v>50</v>
      </c>
      <c r="C44" t="s">
        <v>50</v>
      </c>
      <c r="D44" t="s">
        <v>103</v>
      </c>
      <c r="K44">
        <v>4</v>
      </c>
    </row>
    <row r="45" spans="1:16" x14ac:dyDescent="0.2">
      <c r="A45" t="s">
        <v>4</v>
      </c>
      <c r="B45" t="s">
        <v>50</v>
      </c>
      <c r="C45" t="s">
        <v>50</v>
      </c>
      <c r="D45" t="s">
        <v>102</v>
      </c>
      <c r="K45">
        <v>4</v>
      </c>
    </row>
    <row r="46" spans="1:16" x14ac:dyDescent="0.2">
      <c r="A46" t="s">
        <v>5</v>
      </c>
      <c r="B46" t="s">
        <v>50</v>
      </c>
      <c r="C46" t="s">
        <v>50</v>
      </c>
      <c r="D46" t="s">
        <v>103</v>
      </c>
      <c r="K46">
        <v>1</v>
      </c>
    </row>
    <row r="47" spans="1:16" x14ac:dyDescent="0.2">
      <c r="A47" t="s">
        <v>47</v>
      </c>
      <c r="B47" t="s">
        <v>50</v>
      </c>
      <c r="C47" t="s">
        <v>50</v>
      </c>
      <c r="D47" t="s">
        <v>103</v>
      </c>
      <c r="K47">
        <v>4</v>
      </c>
    </row>
    <row r="48" spans="1:16" x14ac:dyDescent="0.2">
      <c r="A48" t="s">
        <v>56</v>
      </c>
      <c r="B48" t="s">
        <v>51</v>
      </c>
      <c r="C48" t="s">
        <v>51</v>
      </c>
      <c r="D48" t="s">
        <v>103</v>
      </c>
      <c r="K48">
        <v>2</v>
      </c>
    </row>
    <row r="49" spans="1:11" x14ac:dyDescent="0.2">
      <c r="A49" t="s">
        <v>9</v>
      </c>
      <c r="B49" t="s">
        <v>50</v>
      </c>
      <c r="C49" t="s">
        <v>50</v>
      </c>
      <c r="D49" t="s">
        <v>103</v>
      </c>
      <c r="K49">
        <v>2</v>
      </c>
    </row>
    <row r="50" spans="1:11" x14ac:dyDescent="0.2">
      <c r="A50" t="s">
        <v>61</v>
      </c>
      <c r="B50" t="s">
        <v>51</v>
      </c>
      <c r="C50" t="s">
        <v>51</v>
      </c>
      <c r="D50" t="s">
        <v>103</v>
      </c>
      <c r="K50">
        <v>1</v>
      </c>
    </row>
    <row r="51" spans="1:11" x14ac:dyDescent="0.2">
      <c r="A51" t="s">
        <v>14</v>
      </c>
      <c r="B51" t="s">
        <v>50</v>
      </c>
      <c r="C51" t="s">
        <v>50</v>
      </c>
      <c r="D51" t="s">
        <v>103</v>
      </c>
      <c r="K51">
        <v>1</v>
      </c>
    </row>
    <row r="52" spans="1:11" x14ac:dyDescent="0.2">
      <c r="A52" t="s">
        <v>74</v>
      </c>
      <c r="B52" t="s">
        <v>51</v>
      </c>
      <c r="C52" t="s">
        <v>50</v>
      </c>
      <c r="D52" t="s">
        <v>103</v>
      </c>
      <c r="K52">
        <v>2</v>
      </c>
    </row>
    <row r="53" spans="1:11" x14ac:dyDescent="0.2">
      <c r="A53" t="s">
        <v>97</v>
      </c>
      <c r="B53" t="s">
        <v>50</v>
      </c>
      <c r="C53" t="s">
        <v>51</v>
      </c>
      <c r="D53" t="s">
        <v>102</v>
      </c>
      <c r="K53">
        <v>4</v>
      </c>
    </row>
    <row r="54" spans="1:11" x14ac:dyDescent="0.2">
      <c r="A54" t="s">
        <v>34</v>
      </c>
      <c r="B54" t="s">
        <v>50</v>
      </c>
      <c r="C54" t="s">
        <v>51</v>
      </c>
      <c r="D54" t="s">
        <v>102</v>
      </c>
      <c r="K54">
        <v>4</v>
      </c>
    </row>
    <row r="55" spans="1:11" x14ac:dyDescent="0.2">
      <c r="A55" t="s">
        <v>41</v>
      </c>
      <c r="B55" t="s">
        <v>50</v>
      </c>
      <c r="C55" t="s">
        <v>50</v>
      </c>
      <c r="D55" t="s">
        <v>102</v>
      </c>
      <c r="K55">
        <v>4</v>
      </c>
    </row>
    <row r="56" spans="1:11" x14ac:dyDescent="0.2">
      <c r="A56" t="s">
        <v>76</v>
      </c>
      <c r="B56" t="s">
        <v>51</v>
      </c>
      <c r="C56" t="s">
        <v>51</v>
      </c>
      <c r="D56" t="s">
        <v>103</v>
      </c>
      <c r="K56">
        <v>2</v>
      </c>
    </row>
    <row r="57" spans="1:11" x14ac:dyDescent="0.2">
      <c r="A57" t="s">
        <v>42</v>
      </c>
      <c r="B57" t="s">
        <v>50</v>
      </c>
      <c r="C57" t="s">
        <v>50</v>
      </c>
      <c r="D57" t="s">
        <v>103</v>
      </c>
      <c r="K57">
        <v>1</v>
      </c>
    </row>
    <row r="58" spans="1:11" x14ac:dyDescent="0.2">
      <c r="A58" t="s">
        <v>80</v>
      </c>
      <c r="B58" t="s">
        <v>51</v>
      </c>
      <c r="C58" t="s">
        <v>51</v>
      </c>
      <c r="D58" t="s">
        <v>102</v>
      </c>
      <c r="K58">
        <v>1</v>
      </c>
    </row>
    <row r="59" spans="1:11" x14ac:dyDescent="0.2">
      <c r="A59" t="s">
        <v>13</v>
      </c>
      <c r="B59" t="s">
        <v>50</v>
      </c>
      <c r="C59" t="s">
        <v>50</v>
      </c>
      <c r="D59" t="s">
        <v>103</v>
      </c>
      <c r="K59">
        <v>1</v>
      </c>
    </row>
    <row r="60" spans="1:11" x14ac:dyDescent="0.2">
      <c r="A60" t="s">
        <v>33</v>
      </c>
      <c r="B60" t="s">
        <v>50</v>
      </c>
      <c r="C60" t="s">
        <v>50</v>
      </c>
      <c r="D60" t="s">
        <v>102</v>
      </c>
      <c r="K60">
        <v>1</v>
      </c>
    </row>
    <row r="61" spans="1:11" x14ac:dyDescent="0.2">
      <c r="A61" t="s">
        <v>43</v>
      </c>
      <c r="B61" t="s">
        <v>50</v>
      </c>
      <c r="C61" t="s">
        <v>50</v>
      </c>
      <c r="D61" t="s">
        <v>103</v>
      </c>
      <c r="K61">
        <v>1</v>
      </c>
    </row>
    <row r="62" spans="1:11" x14ac:dyDescent="0.2">
      <c r="A62" t="s">
        <v>84</v>
      </c>
      <c r="B62" t="s">
        <v>51</v>
      </c>
      <c r="C62" t="s">
        <v>51</v>
      </c>
      <c r="D62" t="s">
        <v>103</v>
      </c>
      <c r="K62">
        <v>2</v>
      </c>
    </row>
    <row r="63" spans="1:11" x14ac:dyDescent="0.2">
      <c r="A63" t="s">
        <v>53</v>
      </c>
      <c r="B63" t="s">
        <v>51</v>
      </c>
      <c r="C63" t="s">
        <v>50</v>
      </c>
      <c r="D63" t="s">
        <v>102</v>
      </c>
      <c r="K63">
        <v>1</v>
      </c>
    </row>
    <row r="64" spans="1:11" x14ac:dyDescent="0.2">
      <c r="A64" t="s">
        <v>88</v>
      </c>
      <c r="B64" t="s">
        <v>51</v>
      </c>
      <c r="C64" t="s">
        <v>50</v>
      </c>
      <c r="D64" t="s">
        <v>102</v>
      </c>
      <c r="K64">
        <v>2</v>
      </c>
    </row>
    <row r="65" spans="1:11" x14ac:dyDescent="0.2">
      <c r="A65" t="s">
        <v>96</v>
      </c>
      <c r="B65" t="s">
        <v>51</v>
      </c>
      <c r="C65" t="s">
        <v>50</v>
      </c>
      <c r="D65" t="s">
        <v>102</v>
      </c>
      <c r="K65">
        <v>3</v>
      </c>
    </row>
    <row r="66" spans="1:11" x14ac:dyDescent="0.2">
      <c r="A66" t="s">
        <v>68</v>
      </c>
      <c r="B66" t="s">
        <v>51</v>
      </c>
      <c r="C66" t="s">
        <v>51</v>
      </c>
      <c r="D66" t="s">
        <v>102</v>
      </c>
      <c r="K66">
        <v>4</v>
      </c>
    </row>
    <row r="67" spans="1:11" x14ac:dyDescent="0.2">
      <c r="A67" t="s">
        <v>16</v>
      </c>
      <c r="B67" t="s">
        <v>50</v>
      </c>
      <c r="C67" t="s">
        <v>50</v>
      </c>
      <c r="D67" t="s">
        <v>103</v>
      </c>
      <c r="K67">
        <v>3</v>
      </c>
    </row>
    <row r="68" spans="1:11" x14ac:dyDescent="0.2">
      <c r="A68" t="s">
        <v>77</v>
      </c>
      <c r="B68" t="s">
        <v>51</v>
      </c>
      <c r="C68" t="s">
        <v>50</v>
      </c>
      <c r="D68" t="s">
        <v>103</v>
      </c>
      <c r="K68">
        <v>4</v>
      </c>
    </row>
    <row r="69" spans="1:11" x14ac:dyDescent="0.2">
      <c r="A69" t="s">
        <v>82</v>
      </c>
      <c r="B69" t="s">
        <v>51</v>
      </c>
      <c r="C69" t="s">
        <v>51</v>
      </c>
      <c r="D69" t="s">
        <v>103</v>
      </c>
      <c r="K69">
        <v>1</v>
      </c>
    </row>
    <row r="70" spans="1:11" x14ac:dyDescent="0.2">
      <c r="A70" t="s">
        <v>58</v>
      </c>
      <c r="B70" t="s">
        <v>51</v>
      </c>
      <c r="C70" t="s">
        <v>51</v>
      </c>
      <c r="D70" t="s">
        <v>102</v>
      </c>
      <c r="K70">
        <v>2</v>
      </c>
    </row>
    <row r="71" spans="1:11" x14ac:dyDescent="0.2">
      <c r="A71" t="s">
        <v>100</v>
      </c>
      <c r="B71" t="s">
        <v>51</v>
      </c>
      <c r="C71" t="s">
        <v>50</v>
      </c>
      <c r="D71" t="s">
        <v>103</v>
      </c>
      <c r="K71">
        <v>4</v>
      </c>
    </row>
    <row r="72" spans="1:11" x14ac:dyDescent="0.2">
      <c r="A72" t="s">
        <v>26</v>
      </c>
      <c r="B72" t="s">
        <v>50</v>
      </c>
      <c r="C72" t="s">
        <v>50</v>
      </c>
      <c r="D72" t="s">
        <v>102</v>
      </c>
      <c r="K72">
        <v>2</v>
      </c>
    </row>
    <row r="73" spans="1:11" x14ac:dyDescent="0.2">
      <c r="A73" t="s">
        <v>73</v>
      </c>
      <c r="B73" t="s">
        <v>51</v>
      </c>
      <c r="C73" t="s">
        <v>51</v>
      </c>
      <c r="D73" t="s">
        <v>103</v>
      </c>
      <c r="K73">
        <v>4</v>
      </c>
    </row>
    <row r="74" spans="1:11" x14ac:dyDescent="0.2">
      <c r="A74" t="s">
        <v>12</v>
      </c>
      <c r="B74" t="s">
        <v>50</v>
      </c>
      <c r="C74" t="s">
        <v>50</v>
      </c>
      <c r="D74" t="s">
        <v>103</v>
      </c>
      <c r="K74">
        <v>3</v>
      </c>
    </row>
    <row r="75" spans="1:11" x14ac:dyDescent="0.2">
      <c r="A75" t="s">
        <v>11</v>
      </c>
      <c r="B75" t="s">
        <v>50</v>
      </c>
      <c r="C75" t="s">
        <v>50</v>
      </c>
      <c r="D75" t="s">
        <v>102</v>
      </c>
      <c r="K75">
        <v>4</v>
      </c>
    </row>
    <row r="76" spans="1:11" x14ac:dyDescent="0.2">
      <c r="A76" t="s">
        <v>7</v>
      </c>
      <c r="B76" t="s">
        <v>50</v>
      </c>
      <c r="C76" t="s">
        <v>50</v>
      </c>
      <c r="D76" t="s">
        <v>103</v>
      </c>
      <c r="K76">
        <v>4</v>
      </c>
    </row>
    <row r="77" spans="1:11" x14ac:dyDescent="0.2">
      <c r="A77" t="s">
        <v>70</v>
      </c>
      <c r="B77" t="s">
        <v>51</v>
      </c>
      <c r="C77" t="s">
        <v>51</v>
      </c>
      <c r="D77" t="s">
        <v>102</v>
      </c>
      <c r="K77">
        <v>2</v>
      </c>
    </row>
    <row r="78" spans="1:11" x14ac:dyDescent="0.2">
      <c r="A78" t="s">
        <v>86</v>
      </c>
      <c r="B78" t="s">
        <v>51</v>
      </c>
      <c r="C78" t="s">
        <v>50</v>
      </c>
      <c r="D78" t="s">
        <v>102</v>
      </c>
      <c r="K78">
        <v>2</v>
      </c>
    </row>
    <row r="79" spans="1:11" x14ac:dyDescent="0.2">
      <c r="A79" t="s">
        <v>65</v>
      </c>
      <c r="B79" t="s">
        <v>51</v>
      </c>
      <c r="C79" t="s">
        <v>50</v>
      </c>
      <c r="D79" t="s">
        <v>102</v>
      </c>
      <c r="K79">
        <v>3</v>
      </c>
    </row>
    <row r="80" spans="1:11" x14ac:dyDescent="0.2">
      <c r="A80" t="s">
        <v>93</v>
      </c>
      <c r="B80" t="s">
        <v>51</v>
      </c>
      <c r="C80" t="s">
        <v>51</v>
      </c>
      <c r="D80" t="s">
        <v>103</v>
      </c>
      <c r="K80">
        <v>3</v>
      </c>
    </row>
    <row r="81" spans="1:11" x14ac:dyDescent="0.2">
      <c r="A81" t="s">
        <v>55</v>
      </c>
      <c r="B81" t="s">
        <v>51</v>
      </c>
      <c r="C81" t="s">
        <v>50</v>
      </c>
      <c r="D81" t="s">
        <v>102</v>
      </c>
      <c r="K81">
        <v>4</v>
      </c>
    </row>
    <row r="82" spans="1:11" x14ac:dyDescent="0.2">
      <c r="A82" t="s">
        <v>32</v>
      </c>
      <c r="B82" t="s">
        <v>50</v>
      </c>
      <c r="C82" t="s">
        <v>51</v>
      </c>
      <c r="D82" t="s">
        <v>102</v>
      </c>
      <c r="K82">
        <v>3</v>
      </c>
    </row>
    <row r="83" spans="1:11" x14ac:dyDescent="0.2">
      <c r="A83" t="s">
        <v>52</v>
      </c>
      <c r="B83" t="s">
        <v>51</v>
      </c>
      <c r="C83" t="s">
        <v>50</v>
      </c>
      <c r="D83" t="s">
        <v>102</v>
      </c>
      <c r="K83">
        <v>2</v>
      </c>
    </row>
    <row r="84" spans="1:11" x14ac:dyDescent="0.2">
      <c r="A84" t="s">
        <v>94</v>
      </c>
      <c r="B84" t="s">
        <v>51</v>
      </c>
      <c r="C84" t="s">
        <v>50</v>
      </c>
      <c r="D84" t="s">
        <v>102</v>
      </c>
      <c r="K84">
        <v>1</v>
      </c>
    </row>
    <row r="85" spans="1:11" x14ac:dyDescent="0.2">
      <c r="A85" t="s">
        <v>18</v>
      </c>
      <c r="B85" t="s">
        <v>50</v>
      </c>
      <c r="C85" t="s">
        <v>50</v>
      </c>
      <c r="D85" t="s">
        <v>102</v>
      </c>
      <c r="K85">
        <v>1</v>
      </c>
    </row>
    <row r="86" spans="1:11" x14ac:dyDescent="0.2">
      <c r="A86" t="s">
        <v>98</v>
      </c>
      <c r="B86" t="s">
        <v>51</v>
      </c>
      <c r="C86" t="s">
        <v>51</v>
      </c>
      <c r="D86" t="s">
        <v>103</v>
      </c>
      <c r="K86">
        <v>1</v>
      </c>
    </row>
    <row r="87" spans="1:11" x14ac:dyDescent="0.2">
      <c r="A87" t="s">
        <v>10</v>
      </c>
      <c r="B87" t="s">
        <v>50</v>
      </c>
      <c r="C87" t="s">
        <v>50</v>
      </c>
      <c r="D87" t="s">
        <v>102</v>
      </c>
      <c r="K87">
        <v>3</v>
      </c>
    </row>
    <row r="88" spans="1:11" x14ac:dyDescent="0.2">
      <c r="A88" t="s">
        <v>45</v>
      </c>
      <c r="B88" t="s">
        <v>50</v>
      </c>
      <c r="C88" t="s">
        <v>50</v>
      </c>
      <c r="D88" t="s">
        <v>102</v>
      </c>
      <c r="K88">
        <v>3</v>
      </c>
    </row>
    <row r="89" spans="1:11" x14ac:dyDescent="0.2">
      <c r="A89" t="s">
        <v>22</v>
      </c>
      <c r="B89" t="s">
        <v>50</v>
      </c>
      <c r="C89" t="s">
        <v>50</v>
      </c>
      <c r="D89" t="s">
        <v>102</v>
      </c>
      <c r="K89">
        <v>1</v>
      </c>
    </row>
    <row r="90" spans="1:11" x14ac:dyDescent="0.2">
      <c r="A90" t="s">
        <v>24</v>
      </c>
      <c r="B90" t="s">
        <v>50</v>
      </c>
      <c r="C90" t="s">
        <v>51</v>
      </c>
      <c r="D90" t="s">
        <v>103</v>
      </c>
      <c r="K90">
        <v>3</v>
      </c>
    </row>
    <row r="91" spans="1:11" x14ac:dyDescent="0.2">
      <c r="A91" t="s">
        <v>27</v>
      </c>
      <c r="B91" t="s">
        <v>50</v>
      </c>
      <c r="C91" t="s">
        <v>50</v>
      </c>
      <c r="D91" t="s">
        <v>103</v>
      </c>
      <c r="K91">
        <v>2</v>
      </c>
    </row>
    <row r="92" spans="1:11" x14ac:dyDescent="0.2">
      <c r="A92" t="s">
        <v>62</v>
      </c>
      <c r="B92" t="s">
        <v>51</v>
      </c>
      <c r="C92" t="s">
        <v>51</v>
      </c>
      <c r="D92" t="s">
        <v>102</v>
      </c>
      <c r="K92">
        <v>4</v>
      </c>
    </row>
    <row r="93" spans="1:11" x14ac:dyDescent="0.2">
      <c r="A93" t="s">
        <v>21</v>
      </c>
      <c r="B93" t="s">
        <v>50</v>
      </c>
      <c r="C93" t="s">
        <v>50</v>
      </c>
      <c r="D93" t="s">
        <v>102</v>
      </c>
      <c r="K93">
        <v>3</v>
      </c>
    </row>
    <row r="94" spans="1:11" x14ac:dyDescent="0.2">
      <c r="A94" t="s">
        <v>54</v>
      </c>
      <c r="B94" t="s">
        <v>51</v>
      </c>
      <c r="C94" t="s">
        <v>51</v>
      </c>
      <c r="D94" t="s">
        <v>103</v>
      </c>
      <c r="K94">
        <v>2</v>
      </c>
    </row>
    <row r="95" spans="1:11" x14ac:dyDescent="0.2">
      <c r="A95" t="s">
        <v>49</v>
      </c>
      <c r="B95" t="s">
        <v>50</v>
      </c>
      <c r="C95" t="s">
        <v>50</v>
      </c>
      <c r="D95" t="s">
        <v>102</v>
      </c>
      <c r="K95">
        <v>2</v>
      </c>
    </row>
    <row r="96" spans="1:11" x14ac:dyDescent="0.2">
      <c r="A96" t="s">
        <v>38</v>
      </c>
      <c r="B96" t="s">
        <v>50</v>
      </c>
      <c r="C96" t="s">
        <v>51</v>
      </c>
      <c r="D96" t="s">
        <v>102</v>
      </c>
      <c r="K96">
        <v>2</v>
      </c>
    </row>
    <row r="97" spans="1:11" x14ac:dyDescent="0.2">
      <c r="A97" t="s">
        <v>78</v>
      </c>
      <c r="B97" t="s">
        <v>51</v>
      </c>
      <c r="C97" t="s">
        <v>50</v>
      </c>
      <c r="D97" t="s">
        <v>103</v>
      </c>
      <c r="K97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C50D-9CAA-5949-803E-ECCA2A995675}">
  <dimension ref="A1:P97"/>
  <sheetViews>
    <sheetView zoomScale="110" workbookViewId="0">
      <selection activeCell="K2" sqref="K2:K97"/>
    </sheetView>
  </sheetViews>
  <sheetFormatPr baseColWidth="10" defaultRowHeight="16" x14ac:dyDescent="0.2"/>
  <cols>
    <col min="1" max="1" width="42.1640625" bestFit="1" customWidth="1"/>
    <col min="3" max="3" width="12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101</v>
      </c>
      <c r="F1" s="1"/>
      <c r="G1" s="1" t="s">
        <v>105</v>
      </c>
      <c r="H1" s="1" t="s">
        <v>106</v>
      </c>
      <c r="I1" s="1" t="s">
        <v>107</v>
      </c>
      <c r="J1" s="1" t="s">
        <v>108</v>
      </c>
      <c r="K1" t="s">
        <v>121</v>
      </c>
      <c r="L1" s="1"/>
      <c r="M1" s="1" t="s">
        <v>105</v>
      </c>
      <c r="N1" s="1" t="s">
        <v>106</v>
      </c>
      <c r="O1" s="1" t="s">
        <v>107</v>
      </c>
      <c r="P1" s="1" t="s">
        <v>108</v>
      </c>
    </row>
    <row r="2" spans="1:16" x14ac:dyDescent="0.2">
      <c r="A2" t="s">
        <v>8</v>
      </c>
      <c r="B2" t="s">
        <v>50</v>
      </c>
      <c r="C2" t="s">
        <v>50</v>
      </c>
      <c r="D2" t="s">
        <v>103</v>
      </c>
      <c r="F2" s="1" t="s">
        <v>109</v>
      </c>
      <c r="G2" s="1">
        <f>COUNTIFS($B$2:$B$97, "y",$C$2:$C$97, "y")</f>
        <v>36</v>
      </c>
      <c r="H2" s="1">
        <f>COUNTIFS($B$2:$B$97, "y",$C$2:$C$97, "n")</f>
        <v>12</v>
      </c>
      <c r="I2" s="1">
        <f>COUNTIFS($B$2:$B$97, "n",$C$2:$C$97, "y")</f>
        <v>27</v>
      </c>
      <c r="J2" s="1">
        <f>COUNTIFS($B$2:$B$97, "n",$C$2:$C$97, "n")</f>
        <v>21</v>
      </c>
      <c r="K2">
        <v>2</v>
      </c>
      <c r="L2" s="1" t="s">
        <v>116</v>
      </c>
      <c r="M2" s="1">
        <f>COUNTIFS($B$2:$B$97, "y",$C$2:$C$97, "y",$K$2:$K$97, "1")</f>
        <v>10</v>
      </c>
      <c r="N2" s="1">
        <f>COUNTIFS($B$2:$B$97, "y",$C$2:$C$97, "n",$K$2:$K$97, "1")</f>
        <v>2</v>
      </c>
      <c r="O2" s="1">
        <f>COUNTIFS($B$2:$B$97, "n",$C$2:$C$97, "y",$K$2:$K$97, "1")</f>
        <v>8</v>
      </c>
      <c r="P2" s="1">
        <f>COUNTIFS($B$2:$B$97, "n",$C$2:$C$97, "n",$K$2:$K$97, "1")</f>
        <v>5</v>
      </c>
    </row>
    <row r="3" spans="1:16" x14ac:dyDescent="0.2">
      <c r="A3" t="s">
        <v>45</v>
      </c>
      <c r="B3" t="s">
        <v>50</v>
      </c>
      <c r="C3" t="s">
        <v>51</v>
      </c>
      <c r="D3" t="s">
        <v>102</v>
      </c>
      <c r="F3" s="1" t="s">
        <v>103</v>
      </c>
      <c r="G3" s="1">
        <f>COUNTIFS($B$2:$B$97, "y",$C$2:$C$97, "y",$D$2:$D$97, "c")</f>
        <v>21</v>
      </c>
      <c r="H3" s="1">
        <f>COUNTIFS($B$2:$B$97, "y",$C$2:$C$97, "n", $D$2:$D$97, "c")</f>
        <v>3</v>
      </c>
      <c r="I3" s="1">
        <f>COUNTIFS($B$2:$B$97, "n",$C$2:$C$97, "y", $D$2:$D$97, "c")</f>
        <v>11</v>
      </c>
      <c r="J3" s="1">
        <f>COUNTIFS($B$2:$B$97, "n",$C$2:$C$97, "n", $D$2:$D$97, "c")</f>
        <v>13</v>
      </c>
      <c r="K3">
        <v>3</v>
      </c>
      <c r="L3" s="1" t="s">
        <v>117</v>
      </c>
      <c r="M3" s="1">
        <f>COUNTIFS($B$2:$B$97, "y",$C$2:$C$97, "y",$K$2:$K$97, "2")</f>
        <v>9</v>
      </c>
      <c r="N3" s="1">
        <f>COUNTIFS($B$2:$B$97, "y",$C$2:$C$97, "n",$K$2:$K$97, "2")</f>
        <v>3</v>
      </c>
      <c r="O3" s="1">
        <f>COUNTIFS($B$2:$B$97, "n",$C$2:$C$97, "y",$K$2:$K$97, "2")</f>
        <v>7</v>
      </c>
      <c r="P3" s="1">
        <f>COUNTIFS($B$2:$B$97, "n",$C$2:$C$97, "n",$K$2:$K$97, "2")</f>
        <v>5</v>
      </c>
    </row>
    <row r="4" spans="1:16" x14ac:dyDescent="0.2">
      <c r="A4" t="s">
        <v>32</v>
      </c>
      <c r="B4" t="s">
        <v>50</v>
      </c>
      <c r="C4" t="s">
        <v>50</v>
      </c>
      <c r="D4" t="s">
        <v>102</v>
      </c>
      <c r="F4" s="1" t="s">
        <v>102</v>
      </c>
      <c r="G4" s="1">
        <f>COUNTIFS($B$2:$B$97, "y",$C$2:$C$97, "y",$D$2:$D$97, "bw")</f>
        <v>15</v>
      </c>
      <c r="H4" s="1">
        <f>COUNTIFS($B$2:$B$97, "y",$C$2:$C$97, "n", $D$2:$D$97, "bw")</f>
        <v>9</v>
      </c>
      <c r="I4" s="1">
        <f>COUNTIFS($B$2:$B$97, "n",$C$2:$C$97, "y", $D$2:$D$97, "bw")</f>
        <v>15</v>
      </c>
      <c r="J4" s="1">
        <f>COUNTIFS($B$2:$B$97, "n",$C$2:$C$97, "n", $D$2:$D$97, "bw")</f>
        <v>8</v>
      </c>
      <c r="K4">
        <v>3</v>
      </c>
      <c r="L4" s="1" t="s">
        <v>118</v>
      </c>
      <c r="M4" s="1">
        <f>COUNTIFS($B$2:$B$97, "y",$C$2:$C$97, "y",$K$2:$K$97, "3")</f>
        <v>10</v>
      </c>
      <c r="N4" s="1">
        <f>COUNTIFS($B$2:$B$97, "y",$C$2:$C$97, "n",$K$2:$K$97, "3")</f>
        <v>2</v>
      </c>
      <c r="O4" s="1">
        <f>COUNTIFS($B$2:$B$97, "n",$C$2:$C$97, "y",$K$2:$K$97, "3")</f>
        <v>6</v>
      </c>
      <c r="P4" s="1">
        <f>COUNTIFS($B$2:$B$97, "n",$C$2:$C$97, "n",$K$2:$K$97, "3")</f>
        <v>6</v>
      </c>
    </row>
    <row r="5" spans="1:16" x14ac:dyDescent="0.2">
      <c r="A5" t="s">
        <v>21</v>
      </c>
      <c r="B5" t="s">
        <v>50</v>
      </c>
      <c r="C5" t="s">
        <v>50</v>
      </c>
      <c r="D5" t="s">
        <v>102</v>
      </c>
      <c r="K5">
        <v>3</v>
      </c>
      <c r="L5" s="1" t="s">
        <v>122</v>
      </c>
      <c r="M5" s="1">
        <f>COUNTIFS($B$2:$B$97, "y",$C$2:$C$97, "y",$K$2:$K$97, "4")</f>
        <v>7</v>
      </c>
      <c r="N5" s="1">
        <f>COUNTIFS($B$2:$B$97, "y",$C$2:$C$97, "n",$K$2:$K$97, "4")</f>
        <v>5</v>
      </c>
      <c r="O5" s="1">
        <f>COUNTIFS($B$2:$B$97, "n",$C$2:$C$97, "y",$K$2:$K$97, "4")</f>
        <v>6</v>
      </c>
      <c r="P5" s="1">
        <f>COUNTIFS($B$2:$B$97, "n",$C$2:$C$97, "n",$K$2:$K$97, "4")</f>
        <v>5</v>
      </c>
    </row>
    <row r="6" spans="1:16" x14ac:dyDescent="0.2">
      <c r="A6" t="s">
        <v>42</v>
      </c>
      <c r="B6" t="s">
        <v>50</v>
      </c>
      <c r="C6" t="s">
        <v>50</v>
      </c>
      <c r="D6" t="s">
        <v>103</v>
      </c>
      <c r="F6" s="1" t="s">
        <v>109</v>
      </c>
      <c r="K6">
        <v>1</v>
      </c>
      <c r="L6" s="1"/>
      <c r="M6" s="1"/>
      <c r="N6" s="1"/>
      <c r="O6" s="1"/>
      <c r="P6" s="1"/>
    </row>
    <row r="7" spans="1:16" x14ac:dyDescent="0.2">
      <c r="A7" t="s">
        <v>53</v>
      </c>
      <c r="B7" t="s">
        <v>51</v>
      </c>
      <c r="C7" t="s">
        <v>51</v>
      </c>
      <c r="D7" t="s">
        <v>102</v>
      </c>
      <c r="F7" t="s">
        <v>110</v>
      </c>
      <c r="G7">
        <f>G2/(H2+G2)</f>
        <v>0.75</v>
      </c>
      <c r="K7">
        <v>1</v>
      </c>
      <c r="L7" s="1"/>
      <c r="M7" s="1"/>
      <c r="N7" s="1"/>
      <c r="O7" s="1"/>
      <c r="P7" s="1"/>
    </row>
    <row r="8" spans="1:16" x14ac:dyDescent="0.2">
      <c r="A8" t="s">
        <v>10</v>
      </c>
      <c r="B8" t="s">
        <v>50</v>
      </c>
      <c r="C8" t="s">
        <v>50</v>
      </c>
      <c r="D8" t="s">
        <v>102</v>
      </c>
      <c r="F8" t="s">
        <v>111</v>
      </c>
      <c r="G8">
        <f>I2/(I2+J2)</f>
        <v>0.5625</v>
      </c>
      <c r="K8">
        <v>3</v>
      </c>
      <c r="L8" s="1" t="s">
        <v>101</v>
      </c>
      <c r="M8" s="1"/>
      <c r="N8" s="1"/>
      <c r="O8" s="1"/>
      <c r="P8" s="1"/>
    </row>
    <row r="9" spans="1:16" x14ac:dyDescent="0.2">
      <c r="A9" t="s">
        <v>22</v>
      </c>
      <c r="B9" t="s">
        <v>50</v>
      </c>
      <c r="C9" t="s">
        <v>50</v>
      </c>
      <c r="D9" t="s">
        <v>102</v>
      </c>
      <c r="K9">
        <v>1</v>
      </c>
      <c r="L9" s="1"/>
      <c r="M9" s="1" t="s">
        <v>105</v>
      </c>
      <c r="N9" s="1" t="s">
        <v>106</v>
      </c>
      <c r="O9" s="1" t="s">
        <v>107</v>
      </c>
      <c r="P9" s="1" t="s">
        <v>108</v>
      </c>
    </row>
    <row r="10" spans="1:16" x14ac:dyDescent="0.2">
      <c r="A10" t="s">
        <v>26</v>
      </c>
      <c r="B10" t="s">
        <v>50</v>
      </c>
      <c r="C10" t="s">
        <v>50</v>
      </c>
      <c r="D10" t="s">
        <v>102</v>
      </c>
      <c r="F10" t="s">
        <v>112</v>
      </c>
      <c r="G10">
        <f>NORMSINV(G7)-NORMSINV(G8)</f>
        <v>0.5171790655859112</v>
      </c>
      <c r="K10">
        <v>2</v>
      </c>
      <c r="L10" s="1" t="s">
        <v>116</v>
      </c>
      <c r="M10" s="1">
        <f>COUNTIFS($B$2:$B$97, "y",$C$2:$C$97, "y",$K$2:$K$97, "1",$D$2:$D$97, "c")</f>
        <v>6</v>
      </c>
      <c r="N10" s="1">
        <f>COUNTIFS($B$2:$B$97, "y",$C$2:$C$97, "n",$K$2:$K$97, "1",$D$2:$D$97, "c")</f>
        <v>0</v>
      </c>
      <c r="O10" s="1">
        <f>COUNTIFS($B$2:$B$97, "n",$C$2:$C$97, "y",$K$2:$K$97, "1",$D$2:$D$97, "c")</f>
        <v>2</v>
      </c>
      <c r="P10" s="1">
        <f>COUNTIFS($B$2:$B$97, "n",$C$2:$C$97, "n",$K$2:$K$97, "1",$D$2:$D$97, "c")</f>
        <v>4</v>
      </c>
    </row>
    <row r="11" spans="1:16" x14ac:dyDescent="0.2">
      <c r="A11" t="s">
        <v>98</v>
      </c>
      <c r="B11" t="s">
        <v>51</v>
      </c>
      <c r="C11" t="s">
        <v>51</v>
      </c>
      <c r="D11" t="s">
        <v>103</v>
      </c>
      <c r="F11" t="s">
        <v>113</v>
      </c>
      <c r="G11">
        <f>-(((NORMSINV(G7)+NORMSINV(G8))/2))</f>
        <v>-0.41590021740312633</v>
      </c>
      <c r="K11">
        <v>1</v>
      </c>
      <c r="L11" s="1" t="s">
        <v>117</v>
      </c>
      <c r="M11" s="1">
        <f>COUNTIFS($B$2:$B$97, "y",$C$2:$C$97, "y",$K$2:$K$97, "2", $D$2:$D$97, "c")</f>
        <v>4</v>
      </c>
      <c r="N11" s="1">
        <f>COUNTIFS($B$2:$B$97, "y",$C$2:$C$97, "n",$K$2:$K$97, "2",$D$2:$D$97, "c")</f>
        <v>2</v>
      </c>
      <c r="O11" s="1">
        <f>COUNTIFS($B$2:$B$97, "n",$C$2:$C$97, "y",$K$2:$K$97, "2",$D$2:$D$97, "c")</f>
        <v>3</v>
      </c>
      <c r="P11" s="1">
        <f>COUNTIFS($B$2:$B$97, "n",$C$2:$C$97, "n",$K$2:$K$97, "2",$D$2:$D$97, "c")</f>
        <v>3</v>
      </c>
    </row>
    <row r="12" spans="1:16" x14ac:dyDescent="0.2">
      <c r="A12" t="s">
        <v>34</v>
      </c>
      <c r="B12" t="s">
        <v>50</v>
      </c>
      <c r="C12" t="s">
        <v>51</v>
      </c>
      <c r="D12" t="s">
        <v>102</v>
      </c>
      <c r="K12">
        <v>4</v>
      </c>
      <c r="L12" s="1" t="s">
        <v>118</v>
      </c>
      <c r="M12" s="1">
        <f>COUNTIFS($B$2:$B$97, "y",$C$2:$C$97, "y",$K$2:$K$97, "3", $D$2:$D$97, "c")</f>
        <v>6</v>
      </c>
      <c r="N12" s="1">
        <f>COUNTIFS($B$2:$B$97, "y",$C$2:$C$97, "n",$K$2:$K$97, "3",$D$2:$D$97, "c")</f>
        <v>0</v>
      </c>
      <c r="O12" s="1">
        <f>COUNTIFS($B$2:$B$97, "n",$C$2:$C$97, "y",$K$2:$K$97, "3",$D$2:$D$97, "c")</f>
        <v>3</v>
      </c>
      <c r="P12" s="1">
        <f>COUNTIFS($B$2:$B$97, "n",$C$2:$C$97, "n",$K$2:$K$97, "3",$D$2:$D$97, "c")</f>
        <v>3</v>
      </c>
    </row>
    <row r="13" spans="1:16" x14ac:dyDescent="0.2">
      <c r="A13" t="s">
        <v>19</v>
      </c>
      <c r="B13" t="s">
        <v>50</v>
      </c>
      <c r="C13" t="s">
        <v>50</v>
      </c>
      <c r="D13" t="s">
        <v>103</v>
      </c>
      <c r="F13" t="s">
        <v>114</v>
      </c>
      <c r="K13">
        <v>3</v>
      </c>
      <c r="L13" s="1" t="s">
        <v>122</v>
      </c>
      <c r="M13" s="1">
        <f>COUNTIFS($B$2:$B$97, "y",$C$2:$C$97, "y",$K$2:$K$97, "4", $D$2:$D$97, "c")</f>
        <v>5</v>
      </c>
      <c r="N13" s="1">
        <f>COUNTIFS($B$2:$B$97, "y",$C$2:$C$97, "n",$K$2:$K$97, "4",$D$2:$D$97, "c")</f>
        <v>1</v>
      </c>
      <c r="O13" s="1">
        <f>COUNTIFS($B$2:$B$97, "n",$C$2:$C$97, "y",$K$2:$K$97, "4",$D$2:$D$97, "c")</f>
        <v>3</v>
      </c>
      <c r="P13" s="1">
        <f>COUNTIFS($B$2:$B$97, "n",$C$2:$C$97, "n",$K$2:$K$97, "4",$D$2:$D$97, "c")</f>
        <v>3</v>
      </c>
    </row>
    <row r="14" spans="1:16" x14ac:dyDescent="0.2">
      <c r="A14" t="s">
        <v>91</v>
      </c>
      <c r="B14" t="s">
        <v>51</v>
      </c>
      <c r="C14" t="s">
        <v>51</v>
      </c>
      <c r="D14" t="s">
        <v>103</v>
      </c>
      <c r="F14" t="s">
        <v>110</v>
      </c>
      <c r="G14">
        <f>G3/(H3+G3)</f>
        <v>0.875</v>
      </c>
      <c r="K14">
        <v>1</v>
      </c>
      <c r="L14" s="1"/>
      <c r="M14" s="1"/>
      <c r="N14" s="1"/>
      <c r="O14" s="1"/>
      <c r="P14" s="1"/>
    </row>
    <row r="15" spans="1:16" x14ac:dyDescent="0.2">
      <c r="A15" t="s">
        <v>13</v>
      </c>
      <c r="B15" t="s">
        <v>50</v>
      </c>
      <c r="C15" t="s">
        <v>50</v>
      </c>
      <c r="D15" t="s">
        <v>103</v>
      </c>
      <c r="F15" t="s">
        <v>111</v>
      </c>
      <c r="G15">
        <f>I3/(I3+J3)</f>
        <v>0.45833333333333331</v>
      </c>
      <c r="K15">
        <v>1</v>
      </c>
      <c r="L15" s="1" t="s">
        <v>123</v>
      </c>
      <c r="M15" s="1"/>
      <c r="N15" s="1"/>
      <c r="O15" s="1"/>
      <c r="P15" s="1"/>
    </row>
    <row r="16" spans="1:16" x14ac:dyDescent="0.2">
      <c r="A16" t="s">
        <v>29</v>
      </c>
      <c r="B16" t="s">
        <v>50</v>
      </c>
      <c r="C16" t="s">
        <v>50</v>
      </c>
      <c r="D16" t="s">
        <v>103</v>
      </c>
      <c r="K16">
        <v>3</v>
      </c>
      <c r="L16" s="1"/>
      <c r="M16" s="1" t="s">
        <v>105</v>
      </c>
      <c r="N16" s="1" t="s">
        <v>106</v>
      </c>
      <c r="O16" s="1" t="s">
        <v>107</v>
      </c>
      <c r="P16" s="1" t="s">
        <v>108</v>
      </c>
    </row>
    <row r="17" spans="1:16" x14ac:dyDescent="0.2">
      <c r="A17" t="s">
        <v>82</v>
      </c>
      <c r="B17" t="s">
        <v>51</v>
      </c>
      <c r="C17" t="s">
        <v>51</v>
      </c>
      <c r="D17" t="s">
        <v>103</v>
      </c>
      <c r="F17" t="s">
        <v>112</v>
      </c>
      <c r="G17">
        <f>NORMSINV(G14)-NORMSINV(G15)</f>
        <v>1.2549828359900836</v>
      </c>
      <c r="K17">
        <v>1</v>
      </c>
      <c r="L17" s="1" t="s">
        <v>116</v>
      </c>
      <c r="M17" s="1">
        <f>COUNTIFS($B$2:$B$97, "y",$C$2:$C$97, "y",$K$2:$K$97, "1",$D$2:$D$97, "bw")</f>
        <v>4</v>
      </c>
      <c r="N17" s="1">
        <f>COUNTIFS($B$2:$B$97, "y",$C$2:$C$97, "n",$K$2:$K$97, "1",$D$2:$D$97, "bw")</f>
        <v>2</v>
      </c>
      <c r="O17" s="1">
        <f>COUNTIFS($B$2:$B$97, "n",$C$2:$C$97, "y",$K$2:$K$97, "1",$D$2:$D$97, "bw")</f>
        <v>6</v>
      </c>
      <c r="P17" s="1">
        <f>COUNTIFS($B$2:$B$97, "n",$C$2:$C$97, "n",$K$2:$K$97, "1",$D$2:$D$97, "bw")</f>
        <v>1</v>
      </c>
    </row>
    <row r="18" spans="1:16" x14ac:dyDescent="0.2">
      <c r="A18" t="s">
        <v>68</v>
      </c>
      <c r="B18" t="s">
        <v>51</v>
      </c>
      <c r="C18" t="s">
        <v>50</v>
      </c>
      <c r="D18" t="s">
        <v>102</v>
      </c>
      <c r="F18" t="s">
        <v>113</v>
      </c>
      <c r="G18">
        <f>-(((NORMSINV(G14)+NORMSINV(G15))/2))</f>
        <v>-0.52285796238096649</v>
      </c>
      <c r="K18">
        <v>4</v>
      </c>
      <c r="L18" s="1" t="s">
        <v>117</v>
      </c>
      <c r="M18" s="1">
        <f>COUNTIFS($B$2:$B$97, "y",$C$2:$C$97, "y",$K$2:$K$97, "2", $D$2:$D$97, "bw")</f>
        <v>5</v>
      </c>
      <c r="N18" s="1">
        <f>COUNTIFS($B$2:$B$97, "y",$C$2:$C$97, "n",$K$2:$K$97, "2",$D$2:$D$97, "bw")</f>
        <v>1</v>
      </c>
      <c r="O18" s="1">
        <f>COUNTIFS($B$2:$B$97, "n",$C$2:$C$97, "y",$K$2:$K$97, "2",$D$2:$D$97, "bw")</f>
        <v>4</v>
      </c>
      <c r="P18" s="1">
        <f>COUNTIFS($B$2:$B$97, "n",$C$2:$C$97, "n",$K$2:$K$97, "2",$D$2:$D$97, "bw")</f>
        <v>2</v>
      </c>
    </row>
    <row r="19" spans="1:16" x14ac:dyDescent="0.2">
      <c r="A19" t="s">
        <v>99</v>
      </c>
      <c r="B19" t="s">
        <v>51</v>
      </c>
      <c r="C19" t="s">
        <v>50</v>
      </c>
      <c r="D19" t="s">
        <v>102</v>
      </c>
      <c r="K19">
        <v>3</v>
      </c>
      <c r="L19" s="1" t="s">
        <v>118</v>
      </c>
      <c r="M19" s="1">
        <f>COUNTIFS($B$2:$B$97, "y",$C$2:$C$97, "y",$K$2:$K$97, "3", $D$2:$D$97, "bw")</f>
        <v>4</v>
      </c>
      <c r="N19" s="1">
        <f>COUNTIFS($B$2:$B$97, "y",$C$2:$C$97, "n",$K$2:$K$97, "3",$D$2:$D$97, "bw")</f>
        <v>2</v>
      </c>
      <c r="O19" s="1">
        <f>COUNTIFS($B$2:$B$97, "n",$C$2:$C$97, "y",$K$2:$K$97, "3",$D$2:$D$97, "bw")</f>
        <v>2</v>
      </c>
      <c r="P19" s="1">
        <f>COUNTIFS($B$2:$B$97, "n",$C$2:$C$97, "n",$K$2:$K$97, "3",$D$2:$D$97, "bw")</f>
        <v>3</v>
      </c>
    </row>
    <row r="20" spans="1:16" x14ac:dyDescent="0.2">
      <c r="A20" t="s">
        <v>38</v>
      </c>
      <c r="B20" t="s">
        <v>50</v>
      </c>
      <c r="C20" t="s">
        <v>50</v>
      </c>
      <c r="D20" t="s">
        <v>102</v>
      </c>
      <c r="F20" t="s">
        <v>115</v>
      </c>
      <c r="K20">
        <v>2</v>
      </c>
      <c r="L20" s="1" t="s">
        <v>122</v>
      </c>
      <c r="M20" s="1">
        <f>COUNTIFS($B$2:$B$97, "y",$C$2:$C$97, "y",$K$2:$K$97, "4", $D$2:$D$97, "bw")</f>
        <v>2</v>
      </c>
      <c r="N20" s="1">
        <f>COUNTIFS($B$2:$B$97, "y",$C$2:$C$97, "n",$K$2:$K$97, "4",$D$2:$D$97, "bw")</f>
        <v>4</v>
      </c>
      <c r="O20" s="1">
        <f>COUNTIFS($B$2:$B$97, "n",$C$2:$C$97, "y",$K$2:$K$97, "4",$D$2:$D$97, "bw")</f>
        <v>3</v>
      </c>
      <c r="P20" s="1">
        <f>COUNTIFS($B$2:$B$97, "n",$C$2:$C$97, "n",$K$2:$K$97, "4",$D$2:$D$97, "bw")</f>
        <v>2</v>
      </c>
    </row>
    <row r="21" spans="1:16" x14ac:dyDescent="0.2">
      <c r="A21" t="s">
        <v>96</v>
      </c>
      <c r="B21" t="s">
        <v>51</v>
      </c>
      <c r="C21" t="s">
        <v>51</v>
      </c>
      <c r="D21" t="s">
        <v>102</v>
      </c>
      <c r="F21" t="s">
        <v>110</v>
      </c>
      <c r="G21">
        <f>G4/(G4+H4)</f>
        <v>0.625</v>
      </c>
      <c r="K21">
        <v>3</v>
      </c>
      <c r="L21" s="1"/>
      <c r="M21" s="1"/>
      <c r="N21" s="1"/>
      <c r="O21" s="1"/>
      <c r="P21" s="1"/>
    </row>
    <row r="22" spans="1:16" x14ac:dyDescent="0.2">
      <c r="A22" t="s">
        <v>46</v>
      </c>
      <c r="B22" t="s">
        <v>50</v>
      </c>
      <c r="C22" t="s">
        <v>50</v>
      </c>
      <c r="D22" t="s">
        <v>102</v>
      </c>
      <c r="F22" t="s">
        <v>111</v>
      </c>
      <c r="G22">
        <f>I4/(I4+J4)</f>
        <v>0.65217391304347827</v>
      </c>
      <c r="K22">
        <v>1</v>
      </c>
      <c r="L22" s="1" t="s">
        <v>124</v>
      </c>
      <c r="M22" s="1"/>
      <c r="N22" s="1"/>
      <c r="O22" s="1"/>
      <c r="P22" s="1"/>
    </row>
    <row r="23" spans="1:16" x14ac:dyDescent="0.2">
      <c r="A23" t="s">
        <v>94</v>
      </c>
      <c r="B23" t="s">
        <v>51</v>
      </c>
      <c r="C23" t="s">
        <v>50</v>
      </c>
      <c r="D23" t="s">
        <v>102</v>
      </c>
      <c r="K23">
        <v>1</v>
      </c>
      <c r="L23" s="1"/>
      <c r="M23" s="1" t="s">
        <v>125</v>
      </c>
      <c r="N23" s="1" t="s">
        <v>126</v>
      </c>
      <c r="O23" s="1" t="s">
        <v>127</v>
      </c>
      <c r="P23" s="1" t="s">
        <v>113</v>
      </c>
    </row>
    <row r="24" spans="1:16" x14ac:dyDescent="0.2">
      <c r="A24" t="s">
        <v>57</v>
      </c>
      <c r="B24" t="s">
        <v>51</v>
      </c>
      <c r="C24" t="s">
        <v>51</v>
      </c>
      <c r="D24" t="s">
        <v>103</v>
      </c>
      <c r="F24" t="s">
        <v>112</v>
      </c>
      <c r="G24">
        <f>NORMSINV(G21)-NORMSINV(G22)</f>
        <v>-7.255689422509648E-2</v>
      </c>
      <c r="K24">
        <v>4</v>
      </c>
      <c r="L24" s="1" t="s">
        <v>116</v>
      </c>
      <c r="M24" s="1">
        <f>M10/(M10+N10)</f>
        <v>1</v>
      </c>
      <c r="N24" s="1">
        <f>O10/(O10+P10)</f>
        <v>0.33333333333333331</v>
      </c>
      <c r="O24" s="1" t="e">
        <f>NORMSINV(M24)-NORMSINV(N24)</f>
        <v>#NUM!</v>
      </c>
      <c r="P24" s="1" t="e">
        <f>-(((NORMSINV(M24)+NORMSINV(N24))/2))</f>
        <v>#NUM!</v>
      </c>
    </row>
    <row r="25" spans="1:16" x14ac:dyDescent="0.2">
      <c r="A25" t="s">
        <v>78</v>
      </c>
      <c r="B25" t="s">
        <v>51</v>
      </c>
      <c r="C25" t="s">
        <v>50</v>
      </c>
      <c r="D25" t="s">
        <v>103</v>
      </c>
      <c r="F25" t="s">
        <v>113</v>
      </c>
      <c r="G25">
        <f>-(((NORMSINV(G21)+NORMSINV(G22))/2))</f>
        <v>-0.35491781107692344</v>
      </c>
      <c r="K25">
        <v>4</v>
      </c>
      <c r="L25" s="1" t="s">
        <v>117</v>
      </c>
      <c r="M25" s="1">
        <f t="shared" ref="M25:M27" si="0">M11/(M11+N11)</f>
        <v>0.66666666666666663</v>
      </c>
      <c r="N25" s="1">
        <f t="shared" ref="N25:N27" si="1">O11/(O11+P11)</f>
        <v>0.5</v>
      </c>
      <c r="O25" s="1">
        <f t="shared" ref="O25:O26" si="2">NORMSINV(M25)-NORMSINV(N25)</f>
        <v>0.4307272992954575</v>
      </c>
      <c r="P25" s="1">
        <f t="shared" ref="P25:P27" si="3">-(((NORMSINV(M25)+NORMSINV(N25))/2))</f>
        <v>-0.21536364964772875</v>
      </c>
    </row>
    <row r="26" spans="1:16" x14ac:dyDescent="0.2">
      <c r="A26" t="s">
        <v>31</v>
      </c>
      <c r="B26" t="s">
        <v>50</v>
      </c>
      <c r="C26" t="s">
        <v>50</v>
      </c>
      <c r="D26" t="s">
        <v>102</v>
      </c>
      <c r="K26">
        <v>3</v>
      </c>
      <c r="L26" s="1" t="s">
        <v>118</v>
      </c>
      <c r="M26" s="1">
        <f t="shared" si="0"/>
        <v>1</v>
      </c>
      <c r="N26" s="1">
        <f t="shared" si="1"/>
        <v>0.5</v>
      </c>
      <c r="O26" s="1" t="e">
        <f t="shared" si="2"/>
        <v>#NUM!</v>
      </c>
      <c r="P26" s="1" t="e">
        <f t="shared" si="3"/>
        <v>#NUM!</v>
      </c>
    </row>
    <row r="27" spans="1:16" x14ac:dyDescent="0.2">
      <c r="A27" t="s">
        <v>84</v>
      </c>
      <c r="B27" t="s">
        <v>51</v>
      </c>
      <c r="C27" t="s">
        <v>51</v>
      </c>
      <c r="D27" t="s">
        <v>103</v>
      </c>
      <c r="K27">
        <v>2</v>
      </c>
      <c r="L27" s="1" t="s">
        <v>122</v>
      </c>
      <c r="M27" s="1">
        <f t="shared" si="0"/>
        <v>0.83333333333333337</v>
      </c>
      <c r="N27" s="1">
        <f t="shared" si="1"/>
        <v>0.5</v>
      </c>
      <c r="O27" s="1">
        <f>NORMSINV(M27)-NORMSINV(N27)</f>
        <v>0.96742156610170071</v>
      </c>
      <c r="P27" s="1">
        <f t="shared" si="3"/>
        <v>-0.48371078305085036</v>
      </c>
    </row>
    <row r="28" spans="1:16" x14ac:dyDescent="0.2">
      <c r="A28" t="s">
        <v>58</v>
      </c>
      <c r="B28" t="s">
        <v>51</v>
      </c>
      <c r="C28" t="s">
        <v>51</v>
      </c>
      <c r="D28" t="s">
        <v>102</v>
      </c>
      <c r="K28">
        <v>2</v>
      </c>
      <c r="L28" s="1"/>
      <c r="M28" s="1"/>
      <c r="N28" s="1"/>
      <c r="O28" s="1"/>
      <c r="P28" s="1"/>
    </row>
    <row r="29" spans="1:16" x14ac:dyDescent="0.2">
      <c r="A29" t="s">
        <v>87</v>
      </c>
      <c r="B29" t="s">
        <v>51</v>
      </c>
      <c r="C29" t="s">
        <v>50</v>
      </c>
      <c r="D29" t="s">
        <v>102</v>
      </c>
      <c r="K29">
        <v>1</v>
      </c>
      <c r="L29" s="1" t="s">
        <v>128</v>
      </c>
      <c r="M29" s="1"/>
      <c r="N29" s="1"/>
      <c r="O29" s="1"/>
      <c r="P29" s="1"/>
    </row>
    <row r="30" spans="1:16" x14ac:dyDescent="0.2">
      <c r="A30" t="s">
        <v>83</v>
      </c>
      <c r="B30" t="s">
        <v>51</v>
      </c>
      <c r="C30" t="s">
        <v>50</v>
      </c>
      <c r="D30" t="s">
        <v>102</v>
      </c>
      <c r="K30">
        <v>2</v>
      </c>
      <c r="L30" s="1"/>
      <c r="M30" s="1" t="s">
        <v>125</v>
      </c>
      <c r="N30" s="1" t="s">
        <v>126</v>
      </c>
      <c r="O30" s="1" t="s">
        <v>127</v>
      </c>
      <c r="P30" s="1" t="s">
        <v>113</v>
      </c>
    </row>
    <row r="31" spans="1:16" x14ac:dyDescent="0.2">
      <c r="A31" t="s">
        <v>52</v>
      </c>
      <c r="B31" t="s">
        <v>51</v>
      </c>
      <c r="C31" t="s">
        <v>51</v>
      </c>
      <c r="D31" t="s">
        <v>102</v>
      </c>
      <c r="K31">
        <v>2</v>
      </c>
      <c r="L31" s="1" t="s">
        <v>116</v>
      </c>
      <c r="M31" s="1">
        <f>M17/(M17+N17)</f>
        <v>0.66666666666666663</v>
      </c>
      <c r="N31" s="1">
        <f>O17/(O17+P17)</f>
        <v>0.8571428571428571</v>
      </c>
      <c r="O31" s="1">
        <f>NORMSINV(M31)-NORMSINV(N31)</f>
        <v>-0.63684322458268439</v>
      </c>
      <c r="P31" s="1">
        <f>-(((NORMSINV(M31)+NORMSINV(N31))/2))</f>
        <v>-0.74914891158679975</v>
      </c>
    </row>
    <row r="32" spans="1:16" x14ac:dyDescent="0.2">
      <c r="A32" t="s">
        <v>81</v>
      </c>
      <c r="B32" t="s">
        <v>51</v>
      </c>
      <c r="C32" t="s">
        <v>50</v>
      </c>
      <c r="D32" t="s">
        <v>102</v>
      </c>
      <c r="K32">
        <v>4</v>
      </c>
      <c r="L32" s="1" t="s">
        <v>117</v>
      </c>
      <c r="M32" s="1">
        <f t="shared" ref="M32:M34" si="4">M18/(M18+N18)</f>
        <v>0.83333333333333337</v>
      </c>
      <c r="N32" s="1">
        <f t="shared" ref="N32:N34" si="5">O18/(O18+P18)</f>
        <v>0.66666666666666663</v>
      </c>
      <c r="O32" s="1">
        <f t="shared" ref="O32:O34" si="6">NORMSINV(M32)-NORMSINV(N32)</f>
        <v>0.53669426680624321</v>
      </c>
      <c r="P32" s="1">
        <f t="shared" ref="P32:P34" si="7">-(((NORMSINV(M32)+NORMSINV(N32))/2))</f>
        <v>-0.69907443269857916</v>
      </c>
    </row>
    <row r="33" spans="1:16" x14ac:dyDescent="0.2">
      <c r="A33" t="s">
        <v>6</v>
      </c>
      <c r="B33" t="s">
        <v>50</v>
      </c>
      <c r="C33" t="s">
        <v>50</v>
      </c>
      <c r="D33" t="s">
        <v>102</v>
      </c>
      <c r="K33">
        <v>1</v>
      </c>
      <c r="L33" s="1" t="s">
        <v>118</v>
      </c>
      <c r="M33" s="1">
        <f t="shared" si="4"/>
        <v>0.66666666666666663</v>
      </c>
      <c r="N33" s="1">
        <f t="shared" si="5"/>
        <v>0.4</v>
      </c>
      <c r="O33" s="1">
        <f t="shared" si="6"/>
        <v>0.68407440243125728</v>
      </c>
      <c r="P33" s="1">
        <f t="shared" si="7"/>
        <v>-8.8690098079828861E-2</v>
      </c>
    </row>
    <row r="34" spans="1:16" x14ac:dyDescent="0.2">
      <c r="A34" t="s">
        <v>88</v>
      </c>
      <c r="B34" t="s">
        <v>51</v>
      </c>
      <c r="C34" t="s">
        <v>50</v>
      </c>
      <c r="D34" t="s">
        <v>102</v>
      </c>
      <c r="K34">
        <v>2</v>
      </c>
      <c r="L34" s="1" t="s">
        <v>122</v>
      </c>
      <c r="M34" s="1">
        <f t="shared" si="4"/>
        <v>0.33333333333333331</v>
      </c>
      <c r="N34" s="1">
        <f t="shared" si="5"/>
        <v>0.6</v>
      </c>
      <c r="O34" s="1">
        <f t="shared" si="6"/>
        <v>-0.6840744024312575</v>
      </c>
      <c r="P34" s="1">
        <f t="shared" si="7"/>
        <v>8.8690098079828944E-2</v>
      </c>
    </row>
    <row r="35" spans="1:16" x14ac:dyDescent="0.2">
      <c r="A35" t="s">
        <v>25</v>
      </c>
      <c r="B35" t="s">
        <v>50</v>
      </c>
      <c r="C35" t="s">
        <v>50</v>
      </c>
      <c r="D35" t="s">
        <v>102</v>
      </c>
      <c r="K35">
        <v>2</v>
      </c>
    </row>
    <row r="36" spans="1:16" x14ac:dyDescent="0.2">
      <c r="A36" t="s">
        <v>44</v>
      </c>
      <c r="B36" t="s">
        <v>50</v>
      </c>
      <c r="C36" t="s">
        <v>50</v>
      </c>
      <c r="D36" t="s">
        <v>103</v>
      </c>
      <c r="K36">
        <v>4</v>
      </c>
      <c r="L36" t="s">
        <v>129</v>
      </c>
    </row>
    <row r="37" spans="1:16" x14ac:dyDescent="0.2">
      <c r="A37" t="s">
        <v>28</v>
      </c>
      <c r="B37" t="s">
        <v>50</v>
      </c>
      <c r="C37" t="s">
        <v>51</v>
      </c>
      <c r="D37" t="s">
        <v>103</v>
      </c>
      <c r="K37">
        <v>2</v>
      </c>
      <c r="L37" t="s">
        <v>116</v>
      </c>
      <c r="M37">
        <f>M2/(M2+N2)</f>
        <v>0.83333333333333337</v>
      </c>
      <c r="N37">
        <f>O2/(O2+P3)</f>
        <v>0.61538461538461542</v>
      </c>
      <c r="O37">
        <f>NORMSINV(M37)-NORMSINV(N37)</f>
        <v>0.67404033398050722</v>
      </c>
      <c r="P37">
        <f>-(((NORMSINV(M37)+NORMSINV(N37))/2))</f>
        <v>-0.6304013991114471</v>
      </c>
    </row>
    <row r="38" spans="1:16" x14ac:dyDescent="0.2">
      <c r="A38" t="s">
        <v>70</v>
      </c>
      <c r="B38" t="s">
        <v>51</v>
      </c>
      <c r="C38" t="s">
        <v>50</v>
      </c>
      <c r="D38" t="s">
        <v>102</v>
      </c>
      <c r="K38">
        <v>2</v>
      </c>
      <c r="L38" t="s">
        <v>117</v>
      </c>
      <c r="M38">
        <f t="shared" ref="M38:M40" si="8">M3/(M3+N3)</f>
        <v>0.75</v>
      </c>
      <c r="N38">
        <f t="shared" ref="N38:N40" si="9">O3/(O3+P4)</f>
        <v>0.53846153846153844</v>
      </c>
      <c r="O38">
        <f t="shared" ref="O38:O39" si="10">NORMSINV(M38)-NORMSINV(N38)</f>
        <v>0.57793113490644288</v>
      </c>
      <c r="P38">
        <f t="shared" ref="P38:P40" si="11">-(((NORMSINV(M38)+NORMSINV(N38))/2))</f>
        <v>-0.38552418274286049</v>
      </c>
    </row>
    <row r="39" spans="1:16" x14ac:dyDescent="0.2">
      <c r="A39" t="s">
        <v>12</v>
      </c>
      <c r="B39" t="s">
        <v>50</v>
      </c>
      <c r="C39" t="s">
        <v>50</v>
      </c>
      <c r="D39" t="s">
        <v>103</v>
      </c>
      <c r="K39">
        <v>3</v>
      </c>
      <c r="L39" t="s">
        <v>118</v>
      </c>
      <c r="M39">
        <f t="shared" si="8"/>
        <v>0.83333333333333337</v>
      </c>
      <c r="N39">
        <f t="shared" si="9"/>
        <v>0.54545454545454541</v>
      </c>
      <c r="O39">
        <f t="shared" si="10"/>
        <v>0.8532362717802725</v>
      </c>
      <c r="P39">
        <f t="shared" si="11"/>
        <v>-0.54080343021156452</v>
      </c>
    </row>
    <row r="40" spans="1:16" x14ac:dyDescent="0.2">
      <c r="A40" t="s">
        <v>48</v>
      </c>
      <c r="B40" t="s">
        <v>50</v>
      </c>
      <c r="C40" t="s">
        <v>50</v>
      </c>
      <c r="D40" t="s">
        <v>102</v>
      </c>
      <c r="K40">
        <v>2</v>
      </c>
      <c r="L40" t="s">
        <v>122</v>
      </c>
      <c r="M40">
        <f t="shared" si="8"/>
        <v>0.58333333333333337</v>
      </c>
      <c r="N40">
        <f t="shared" si="9"/>
        <v>1</v>
      </c>
      <c r="O40" t="e">
        <f>NORMSINV(M40)-NORMSINV(N40)</f>
        <v>#NUM!</v>
      </c>
      <c r="P40" t="e">
        <f t="shared" si="11"/>
        <v>#NUM!</v>
      </c>
    </row>
    <row r="41" spans="1:16" x14ac:dyDescent="0.2">
      <c r="A41" t="s">
        <v>30</v>
      </c>
      <c r="B41" t="s">
        <v>50</v>
      </c>
      <c r="C41" t="s">
        <v>50</v>
      </c>
      <c r="D41" t="s">
        <v>103</v>
      </c>
      <c r="K41">
        <v>2</v>
      </c>
    </row>
    <row r="42" spans="1:16" x14ac:dyDescent="0.2">
      <c r="A42" t="s">
        <v>4</v>
      </c>
      <c r="B42" t="s">
        <v>50</v>
      </c>
      <c r="C42" t="s">
        <v>51</v>
      </c>
      <c r="D42" t="s">
        <v>102</v>
      </c>
      <c r="K42">
        <v>4</v>
      </c>
    </row>
    <row r="43" spans="1:16" x14ac:dyDescent="0.2">
      <c r="A43" t="s">
        <v>75</v>
      </c>
      <c r="B43" t="s">
        <v>51</v>
      </c>
      <c r="C43" t="s">
        <v>50</v>
      </c>
      <c r="D43" t="s">
        <v>103</v>
      </c>
      <c r="K43">
        <v>3</v>
      </c>
    </row>
    <row r="44" spans="1:16" x14ac:dyDescent="0.2">
      <c r="A44" t="s">
        <v>11</v>
      </c>
      <c r="B44" t="s">
        <v>50</v>
      </c>
      <c r="C44" t="s">
        <v>51</v>
      </c>
      <c r="D44" t="s">
        <v>102</v>
      </c>
      <c r="K44">
        <v>4</v>
      </c>
    </row>
    <row r="45" spans="1:16" x14ac:dyDescent="0.2">
      <c r="A45" t="s">
        <v>74</v>
      </c>
      <c r="B45" t="s">
        <v>51</v>
      </c>
      <c r="C45" t="s">
        <v>50</v>
      </c>
      <c r="D45" t="s">
        <v>103</v>
      </c>
      <c r="K45">
        <v>2</v>
      </c>
    </row>
    <row r="46" spans="1:16" x14ac:dyDescent="0.2">
      <c r="A46" t="s">
        <v>14</v>
      </c>
      <c r="B46" t="s">
        <v>50</v>
      </c>
      <c r="C46" t="s">
        <v>50</v>
      </c>
      <c r="D46" t="s">
        <v>103</v>
      </c>
      <c r="K46">
        <v>1</v>
      </c>
    </row>
    <row r="47" spans="1:16" x14ac:dyDescent="0.2">
      <c r="A47" t="s">
        <v>69</v>
      </c>
      <c r="B47" t="s">
        <v>51</v>
      </c>
      <c r="C47" t="s">
        <v>51</v>
      </c>
      <c r="D47" t="s">
        <v>103</v>
      </c>
      <c r="K47">
        <v>2</v>
      </c>
    </row>
    <row r="48" spans="1:16" x14ac:dyDescent="0.2">
      <c r="A48" t="s">
        <v>61</v>
      </c>
      <c r="B48" t="s">
        <v>51</v>
      </c>
      <c r="C48" t="s">
        <v>51</v>
      </c>
      <c r="D48" t="s">
        <v>103</v>
      </c>
      <c r="K48">
        <v>1</v>
      </c>
    </row>
    <row r="49" spans="1:11" x14ac:dyDescent="0.2">
      <c r="A49" t="s">
        <v>41</v>
      </c>
      <c r="B49" t="s">
        <v>50</v>
      </c>
      <c r="C49" t="s">
        <v>50</v>
      </c>
      <c r="D49" t="s">
        <v>102</v>
      </c>
      <c r="K49">
        <v>4</v>
      </c>
    </row>
    <row r="50" spans="1:11" x14ac:dyDescent="0.2">
      <c r="A50" t="s">
        <v>9</v>
      </c>
      <c r="B50" t="s">
        <v>50</v>
      </c>
      <c r="C50" t="s">
        <v>50</v>
      </c>
      <c r="D50" t="s">
        <v>103</v>
      </c>
      <c r="K50">
        <v>2</v>
      </c>
    </row>
    <row r="51" spans="1:11" x14ac:dyDescent="0.2">
      <c r="A51" t="s">
        <v>39</v>
      </c>
      <c r="B51" t="s">
        <v>50</v>
      </c>
      <c r="C51" t="s">
        <v>50</v>
      </c>
      <c r="D51" t="s">
        <v>103</v>
      </c>
      <c r="K51">
        <v>4</v>
      </c>
    </row>
    <row r="52" spans="1:11" x14ac:dyDescent="0.2">
      <c r="A52" t="s">
        <v>54</v>
      </c>
      <c r="B52" t="s">
        <v>51</v>
      </c>
      <c r="C52" t="s">
        <v>50</v>
      </c>
      <c r="D52" t="s">
        <v>103</v>
      </c>
      <c r="K52">
        <v>2</v>
      </c>
    </row>
    <row r="53" spans="1:11" x14ac:dyDescent="0.2">
      <c r="A53" t="s">
        <v>24</v>
      </c>
      <c r="B53" t="s">
        <v>50</v>
      </c>
      <c r="C53" t="s">
        <v>50</v>
      </c>
      <c r="D53" t="s">
        <v>103</v>
      </c>
      <c r="K53">
        <v>3</v>
      </c>
    </row>
    <row r="54" spans="1:11" x14ac:dyDescent="0.2">
      <c r="A54" t="s">
        <v>92</v>
      </c>
      <c r="B54" t="s">
        <v>51</v>
      </c>
      <c r="C54" t="s">
        <v>50</v>
      </c>
      <c r="D54" t="s">
        <v>102</v>
      </c>
      <c r="K54">
        <v>1</v>
      </c>
    </row>
    <row r="55" spans="1:11" x14ac:dyDescent="0.2">
      <c r="A55" t="s">
        <v>67</v>
      </c>
      <c r="B55" t="s">
        <v>51</v>
      </c>
      <c r="C55" t="s">
        <v>51</v>
      </c>
      <c r="D55" t="s">
        <v>103</v>
      </c>
      <c r="K55">
        <v>3</v>
      </c>
    </row>
    <row r="56" spans="1:11" x14ac:dyDescent="0.2">
      <c r="A56" t="s">
        <v>60</v>
      </c>
      <c r="B56" t="s">
        <v>51</v>
      </c>
      <c r="C56" t="s">
        <v>50</v>
      </c>
      <c r="D56" t="s">
        <v>102</v>
      </c>
      <c r="K56">
        <v>3</v>
      </c>
    </row>
    <row r="57" spans="1:11" x14ac:dyDescent="0.2">
      <c r="A57" t="s">
        <v>40</v>
      </c>
      <c r="B57" t="s">
        <v>50</v>
      </c>
      <c r="C57" t="s">
        <v>50</v>
      </c>
      <c r="D57" t="s">
        <v>102</v>
      </c>
      <c r="K57">
        <v>4</v>
      </c>
    </row>
    <row r="58" spans="1:11" x14ac:dyDescent="0.2">
      <c r="A58" t="s">
        <v>49</v>
      </c>
      <c r="B58" t="s">
        <v>50</v>
      </c>
      <c r="C58" t="s">
        <v>51</v>
      </c>
      <c r="D58" t="s">
        <v>102</v>
      </c>
      <c r="K58">
        <v>2</v>
      </c>
    </row>
    <row r="59" spans="1:11" x14ac:dyDescent="0.2">
      <c r="A59" t="s">
        <v>23</v>
      </c>
      <c r="B59" t="s">
        <v>50</v>
      </c>
      <c r="C59" t="s">
        <v>50</v>
      </c>
      <c r="D59" t="s">
        <v>103</v>
      </c>
      <c r="K59">
        <v>1</v>
      </c>
    </row>
    <row r="60" spans="1:11" x14ac:dyDescent="0.2">
      <c r="A60" t="s">
        <v>66</v>
      </c>
      <c r="B60" t="s">
        <v>51</v>
      </c>
      <c r="C60" t="s">
        <v>51</v>
      </c>
      <c r="D60" t="s">
        <v>103</v>
      </c>
      <c r="K60">
        <v>3</v>
      </c>
    </row>
    <row r="61" spans="1:11" x14ac:dyDescent="0.2">
      <c r="A61" t="s">
        <v>63</v>
      </c>
      <c r="B61" t="s">
        <v>51</v>
      </c>
      <c r="C61" t="s">
        <v>50</v>
      </c>
      <c r="D61" t="s">
        <v>103</v>
      </c>
      <c r="K61">
        <v>3</v>
      </c>
    </row>
    <row r="62" spans="1:11" x14ac:dyDescent="0.2">
      <c r="A62" t="s">
        <v>77</v>
      </c>
      <c r="B62" t="s">
        <v>51</v>
      </c>
      <c r="C62" t="s">
        <v>50</v>
      </c>
      <c r="D62" t="s">
        <v>103</v>
      </c>
      <c r="K62">
        <v>4</v>
      </c>
    </row>
    <row r="63" spans="1:11" x14ac:dyDescent="0.2">
      <c r="A63" t="s">
        <v>59</v>
      </c>
      <c r="B63" t="s">
        <v>51</v>
      </c>
      <c r="C63" t="s">
        <v>50</v>
      </c>
      <c r="D63" t="s">
        <v>103</v>
      </c>
      <c r="K63">
        <v>1</v>
      </c>
    </row>
    <row r="64" spans="1:11" x14ac:dyDescent="0.2">
      <c r="A64" t="s">
        <v>73</v>
      </c>
      <c r="B64" t="s">
        <v>51</v>
      </c>
      <c r="C64" t="s">
        <v>51</v>
      </c>
      <c r="D64" t="s">
        <v>103</v>
      </c>
      <c r="K64">
        <v>4</v>
      </c>
    </row>
    <row r="65" spans="1:11" x14ac:dyDescent="0.2">
      <c r="A65" t="s">
        <v>3</v>
      </c>
      <c r="B65" t="s">
        <v>50</v>
      </c>
      <c r="C65" t="s">
        <v>50</v>
      </c>
      <c r="D65" t="s">
        <v>102</v>
      </c>
      <c r="K65">
        <v>1</v>
      </c>
    </row>
    <row r="66" spans="1:11" x14ac:dyDescent="0.2">
      <c r="A66" t="s">
        <v>64</v>
      </c>
      <c r="B66" t="s">
        <v>51</v>
      </c>
      <c r="C66" t="s">
        <v>51</v>
      </c>
      <c r="D66" t="s">
        <v>102</v>
      </c>
      <c r="K66">
        <v>4</v>
      </c>
    </row>
    <row r="67" spans="1:11" x14ac:dyDescent="0.2">
      <c r="A67" t="s">
        <v>95</v>
      </c>
      <c r="B67" t="s">
        <v>51</v>
      </c>
      <c r="C67" t="s">
        <v>51</v>
      </c>
      <c r="D67" t="s">
        <v>103</v>
      </c>
      <c r="K67">
        <v>4</v>
      </c>
    </row>
    <row r="68" spans="1:11" x14ac:dyDescent="0.2">
      <c r="A68" t="s">
        <v>97</v>
      </c>
      <c r="B68" t="s">
        <v>50</v>
      </c>
      <c r="C68" t="s">
        <v>51</v>
      </c>
      <c r="D68" t="s">
        <v>102</v>
      </c>
      <c r="K68">
        <v>4</v>
      </c>
    </row>
    <row r="69" spans="1:11" x14ac:dyDescent="0.2">
      <c r="A69" t="s">
        <v>36</v>
      </c>
      <c r="B69" t="s">
        <v>50</v>
      </c>
      <c r="C69" t="s">
        <v>50</v>
      </c>
      <c r="D69" t="s">
        <v>103</v>
      </c>
      <c r="K69">
        <v>4</v>
      </c>
    </row>
    <row r="70" spans="1:11" x14ac:dyDescent="0.2">
      <c r="A70" t="s">
        <v>18</v>
      </c>
      <c r="B70" t="s">
        <v>50</v>
      </c>
      <c r="C70" t="s">
        <v>51</v>
      </c>
      <c r="D70" t="s">
        <v>102</v>
      </c>
      <c r="K70">
        <v>1</v>
      </c>
    </row>
    <row r="71" spans="1:11" x14ac:dyDescent="0.2">
      <c r="A71" t="s">
        <v>93</v>
      </c>
      <c r="B71" t="s">
        <v>51</v>
      </c>
      <c r="C71" t="s">
        <v>51</v>
      </c>
      <c r="D71" t="s">
        <v>103</v>
      </c>
      <c r="K71">
        <v>3</v>
      </c>
    </row>
    <row r="72" spans="1:11" x14ac:dyDescent="0.2">
      <c r="A72" t="s">
        <v>85</v>
      </c>
      <c r="B72" t="s">
        <v>51</v>
      </c>
      <c r="C72" t="s">
        <v>50</v>
      </c>
      <c r="D72" t="s">
        <v>104</v>
      </c>
      <c r="K72">
        <v>3</v>
      </c>
    </row>
    <row r="73" spans="1:11" x14ac:dyDescent="0.2">
      <c r="A73" t="s">
        <v>20</v>
      </c>
      <c r="B73" t="s">
        <v>50</v>
      </c>
      <c r="C73" t="s">
        <v>50</v>
      </c>
      <c r="D73" t="s">
        <v>103</v>
      </c>
      <c r="K73">
        <v>3</v>
      </c>
    </row>
    <row r="74" spans="1:11" x14ac:dyDescent="0.2">
      <c r="A74" t="s">
        <v>7</v>
      </c>
      <c r="B74" t="s">
        <v>50</v>
      </c>
      <c r="C74" t="s">
        <v>50</v>
      </c>
      <c r="D74" t="s">
        <v>103</v>
      </c>
      <c r="K74">
        <v>4</v>
      </c>
    </row>
    <row r="75" spans="1:11" x14ac:dyDescent="0.2">
      <c r="A75" t="s">
        <v>33</v>
      </c>
      <c r="B75" t="s">
        <v>50</v>
      </c>
      <c r="C75" t="s">
        <v>51</v>
      </c>
      <c r="D75" t="s">
        <v>102</v>
      </c>
      <c r="K75">
        <v>1</v>
      </c>
    </row>
    <row r="76" spans="1:11" x14ac:dyDescent="0.2">
      <c r="A76" t="s">
        <v>5</v>
      </c>
      <c r="B76" t="s">
        <v>50</v>
      </c>
      <c r="C76" t="s">
        <v>50</v>
      </c>
      <c r="D76" t="s">
        <v>103</v>
      </c>
      <c r="K76">
        <v>1</v>
      </c>
    </row>
    <row r="77" spans="1:11" x14ac:dyDescent="0.2">
      <c r="A77" t="s">
        <v>72</v>
      </c>
      <c r="B77" t="s">
        <v>51</v>
      </c>
      <c r="C77" t="s">
        <v>50</v>
      </c>
      <c r="D77" t="s">
        <v>102</v>
      </c>
      <c r="K77">
        <v>1</v>
      </c>
    </row>
    <row r="78" spans="1:11" x14ac:dyDescent="0.2">
      <c r="A78" t="s">
        <v>17</v>
      </c>
      <c r="B78" t="s">
        <v>50</v>
      </c>
      <c r="C78" t="s">
        <v>51</v>
      </c>
      <c r="D78" t="s">
        <v>103</v>
      </c>
      <c r="K78">
        <v>2</v>
      </c>
    </row>
    <row r="79" spans="1:11" x14ac:dyDescent="0.2">
      <c r="A79" t="s">
        <v>71</v>
      </c>
      <c r="B79" t="s">
        <v>51</v>
      </c>
      <c r="C79" t="s">
        <v>50</v>
      </c>
      <c r="D79" t="s">
        <v>102</v>
      </c>
      <c r="K79">
        <v>1</v>
      </c>
    </row>
    <row r="80" spans="1:11" x14ac:dyDescent="0.2">
      <c r="A80" t="s">
        <v>47</v>
      </c>
      <c r="B80" t="s">
        <v>50</v>
      </c>
      <c r="C80" t="s">
        <v>50</v>
      </c>
      <c r="D80" t="s">
        <v>103</v>
      </c>
      <c r="K80">
        <v>4</v>
      </c>
    </row>
    <row r="81" spans="1:11" x14ac:dyDescent="0.2">
      <c r="A81" t="s">
        <v>90</v>
      </c>
      <c r="B81" t="s">
        <v>51</v>
      </c>
      <c r="C81" t="s">
        <v>50</v>
      </c>
      <c r="D81" t="s">
        <v>103</v>
      </c>
      <c r="K81">
        <v>1</v>
      </c>
    </row>
    <row r="82" spans="1:11" x14ac:dyDescent="0.2">
      <c r="A82" t="s">
        <v>89</v>
      </c>
      <c r="B82" t="s">
        <v>51</v>
      </c>
      <c r="C82" t="s">
        <v>51</v>
      </c>
      <c r="D82" t="s">
        <v>102</v>
      </c>
      <c r="K82">
        <v>3</v>
      </c>
    </row>
    <row r="83" spans="1:11" x14ac:dyDescent="0.2">
      <c r="A83" t="s">
        <v>16</v>
      </c>
      <c r="B83" t="s">
        <v>50</v>
      </c>
      <c r="C83" t="s">
        <v>50</v>
      </c>
      <c r="D83" t="s">
        <v>103</v>
      </c>
      <c r="K83">
        <v>3</v>
      </c>
    </row>
    <row r="84" spans="1:11" x14ac:dyDescent="0.2">
      <c r="A84" t="s">
        <v>43</v>
      </c>
      <c r="B84" t="s">
        <v>50</v>
      </c>
      <c r="C84" t="s">
        <v>50</v>
      </c>
      <c r="D84" t="s">
        <v>103</v>
      </c>
      <c r="K84">
        <v>1</v>
      </c>
    </row>
    <row r="85" spans="1:11" x14ac:dyDescent="0.2">
      <c r="A85" t="s">
        <v>100</v>
      </c>
      <c r="B85" t="s">
        <v>51</v>
      </c>
      <c r="C85" t="s">
        <v>50</v>
      </c>
      <c r="D85" t="s">
        <v>103</v>
      </c>
      <c r="K85">
        <v>4</v>
      </c>
    </row>
    <row r="86" spans="1:11" x14ac:dyDescent="0.2">
      <c r="A86" t="s">
        <v>37</v>
      </c>
      <c r="B86" t="s">
        <v>50</v>
      </c>
      <c r="C86" t="s">
        <v>51</v>
      </c>
      <c r="D86" t="s">
        <v>103</v>
      </c>
      <c r="K86">
        <v>4</v>
      </c>
    </row>
    <row r="87" spans="1:11" x14ac:dyDescent="0.2">
      <c r="A87" t="s">
        <v>80</v>
      </c>
      <c r="B87" t="s">
        <v>51</v>
      </c>
      <c r="C87" t="s">
        <v>50</v>
      </c>
      <c r="D87" t="s">
        <v>102</v>
      </c>
      <c r="K87">
        <v>1</v>
      </c>
    </row>
    <row r="88" spans="1:11" x14ac:dyDescent="0.2">
      <c r="A88" t="s">
        <v>76</v>
      </c>
      <c r="B88" t="s">
        <v>51</v>
      </c>
      <c r="C88" t="s">
        <v>50</v>
      </c>
      <c r="D88" t="s">
        <v>103</v>
      </c>
      <c r="K88">
        <v>2</v>
      </c>
    </row>
    <row r="89" spans="1:11" x14ac:dyDescent="0.2">
      <c r="A89" t="s">
        <v>15</v>
      </c>
      <c r="B89" t="s">
        <v>50</v>
      </c>
      <c r="C89" t="s">
        <v>50</v>
      </c>
      <c r="D89" t="s">
        <v>102</v>
      </c>
      <c r="K89">
        <v>2</v>
      </c>
    </row>
    <row r="90" spans="1:11" x14ac:dyDescent="0.2">
      <c r="A90" t="s">
        <v>55</v>
      </c>
      <c r="B90" t="s">
        <v>51</v>
      </c>
      <c r="C90" t="s">
        <v>51</v>
      </c>
      <c r="D90" t="s">
        <v>102</v>
      </c>
      <c r="K90">
        <v>4</v>
      </c>
    </row>
    <row r="91" spans="1:11" x14ac:dyDescent="0.2">
      <c r="A91" t="s">
        <v>62</v>
      </c>
      <c r="B91" t="s">
        <v>51</v>
      </c>
      <c r="C91" t="s">
        <v>50</v>
      </c>
      <c r="D91" t="s">
        <v>102</v>
      </c>
      <c r="K91">
        <v>4</v>
      </c>
    </row>
    <row r="92" spans="1:11" x14ac:dyDescent="0.2">
      <c r="A92" t="s">
        <v>65</v>
      </c>
      <c r="B92" t="s">
        <v>51</v>
      </c>
      <c r="C92" t="s">
        <v>51</v>
      </c>
      <c r="D92" t="s">
        <v>102</v>
      </c>
      <c r="K92">
        <v>3</v>
      </c>
    </row>
    <row r="93" spans="1:11" x14ac:dyDescent="0.2">
      <c r="A93" t="s">
        <v>27</v>
      </c>
      <c r="B93" t="s">
        <v>50</v>
      </c>
      <c r="C93" t="s">
        <v>50</v>
      </c>
      <c r="D93" t="s">
        <v>103</v>
      </c>
      <c r="K93">
        <v>2</v>
      </c>
    </row>
    <row r="94" spans="1:11" x14ac:dyDescent="0.2">
      <c r="A94" t="s">
        <v>86</v>
      </c>
      <c r="B94" t="s">
        <v>51</v>
      </c>
      <c r="C94" t="s">
        <v>50</v>
      </c>
      <c r="D94" t="s">
        <v>102</v>
      </c>
      <c r="K94">
        <v>2</v>
      </c>
    </row>
    <row r="95" spans="1:11" x14ac:dyDescent="0.2">
      <c r="A95" t="s">
        <v>79</v>
      </c>
      <c r="B95" t="s">
        <v>51</v>
      </c>
      <c r="C95" t="s">
        <v>50</v>
      </c>
      <c r="D95" t="s">
        <v>103</v>
      </c>
      <c r="K95">
        <v>3</v>
      </c>
    </row>
    <row r="96" spans="1:11" x14ac:dyDescent="0.2">
      <c r="A96" t="s">
        <v>56</v>
      </c>
      <c r="B96" t="s">
        <v>51</v>
      </c>
      <c r="C96" t="s">
        <v>51</v>
      </c>
      <c r="D96" t="s">
        <v>103</v>
      </c>
      <c r="K96">
        <v>2</v>
      </c>
    </row>
    <row r="97" spans="1:11" x14ac:dyDescent="0.2">
      <c r="A97" t="s">
        <v>35</v>
      </c>
      <c r="B97" t="s">
        <v>50</v>
      </c>
      <c r="C97" t="s">
        <v>51</v>
      </c>
      <c r="D97" t="s">
        <v>102</v>
      </c>
      <c r="K97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A7A3-1B64-1147-B671-003F3E212EEA}">
  <dimension ref="A1:P97"/>
  <sheetViews>
    <sheetView topLeftCell="H1" workbookViewId="0">
      <selection activeCell="K2" sqref="K2:K97"/>
    </sheetView>
  </sheetViews>
  <sheetFormatPr baseColWidth="10" defaultRowHeight="16" x14ac:dyDescent="0.2"/>
  <cols>
    <col min="1" max="1" width="42.1640625" bestFit="1" customWidth="1"/>
    <col min="3" max="3" width="12.33203125" bestFit="1" customWidth="1"/>
    <col min="7" max="7" width="12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101</v>
      </c>
      <c r="G1" t="s">
        <v>105</v>
      </c>
      <c r="H1" t="s">
        <v>106</v>
      </c>
      <c r="I1" t="s">
        <v>107</v>
      </c>
      <c r="J1" t="s">
        <v>108</v>
      </c>
      <c r="K1" t="s">
        <v>121</v>
      </c>
      <c r="M1" t="s">
        <v>105</v>
      </c>
      <c r="N1" t="s">
        <v>106</v>
      </c>
      <c r="O1" t="s">
        <v>107</v>
      </c>
      <c r="P1" t="s">
        <v>108</v>
      </c>
    </row>
    <row r="2" spans="1:16" x14ac:dyDescent="0.2">
      <c r="A2" t="s">
        <v>7</v>
      </c>
      <c r="B2" t="s">
        <v>50</v>
      </c>
      <c r="C2" t="s">
        <v>50</v>
      </c>
      <c r="D2" t="s">
        <v>103</v>
      </c>
      <c r="F2" t="s">
        <v>109</v>
      </c>
      <c r="G2">
        <f>COUNTIFS($B$2:$B$97, "y",$C$2:$C$97, "y")</f>
        <v>38</v>
      </c>
      <c r="H2">
        <f>COUNTIFS($B$2:$B$97, "y",$C$2:$C$97, "n")</f>
        <v>10</v>
      </c>
      <c r="I2">
        <f>COUNTIFS($B$2:$B$97, "n",$C$2:$C$97, "y")</f>
        <v>24</v>
      </c>
      <c r="J2">
        <f>COUNTIFS($B$2:$B$97, "n",$C$2:$C$97, "n")</f>
        <v>24</v>
      </c>
      <c r="K2">
        <v>4</v>
      </c>
      <c r="L2" t="s">
        <v>116</v>
      </c>
      <c r="M2">
        <f>COUNTIFS($B$2:$B$97, "y",$C$2:$C$97, "y",$K$2:$K$97, "1")</f>
        <v>10</v>
      </c>
      <c r="N2">
        <f>COUNTIFS($B$2:$B$97, "y",$C$2:$C$97, "n",$K$2:$K$97, "1")</f>
        <v>2</v>
      </c>
      <c r="O2">
        <f>COUNTIFS($B$2:$B$97, "n",$C$2:$C$97, "y",$K$2:$K$97, "1")</f>
        <v>5</v>
      </c>
      <c r="P2">
        <f>COUNTIFS($B$2:$B$97, "n",$C$2:$C$97, "n",$K$2:$K$97, "1")</f>
        <v>7</v>
      </c>
    </row>
    <row r="3" spans="1:16" x14ac:dyDescent="0.2">
      <c r="A3" t="s">
        <v>77</v>
      </c>
      <c r="B3" t="s">
        <v>51</v>
      </c>
      <c r="C3" t="s">
        <v>51</v>
      </c>
      <c r="D3" t="s">
        <v>103</v>
      </c>
      <c r="F3" t="s">
        <v>103</v>
      </c>
      <c r="G3">
        <f>COUNTIFS($B$2:$B$97, "y",$C$2:$C$97, "y",$D$2:$D$97, "c")</f>
        <v>20</v>
      </c>
      <c r="H3">
        <f>COUNTIFS($B$2:$B$97, "y",$C$2:$C$97, "n", $D$2:$D$97, "c")</f>
        <v>4</v>
      </c>
      <c r="I3">
        <f>COUNTIFS($B$2:$B$97, "n",$C$2:$C$97, "y", $D$2:$D$97, "c")</f>
        <v>10</v>
      </c>
      <c r="J3">
        <f>COUNTIFS($B$2:$B$97, "n",$C$2:$C$97, "n", $D$2:$D$97, "c")</f>
        <v>14</v>
      </c>
      <c r="K3">
        <v>4</v>
      </c>
      <c r="L3" t="s">
        <v>117</v>
      </c>
      <c r="M3">
        <f>COUNTIFS($B$2:$B$97, "y",$C$2:$C$97, "y",$K$2:$K$97, "2")</f>
        <v>9</v>
      </c>
      <c r="N3">
        <f>COUNTIFS($B$2:$B$97, "y",$C$2:$C$97, "n",$K$2:$K$97, "2")</f>
        <v>3</v>
      </c>
      <c r="O3">
        <f>COUNTIFS($B$2:$B$97, "n",$C$2:$C$97, "y",$K$2:$K$97, "2")</f>
        <v>7</v>
      </c>
      <c r="P3">
        <f>COUNTIFS($B$2:$B$97, "n",$C$2:$C$97, "n",$K$2:$K$97, "2")</f>
        <v>5</v>
      </c>
    </row>
    <row r="4" spans="1:16" x14ac:dyDescent="0.2">
      <c r="A4" t="s">
        <v>61</v>
      </c>
      <c r="B4" t="s">
        <v>51</v>
      </c>
      <c r="C4" t="s">
        <v>51</v>
      </c>
      <c r="D4" t="s">
        <v>103</v>
      </c>
      <c r="F4" t="s">
        <v>102</v>
      </c>
      <c r="G4">
        <f>COUNTIFS($B$2:$B$97, "y",$C$2:$C$97, "y",$D$2:$D$97, "bw")</f>
        <v>18</v>
      </c>
      <c r="H4">
        <f>COUNTIFS($B$2:$B$97, "y",$C$2:$C$97, "n", $D$2:$D$97, "bw")</f>
        <v>6</v>
      </c>
      <c r="I4">
        <f>COUNTIFS($B$2:$B$97, "n",$C$2:$C$97, "y", $D$2:$D$97, "bw")</f>
        <v>14</v>
      </c>
      <c r="J4">
        <f>COUNTIFS($B$2:$B$97, "n",$C$2:$C$97, "n", $D$2:$D$97, "bw")</f>
        <v>10</v>
      </c>
      <c r="K4">
        <v>1</v>
      </c>
      <c r="L4" t="s">
        <v>118</v>
      </c>
      <c r="M4">
        <f>COUNTIFS($B$2:$B$97, "y",$C$2:$C$97, "y",$K$2:$K$97, "3")</f>
        <v>10</v>
      </c>
      <c r="N4">
        <f>COUNTIFS($B$2:$B$97, "y",$C$2:$C$97, "n",$K$2:$K$97, "3")</f>
        <v>2</v>
      </c>
      <c r="O4">
        <f>COUNTIFS($B$2:$B$97, "n",$C$2:$C$97, "y",$K$2:$K$97, "3")</f>
        <v>3</v>
      </c>
      <c r="P4">
        <f>COUNTIFS($B$2:$B$97, "n",$C$2:$C$97, "n",$K$2:$K$97, "3")</f>
        <v>9</v>
      </c>
    </row>
    <row r="5" spans="1:16" x14ac:dyDescent="0.2">
      <c r="A5" t="s">
        <v>23</v>
      </c>
      <c r="B5" t="s">
        <v>50</v>
      </c>
      <c r="C5" t="s">
        <v>50</v>
      </c>
      <c r="D5" t="s">
        <v>103</v>
      </c>
      <c r="K5">
        <v>1</v>
      </c>
      <c r="L5" t="s">
        <v>122</v>
      </c>
      <c r="M5">
        <f>COUNTIFS($B$2:$B$97, "y",$C$2:$C$97, "y",$K$2:$K$97, "4")</f>
        <v>9</v>
      </c>
      <c r="N5">
        <f>COUNTIFS($B$2:$B$97, "y",$C$2:$C$97, "n",$K$2:$K$97, "4")</f>
        <v>3</v>
      </c>
      <c r="O5">
        <f>COUNTIFS($B$2:$B$97, "n",$C$2:$C$97, "y",$K$2:$K$97, "4")</f>
        <v>9</v>
      </c>
      <c r="P5">
        <f>COUNTIFS($B$2:$B$97, "n",$C$2:$C$97, "n",$K$2:$K$97, "4")</f>
        <v>3</v>
      </c>
    </row>
    <row r="6" spans="1:16" x14ac:dyDescent="0.2">
      <c r="A6" t="s">
        <v>71</v>
      </c>
      <c r="B6" t="s">
        <v>51</v>
      </c>
      <c r="C6" t="s">
        <v>51</v>
      </c>
      <c r="D6" t="s">
        <v>102</v>
      </c>
      <c r="F6" s="1" t="s">
        <v>109</v>
      </c>
      <c r="K6">
        <v>1</v>
      </c>
    </row>
    <row r="7" spans="1:16" x14ac:dyDescent="0.2">
      <c r="A7" t="s">
        <v>75</v>
      </c>
      <c r="B7" t="s">
        <v>51</v>
      </c>
      <c r="C7" t="s">
        <v>50</v>
      </c>
      <c r="D7" t="s">
        <v>103</v>
      </c>
      <c r="F7" t="s">
        <v>110</v>
      </c>
      <c r="G7">
        <f>G2/(H2+G2)</f>
        <v>0.79166666666666663</v>
      </c>
      <c r="K7">
        <v>3</v>
      </c>
    </row>
    <row r="8" spans="1:16" x14ac:dyDescent="0.2">
      <c r="A8" t="s">
        <v>52</v>
      </c>
      <c r="B8" t="s">
        <v>51</v>
      </c>
      <c r="C8" t="s">
        <v>50</v>
      </c>
      <c r="D8" t="s">
        <v>102</v>
      </c>
      <c r="F8" t="s">
        <v>111</v>
      </c>
      <c r="G8">
        <f>I2/(I2+J2)</f>
        <v>0.5</v>
      </c>
      <c r="K8">
        <v>2</v>
      </c>
      <c r="L8" t="s">
        <v>101</v>
      </c>
    </row>
    <row r="9" spans="1:16" x14ac:dyDescent="0.2">
      <c r="A9" t="s">
        <v>6</v>
      </c>
      <c r="B9" t="s">
        <v>50</v>
      </c>
      <c r="C9" t="s">
        <v>50</v>
      </c>
      <c r="D9" t="s">
        <v>102</v>
      </c>
      <c r="K9">
        <v>1</v>
      </c>
      <c r="M9" t="s">
        <v>105</v>
      </c>
      <c r="N9" t="s">
        <v>106</v>
      </c>
      <c r="O9" t="s">
        <v>107</v>
      </c>
      <c r="P9" t="s">
        <v>108</v>
      </c>
    </row>
    <row r="10" spans="1:16" x14ac:dyDescent="0.2">
      <c r="A10" t="s">
        <v>16</v>
      </c>
      <c r="B10" t="s">
        <v>50</v>
      </c>
      <c r="C10" t="s">
        <v>50</v>
      </c>
      <c r="D10" t="s">
        <v>103</v>
      </c>
      <c r="F10" t="s">
        <v>112</v>
      </c>
      <c r="G10">
        <f>NORMSINV(G7)-NORMSINV(G8)</f>
        <v>0.81221780149991241</v>
      </c>
      <c r="K10">
        <v>3</v>
      </c>
      <c r="L10" t="s">
        <v>116</v>
      </c>
      <c r="M10">
        <f>COUNTIFS($B$2:$B$97, "y",$C$2:$C$97, "y",$K$2:$K$97, "1",$D$2:$D$97, "c")</f>
        <v>5</v>
      </c>
      <c r="N10">
        <f>COUNTIFS($B$2:$B$97, "y",$C$2:$C$97, "n",$K$2:$K$97, "1",$D$2:$D$97, "c")</f>
        <v>1</v>
      </c>
      <c r="O10">
        <f>COUNTIFS($B$2:$B$97, "n",$C$2:$C$97, "y",$K$2:$K$97, "1",$D$2:$D$97, "c")</f>
        <v>1</v>
      </c>
      <c r="P10">
        <f>COUNTIFS($B$2:$B$97, "n",$C$2:$C$97, "n",$K$2:$K$97, "1",$D$2:$D$97, "c")</f>
        <v>5</v>
      </c>
    </row>
    <row r="11" spans="1:16" x14ac:dyDescent="0.2">
      <c r="A11" t="s">
        <v>98</v>
      </c>
      <c r="B11" t="s">
        <v>51</v>
      </c>
      <c r="C11" t="s">
        <v>51</v>
      </c>
      <c r="D11" t="s">
        <v>103</v>
      </c>
      <c r="F11" t="s">
        <v>113</v>
      </c>
      <c r="G11">
        <f>-(((NORMSINV(G7)+NORMSINV(G8))/2))</f>
        <v>-0.4061089007499562</v>
      </c>
      <c r="K11">
        <v>1</v>
      </c>
      <c r="L11" t="s">
        <v>117</v>
      </c>
      <c r="M11">
        <f>COUNTIFS($B$2:$B$97, "y",$C$2:$C$97, "y",$K$2:$K$97, "2", $D$2:$D$97, "c")</f>
        <v>4</v>
      </c>
      <c r="N11">
        <f>COUNTIFS($B$2:$B$97, "y",$C$2:$C$97, "n",$K$2:$K$97, "2",$D$2:$D$97, "c")</f>
        <v>2</v>
      </c>
      <c r="O11">
        <f>COUNTIFS($B$2:$B$97, "n",$C$2:$C$97, "y",$K$2:$K$97, "2",$D$2:$D$97, "c")</f>
        <v>3</v>
      </c>
      <c r="P11">
        <f>COUNTIFS($B$2:$B$97, "n",$C$2:$C$97, "n",$K$2:$K$97, "2",$D$2:$D$97, "c")</f>
        <v>3</v>
      </c>
    </row>
    <row r="12" spans="1:16" x14ac:dyDescent="0.2">
      <c r="A12" t="s">
        <v>39</v>
      </c>
      <c r="B12" t="s">
        <v>50</v>
      </c>
      <c r="C12" t="s">
        <v>50</v>
      </c>
      <c r="D12" t="s">
        <v>103</v>
      </c>
      <c r="K12">
        <v>4</v>
      </c>
      <c r="L12" t="s">
        <v>118</v>
      </c>
      <c r="M12">
        <f>COUNTIFS($B$2:$B$97, "y",$C$2:$C$97, "y",$K$2:$K$97, "3", $D$2:$D$97, "c")</f>
        <v>6</v>
      </c>
      <c r="N12">
        <f>COUNTIFS($B$2:$B$97, "y",$C$2:$C$97, "n",$K$2:$K$97, "3",$D$2:$D$97, "c")</f>
        <v>0</v>
      </c>
      <c r="O12">
        <f>COUNTIFS($B$2:$B$97, "n",$C$2:$C$97, "y",$K$2:$K$97, "3",$D$2:$D$97, "c")</f>
        <v>2</v>
      </c>
      <c r="P12">
        <f>COUNTIFS($B$2:$B$97, "n",$C$2:$C$97, "n",$K$2:$K$97, "3",$D$2:$D$97, "c")</f>
        <v>4</v>
      </c>
    </row>
    <row r="13" spans="1:16" x14ac:dyDescent="0.2">
      <c r="A13" t="s">
        <v>35</v>
      </c>
      <c r="B13" t="s">
        <v>50</v>
      </c>
      <c r="C13" t="s">
        <v>51</v>
      </c>
      <c r="D13" t="s">
        <v>102</v>
      </c>
      <c r="F13" t="s">
        <v>114</v>
      </c>
      <c r="K13">
        <v>3</v>
      </c>
      <c r="L13" t="s">
        <v>122</v>
      </c>
      <c r="M13">
        <f>COUNTIFS($B$2:$B$97, "y",$C$2:$C$97, "y",$K$2:$K$97, "4", $D$2:$D$97, "c")</f>
        <v>5</v>
      </c>
      <c r="N13">
        <f>COUNTIFS($B$2:$B$97, "y",$C$2:$C$97, "n",$K$2:$K$97, "4",$D$2:$D$97, "c")</f>
        <v>1</v>
      </c>
      <c r="O13">
        <f>COUNTIFS($B$2:$B$97, "n",$C$2:$C$97, "y",$K$2:$K$97, "4",$D$2:$D$97, "c")</f>
        <v>4</v>
      </c>
      <c r="P13">
        <f>COUNTIFS($B$2:$B$97, "n",$C$2:$C$97, "n",$K$2:$K$97, "4",$D$2:$D$97, "c")</f>
        <v>2</v>
      </c>
    </row>
    <row r="14" spans="1:16" x14ac:dyDescent="0.2">
      <c r="A14" t="s">
        <v>99</v>
      </c>
      <c r="B14" t="s">
        <v>51</v>
      </c>
      <c r="C14" t="s">
        <v>50</v>
      </c>
      <c r="D14" t="s">
        <v>102</v>
      </c>
      <c r="F14" t="s">
        <v>110</v>
      </c>
      <c r="G14">
        <f>G3/(H3+G3)</f>
        <v>0.83333333333333337</v>
      </c>
      <c r="K14">
        <v>3</v>
      </c>
    </row>
    <row r="15" spans="1:16" x14ac:dyDescent="0.2">
      <c r="A15" t="s">
        <v>10</v>
      </c>
      <c r="B15" t="s">
        <v>50</v>
      </c>
      <c r="C15" t="s">
        <v>50</v>
      </c>
      <c r="D15" t="s">
        <v>102</v>
      </c>
      <c r="F15" t="s">
        <v>111</v>
      </c>
      <c r="G15">
        <f>I3/(I3+J3)</f>
        <v>0.41666666666666669</v>
      </c>
      <c r="K15">
        <v>3</v>
      </c>
      <c r="L15" t="s">
        <v>123</v>
      </c>
    </row>
    <row r="16" spans="1:16" x14ac:dyDescent="0.2">
      <c r="A16" t="s">
        <v>40</v>
      </c>
      <c r="B16" t="s">
        <v>50</v>
      </c>
      <c r="C16" t="s">
        <v>50</v>
      </c>
      <c r="D16" t="s">
        <v>102</v>
      </c>
      <c r="K16">
        <v>4</v>
      </c>
      <c r="M16" t="s">
        <v>105</v>
      </c>
      <c r="N16" t="s">
        <v>106</v>
      </c>
      <c r="O16" t="s">
        <v>107</v>
      </c>
      <c r="P16" t="s">
        <v>108</v>
      </c>
    </row>
    <row r="17" spans="1:16" x14ac:dyDescent="0.2">
      <c r="A17" t="s">
        <v>26</v>
      </c>
      <c r="B17" t="s">
        <v>50</v>
      </c>
      <c r="C17" t="s">
        <v>50</v>
      </c>
      <c r="D17" t="s">
        <v>102</v>
      </c>
      <c r="F17" t="s">
        <v>112</v>
      </c>
      <c r="G17">
        <f>NORMSINV(G14)-NORMSINV(G15)</f>
        <v>1.1778499603496253</v>
      </c>
      <c r="K17">
        <v>2</v>
      </c>
      <c r="L17" t="s">
        <v>116</v>
      </c>
      <c r="M17">
        <f>COUNTIFS($B$2:$B$97, "y",$C$2:$C$97, "y",$K$2:$K$97, "1",$D$2:$D$97, "bw")</f>
        <v>5</v>
      </c>
      <c r="N17">
        <f>COUNTIFS($B$2:$B$97, "y",$C$2:$C$97, "n",$K$2:$K$97, "1",$D$2:$D$97, "bw")</f>
        <v>1</v>
      </c>
      <c r="O17">
        <f>COUNTIFS($B$2:$B$97, "n",$C$2:$C$97, "y",$K$2:$K$97, "1",$D$2:$D$97, "bw")</f>
        <v>4</v>
      </c>
      <c r="P17">
        <f>COUNTIFS($B$2:$B$97, "n",$C$2:$C$97, "n",$K$2:$K$97, "1",$D$2:$D$97, "bw")</f>
        <v>2</v>
      </c>
    </row>
    <row r="18" spans="1:16" x14ac:dyDescent="0.2">
      <c r="A18" t="s">
        <v>19</v>
      </c>
      <c r="B18" t="s">
        <v>50</v>
      </c>
      <c r="C18" t="s">
        <v>50</v>
      </c>
      <c r="D18" t="s">
        <v>103</v>
      </c>
      <c r="F18" t="s">
        <v>113</v>
      </c>
      <c r="G18">
        <f>-(((NORMSINV(G14)+NORMSINV(G15))/2))</f>
        <v>-0.37849658592688801</v>
      </c>
      <c r="K18">
        <v>3</v>
      </c>
      <c r="L18" t="s">
        <v>117</v>
      </c>
      <c r="M18">
        <f>COUNTIFS($B$2:$B$97, "y",$C$2:$C$97, "y",$K$2:$K$97, "2", $D$2:$D$97, "bw")</f>
        <v>5</v>
      </c>
      <c r="N18">
        <f>COUNTIFS($B$2:$B$97, "y",$C$2:$C$97, "n",$K$2:$K$97, "2",$D$2:$D$97, "bw")</f>
        <v>1</v>
      </c>
      <c r="O18">
        <f>COUNTIFS($B$2:$B$97, "n",$C$2:$C$97, "y",$K$2:$K$97, "2",$D$2:$D$97, "bw")</f>
        <v>4</v>
      </c>
      <c r="P18">
        <f>COUNTIFS($B$2:$B$97, "n",$C$2:$C$97, "n",$K$2:$K$97, "2",$D$2:$D$97, "bw")</f>
        <v>2</v>
      </c>
    </row>
    <row r="19" spans="1:16" x14ac:dyDescent="0.2">
      <c r="A19" t="s">
        <v>67</v>
      </c>
      <c r="B19" t="s">
        <v>51</v>
      </c>
      <c r="C19" t="s">
        <v>51</v>
      </c>
      <c r="D19" t="s">
        <v>103</v>
      </c>
      <c r="K19">
        <v>3</v>
      </c>
      <c r="L19" t="s">
        <v>118</v>
      </c>
      <c r="M19">
        <f>COUNTIFS($B$2:$B$97, "y",$C$2:$C$97, "y",$K$2:$K$97, "3", $D$2:$D$97, "bw")</f>
        <v>4</v>
      </c>
      <c r="N19">
        <f>COUNTIFS($B$2:$B$97, "y",$C$2:$C$97, "n",$K$2:$K$97, "3",$D$2:$D$97, "bw")</f>
        <v>2</v>
      </c>
      <c r="O19">
        <f>COUNTIFS($B$2:$B$97, "n",$C$2:$C$97, "y",$K$2:$K$97, "3",$D$2:$D$97, "bw")</f>
        <v>1</v>
      </c>
      <c r="P19">
        <f>COUNTIFS($B$2:$B$97, "n",$C$2:$C$97, "n",$K$2:$K$97, "3",$D$2:$D$97, "bw")</f>
        <v>5</v>
      </c>
    </row>
    <row r="20" spans="1:16" x14ac:dyDescent="0.2">
      <c r="A20" t="s">
        <v>95</v>
      </c>
      <c r="B20" t="s">
        <v>51</v>
      </c>
      <c r="C20" t="s">
        <v>50</v>
      </c>
      <c r="D20" t="s">
        <v>103</v>
      </c>
      <c r="F20" t="s">
        <v>115</v>
      </c>
      <c r="K20">
        <v>4</v>
      </c>
      <c r="L20" t="s">
        <v>122</v>
      </c>
      <c r="M20">
        <f>COUNTIFS($B$2:$B$97, "y",$C$2:$C$97, "y",$K$2:$K$97, "4", $D$2:$D$97, "bw")</f>
        <v>4</v>
      </c>
      <c r="N20">
        <f>COUNTIFS($B$2:$B$97, "y",$C$2:$C$97, "n",$K$2:$K$97, "4",$D$2:$D$97, "bw")</f>
        <v>2</v>
      </c>
      <c r="O20">
        <f>COUNTIFS($B$2:$B$97, "n",$C$2:$C$97, "y",$K$2:$K$97, "4",$D$2:$D$97, "bw")</f>
        <v>5</v>
      </c>
      <c r="P20">
        <f>COUNTIFS($B$2:$B$97, "n",$C$2:$C$97, "n",$K$2:$K$97, "4",$D$2:$D$97, "bw")</f>
        <v>1</v>
      </c>
    </row>
    <row r="21" spans="1:16" x14ac:dyDescent="0.2">
      <c r="A21" t="s">
        <v>21</v>
      </c>
      <c r="B21" t="s">
        <v>50</v>
      </c>
      <c r="C21" t="s">
        <v>51</v>
      </c>
      <c r="D21" t="s">
        <v>102</v>
      </c>
      <c r="F21" t="s">
        <v>110</v>
      </c>
      <c r="G21">
        <f>G4/(G4+H4)</f>
        <v>0.75</v>
      </c>
      <c r="K21">
        <v>3</v>
      </c>
    </row>
    <row r="22" spans="1:16" x14ac:dyDescent="0.2">
      <c r="A22" t="s">
        <v>47</v>
      </c>
      <c r="B22" t="s">
        <v>50</v>
      </c>
      <c r="C22" t="s">
        <v>50</v>
      </c>
      <c r="D22" t="s">
        <v>103</v>
      </c>
      <c r="F22" t="s">
        <v>111</v>
      </c>
      <c r="G22">
        <f>I4/(I4+J4)</f>
        <v>0.58333333333333337</v>
      </c>
      <c r="K22">
        <v>4</v>
      </c>
      <c r="L22" t="s">
        <v>124</v>
      </c>
    </row>
    <row r="23" spans="1:16" x14ac:dyDescent="0.2">
      <c r="A23" t="s">
        <v>84</v>
      </c>
      <c r="B23" t="s">
        <v>51</v>
      </c>
      <c r="C23" t="s">
        <v>51</v>
      </c>
      <c r="D23" t="s">
        <v>103</v>
      </c>
      <c r="K23">
        <v>2</v>
      </c>
      <c r="M23" t="s">
        <v>125</v>
      </c>
      <c r="N23" t="s">
        <v>126</v>
      </c>
      <c r="O23" t="s">
        <v>127</v>
      </c>
      <c r="P23" t="s">
        <v>113</v>
      </c>
    </row>
    <row r="24" spans="1:16" x14ac:dyDescent="0.2">
      <c r="A24" t="s">
        <v>8</v>
      </c>
      <c r="B24" t="s">
        <v>50</v>
      </c>
      <c r="C24" t="s">
        <v>50</v>
      </c>
      <c r="D24" t="s">
        <v>103</v>
      </c>
      <c r="F24" t="s">
        <v>112</v>
      </c>
      <c r="G24">
        <f>NORMSINV(G21)-NORMSINV(G22)</f>
        <v>0.46406135594815712</v>
      </c>
      <c r="K24">
        <v>2</v>
      </c>
      <c r="L24" t="s">
        <v>116</v>
      </c>
      <c r="M24">
        <f>M10/(M10+N10)</f>
        <v>0.83333333333333337</v>
      </c>
      <c r="N24">
        <f>O10/(O10+P10)</f>
        <v>0.16666666666666666</v>
      </c>
      <c r="O24">
        <f>NORMSINV(M24)-NORMSINV(N24)</f>
        <v>1.9348431322034014</v>
      </c>
      <c r="P24">
        <f>-(((NORMSINV(M24)+NORMSINV(N24))/2))</f>
        <v>0</v>
      </c>
    </row>
    <row r="25" spans="1:16" x14ac:dyDescent="0.2">
      <c r="A25" t="s">
        <v>88</v>
      </c>
      <c r="B25" t="s">
        <v>51</v>
      </c>
      <c r="C25" t="s">
        <v>50</v>
      </c>
      <c r="D25" t="s">
        <v>102</v>
      </c>
      <c r="F25" t="s">
        <v>113</v>
      </c>
      <c r="G25">
        <f>-(((NORMSINV(G21)+NORMSINV(G22))/2))</f>
        <v>-0.44245907222200337</v>
      </c>
      <c r="K25">
        <v>2</v>
      </c>
      <c r="L25" t="s">
        <v>117</v>
      </c>
      <c r="M25">
        <f t="shared" ref="M25:M27" si="0">M11/(M11+N11)</f>
        <v>0.66666666666666663</v>
      </c>
      <c r="N25">
        <f t="shared" ref="N25:N27" si="1">O11/(O11+P11)</f>
        <v>0.5</v>
      </c>
      <c r="O25">
        <f t="shared" ref="O25:O26" si="2">NORMSINV(M25)-NORMSINV(N25)</f>
        <v>0.4307272992954575</v>
      </c>
      <c r="P25">
        <f t="shared" ref="P25:P27" si="3">-(((NORMSINV(M25)+NORMSINV(N25))/2))</f>
        <v>-0.21536364964772875</v>
      </c>
    </row>
    <row r="26" spans="1:16" x14ac:dyDescent="0.2">
      <c r="A26" t="s">
        <v>29</v>
      </c>
      <c r="B26" t="s">
        <v>50</v>
      </c>
      <c r="C26" t="s">
        <v>50</v>
      </c>
      <c r="D26" t="s">
        <v>103</v>
      </c>
      <c r="K26">
        <v>3</v>
      </c>
      <c r="L26" t="s">
        <v>118</v>
      </c>
      <c r="M26">
        <f t="shared" si="0"/>
        <v>1</v>
      </c>
      <c r="N26">
        <f t="shared" si="1"/>
        <v>0.33333333333333331</v>
      </c>
      <c r="O26" t="e">
        <f t="shared" si="2"/>
        <v>#NUM!</v>
      </c>
      <c r="P26" t="e">
        <f t="shared" si="3"/>
        <v>#NUM!</v>
      </c>
    </row>
    <row r="27" spans="1:16" x14ac:dyDescent="0.2">
      <c r="A27" t="s">
        <v>3</v>
      </c>
      <c r="B27" t="s">
        <v>50</v>
      </c>
      <c r="C27" t="s">
        <v>51</v>
      </c>
      <c r="D27" t="s">
        <v>102</v>
      </c>
      <c r="K27">
        <v>1</v>
      </c>
      <c r="L27" t="s">
        <v>122</v>
      </c>
      <c r="M27">
        <f t="shared" si="0"/>
        <v>0.83333333333333337</v>
      </c>
      <c r="N27">
        <f t="shared" si="1"/>
        <v>0.66666666666666663</v>
      </c>
      <c r="O27">
        <f>NORMSINV(M27)-NORMSINV(N27)</f>
        <v>0.53669426680624321</v>
      </c>
      <c r="P27">
        <f t="shared" si="3"/>
        <v>-0.69907443269857916</v>
      </c>
    </row>
    <row r="28" spans="1:16" x14ac:dyDescent="0.2">
      <c r="A28" t="s">
        <v>100</v>
      </c>
      <c r="B28" t="s">
        <v>51</v>
      </c>
      <c r="C28" t="s">
        <v>50</v>
      </c>
      <c r="D28" t="s">
        <v>103</v>
      </c>
      <c r="K28">
        <v>4</v>
      </c>
    </row>
    <row r="29" spans="1:16" x14ac:dyDescent="0.2">
      <c r="A29" t="s">
        <v>14</v>
      </c>
      <c r="B29" t="s">
        <v>50</v>
      </c>
      <c r="C29" t="s">
        <v>50</v>
      </c>
      <c r="D29" t="s">
        <v>103</v>
      </c>
      <c r="K29">
        <v>1</v>
      </c>
      <c r="L29" t="s">
        <v>128</v>
      </c>
    </row>
    <row r="30" spans="1:16" x14ac:dyDescent="0.2">
      <c r="A30" t="s">
        <v>58</v>
      </c>
      <c r="B30" t="s">
        <v>51</v>
      </c>
      <c r="C30" t="s">
        <v>51</v>
      </c>
      <c r="D30" t="s">
        <v>102</v>
      </c>
      <c r="K30">
        <v>2</v>
      </c>
      <c r="M30" t="s">
        <v>125</v>
      </c>
      <c r="N30" t="s">
        <v>126</v>
      </c>
      <c r="O30" t="s">
        <v>127</v>
      </c>
      <c r="P30" t="s">
        <v>113</v>
      </c>
    </row>
    <row r="31" spans="1:16" x14ac:dyDescent="0.2">
      <c r="A31" t="s">
        <v>20</v>
      </c>
      <c r="B31" t="s">
        <v>50</v>
      </c>
      <c r="C31" t="s">
        <v>50</v>
      </c>
      <c r="D31" t="s">
        <v>103</v>
      </c>
      <c r="K31">
        <v>3</v>
      </c>
      <c r="L31" t="s">
        <v>116</v>
      </c>
      <c r="M31">
        <f>M17/(M17+N17)</f>
        <v>0.83333333333333337</v>
      </c>
      <c r="N31">
        <f>O17/(O17+P17)</f>
        <v>0.66666666666666663</v>
      </c>
      <c r="O31">
        <f>NORMSINV(M31)-NORMSINV(N31)</f>
        <v>0.53669426680624321</v>
      </c>
      <c r="P31">
        <f>-(((NORMSINV(M31)+NORMSINV(N31))/2))</f>
        <v>-0.69907443269857916</v>
      </c>
    </row>
    <row r="32" spans="1:16" x14ac:dyDescent="0.2">
      <c r="A32" t="s">
        <v>48</v>
      </c>
      <c r="B32" t="s">
        <v>50</v>
      </c>
      <c r="C32" t="s">
        <v>50</v>
      </c>
      <c r="D32" t="s">
        <v>102</v>
      </c>
      <c r="K32">
        <v>2</v>
      </c>
      <c r="L32" t="s">
        <v>117</v>
      </c>
      <c r="M32">
        <f t="shared" ref="M32:M34" si="4">M18/(M18+N18)</f>
        <v>0.83333333333333337</v>
      </c>
      <c r="N32">
        <f t="shared" ref="N32:N34" si="5">O18/(O18+P18)</f>
        <v>0.66666666666666663</v>
      </c>
      <c r="O32">
        <f t="shared" ref="O32:O34" si="6">NORMSINV(M32)-NORMSINV(N32)</f>
        <v>0.53669426680624321</v>
      </c>
      <c r="P32">
        <f t="shared" ref="P32:P34" si="7">-(((NORMSINV(M32)+NORMSINV(N32))/2))</f>
        <v>-0.69907443269857916</v>
      </c>
    </row>
    <row r="33" spans="1:16" x14ac:dyDescent="0.2">
      <c r="A33" t="s">
        <v>78</v>
      </c>
      <c r="B33" t="s">
        <v>51</v>
      </c>
      <c r="C33" t="s">
        <v>51</v>
      </c>
      <c r="D33" t="s">
        <v>103</v>
      </c>
      <c r="K33">
        <v>4</v>
      </c>
      <c r="L33" t="s">
        <v>118</v>
      </c>
      <c r="M33">
        <f t="shared" si="4"/>
        <v>0.66666666666666663</v>
      </c>
      <c r="N33">
        <f t="shared" si="5"/>
        <v>0.16666666666666666</v>
      </c>
      <c r="O33">
        <f t="shared" si="6"/>
        <v>1.3981488653971583</v>
      </c>
      <c r="P33">
        <f t="shared" si="7"/>
        <v>0.26834713340312161</v>
      </c>
    </row>
    <row r="34" spans="1:16" x14ac:dyDescent="0.2">
      <c r="A34" t="s">
        <v>79</v>
      </c>
      <c r="B34" t="s">
        <v>51</v>
      </c>
      <c r="C34" t="s">
        <v>51</v>
      </c>
      <c r="D34" t="s">
        <v>103</v>
      </c>
      <c r="K34">
        <v>3</v>
      </c>
      <c r="L34" t="s">
        <v>122</v>
      </c>
      <c r="M34">
        <f t="shared" si="4"/>
        <v>0.66666666666666663</v>
      </c>
      <c r="N34">
        <f t="shared" si="5"/>
        <v>0.83333333333333337</v>
      </c>
      <c r="O34">
        <f t="shared" si="6"/>
        <v>-0.53669426680624321</v>
      </c>
      <c r="P34">
        <f t="shared" si="7"/>
        <v>-0.69907443269857916</v>
      </c>
    </row>
    <row r="35" spans="1:16" x14ac:dyDescent="0.2">
      <c r="A35" t="s">
        <v>92</v>
      </c>
      <c r="B35" t="s">
        <v>51</v>
      </c>
      <c r="C35" t="s">
        <v>50</v>
      </c>
      <c r="D35" t="s">
        <v>102</v>
      </c>
      <c r="K35">
        <v>4</v>
      </c>
    </row>
    <row r="36" spans="1:16" x14ac:dyDescent="0.2">
      <c r="A36" t="s">
        <v>57</v>
      </c>
      <c r="B36" t="s">
        <v>51</v>
      </c>
      <c r="C36" t="s">
        <v>50</v>
      </c>
      <c r="D36" t="s">
        <v>103</v>
      </c>
      <c r="K36">
        <v>4</v>
      </c>
      <c r="L36" t="s">
        <v>129</v>
      </c>
    </row>
    <row r="37" spans="1:16" x14ac:dyDescent="0.2">
      <c r="A37" t="s">
        <v>62</v>
      </c>
      <c r="B37" t="s">
        <v>51</v>
      </c>
      <c r="C37" t="s">
        <v>51</v>
      </c>
      <c r="D37" t="s">
        <v>102</v>
      </c>
      <c r="K37">
        <v>4</v>
      </c>
      <c r="L37" t="s">
        <v>116</v>
      </c>
      <c r="M37">
        <f>M2/(M2+N2)</f>
        <v>0.83333333333333337</v>
      </c>
      <c r="N37">
        <f>O2/(O2+P3)</f>
        <v>0.5</v>
      </c>
      <c r="O37">
        <f>NORMSINV(M37)-NORMSINV(N37)</f>
        <v>0.96742156610170071</v>
      </c>
      <c r="P37">
        <f>-(((NORMSINV(M37)+NORMSINV(N37))/2))</f>
        <v>-0.48371078305085036</v>
      </c>
    </row>
    <row r="38" spans="1:16" x14ac:dyDescent="0.2">
      <c r="A38" t="s">
        <v>91</v>
      </c>
      <c r="B38" t="s">
        <v>51</v>
      </c>
      <c r="C38" t="s">
        <v>50</v>
      </c>
      <c r="D38" t="s">
        <v>103</v>
      </c>
      <c r="K38">
        <v>1</v>
      </c>
      <c r="L38" t="s">
        <v>117</v>
      </c>
      <c r="M38">
        <f t="shared" ref="M38:M40" si="8">M3/(M3+N3)</f>
        <v>0.75</v>
      </c>
      <c r="N38">
        <f t="shared" ref="N38:N40" si="9">O3/(O3+P4)</f>
        <v>0.4375</v>
      </c>
      <c r="O38">
        <f t="shared" ref="O38:O39" si="10">NORMSINV(M38)-NORMSINV(N38)</f>
        <v>0.83180043480625265</v>
      </c>
      <c r="P38">
        <f t="shared" ref="P38:P40" si="11">-(((NORMSINV(M38)+NORMSINV(N38))/2))</f>
        <v>-0.2585895327929556</v>
      </c>
    </row>
    <row r="39" spans="1:16" x14ac:dyDescent="0.2">
      <c r="A39" t="s">
        <v>17</v>
      </c>
      <c r="B39" t="s">
        <v>50</v>
      </c>
      <c r="C39" t="s">
        <v>51</v>
      </c>
      <c r="D39" t="s">
        <v>103</v>
      </c>
      <c r="K39">
        <v>2</v>
      </c>
      <c r="L39" t="s">
        <v>118</v>
      </c>
      <c r="M39">
        <f t="shared" si="8"/>
        <v>0.83333333333333337</v>
      </c>
      <c r="N39">
        <f t="shared" si="9"/>
        <v>0.5</v>
      </c>
      <c r="O39">
        <f t="shared" si="10"/>
        <v>0.96742156610170071</v>
      </c>
      <c r="P39">
        <f t="shared" si="11"/>
        <v>-0.48371078305085036</v>
      </c>
    </row>
    <row r="40" spans="1:16" x14ac:dyDescent="0.2">
      <c r="A40" t="s">
        <v>73</v>
      </c>
      <c r="B40" t="s">
        <v>51</v>
      </c>
      <c r="C40" t="s">
        <v>50</v>
      </c>
      <c r="D40" t="s">
        <v>103</v>
      </c>
      <c r="K40">
        <v>4</v>
      </c>
      <c r="L40" t="s">
        <v>122</v>
      </c>
      <c r="M40">
        <f t="shared" si="8"/>
        <v>0.75</v>
      </c>
      <c r="N40">
        <f t="shared" si="9"/>
        <v>1</v>
      </c>
      <c r="O40" t="e">
        <f>NORMSINV(M40)-NORMSINV(N40)</f>
        <v>#NUM!</v>
      </c>
      <c r="P40" t="e">
        <f t="shared" si="11"/>
        <v>#NUM!</v>
      </c>
    </row>
    <row r="41" spans="1:16" x14ac:dyDescent="0.2">
      <c r="A41" t="s">
        <v>76</v>
      </c>
      <c r="B41" t="s">
        <v>51</v>
      </c>
      <c r="C41" t="s">
        <v>50</v>
      </c>
      <c r="D41" t="s">
        <v>103</v>
      </c>
      <c r="K41">
        <v>2</v>
      </c>
    </row>
    <row r="42" spans="1:16" x14ac:dyDescent="0.2">
      <c r="A42" t="s">
        <v>68</v>
      </c>
      <c r="B42" t="s">
        <v>51</v>
      </c>
      <c r="C42" t="s">
        <v>50</v>
      </c>
      <c r="D42" t="s">
        <v>102</v>
      </c>
      <c r="K42">
        <v>4</v>
      </c>
    </row>
    <row r="43" spans="1:16" x14ac:dyDescent="0.2">
      <c r="A43" t="s">
        <v>63</v>
      </c>
      <c r="B43" t="s">
        <v>51</v>
      </c>
      <c r="C43" t="s">
        <v>51</v>
      </c>
      <c r="D43" t="s">
        <v>103</v>
      </c>
      <c r="K43">
        <v>3</v>
      </c>
    </row>
    <row r="44" spans="1:16" x14ac:dyDescent="0.2">
      <c r="A44" t="s">
        <v>94</v>
      </c>
      <c r="B44" t="s">
        <v>51</v>
      </c>
      <c r="C44" t="s">
        <v>50</v>
      </c>
      <c r="D44" t="s">
        <v>102</v>
      </c>
      <c r="K44">
        <v>1</v>
      </c>
    </row>
    <row r="45" spans="1:16" x14ac:dyDescent="0.2">
      <c r="A45" t="s">
        <v>36</v>
      </c>
      <c r="B45" t="s">
        <v>50</v>
      </c>
      <c r="C45" t="s">
        <v>51</v>
      </c>
      <c r="D45" t="s">
        <v>103</v>
      </c>
      <c r="K45">
        <v>4</v>
      </c>
    </row>
    <row r="46" spans="1:16" x14ac:dyDescent="0.2">
      <c r="A46" t="s">
        <v>64</v>
      </c>
      <c r="B46" t="s">
        <v>51</v>
      </c>
      <c r="C46" t="s">
        <v>50</v>
      </c>
      <c r="D46" t="s">
        <v>102</v>
      </c>
      <c r="K46">
        <v>4</v>
      </c>
    </row>
    <row r="47" spans="1:16" x14ac:dyDescent="0.2">
      <c r="A47" t="s">
        <v>89</v>
      </c>
      <c r="B47" t="s">
        <v>51</v>
      </c>
      <c r="C47" t="s">
        <v>51</v>
      </c>
      <c r="D47" t="s">
        <v>102</v>
      </c>
      <c r="K47">
        <v>3</v>
      </c>
    </row>
    <row r="48" spans="1:16" x14ac:dyDescent="0.2">
      <c r="A48" t="s">
        <v>74</v>
      </c>
      <c r="B48" t="s">
        <v>51</v>
      </c>
      <c r="C48" t="s">
        <v>50</v>
      </c>
      <c r="D48" t="s">
        <v>103</v>
      </c>
      <c r="K48">
        <v>2</v>
      </c>
    </row>
    <row r="49" spans="1:11" x14ac:dyDescent="0.2">
      <c r="A49" t="s">
        <v>27</v>
      </c>
      <c r="B49" t="s">
        <v>50</v>
      </c>
      <c r="C49" t="s">
        <v>50</v>
      </c>
      <c r="D49" t="s">
        <v>103</v>
      </c>
      <c r="K49">
        <v>2</v>
      </c>
    </row>
    <row r="50" spans="1:11" x14ac:dyDescent="0.2">
      <c r="A50" t="s">
        <v>41</v>
      </c>
      <c r="B50" t="s">
        <v>50</v>
      </c>
      <c r="C50" t="s">
        <v>50</v>
      </c>
      <c r="D50" t="s">
        <v>102</v>
      </c>
      <c r="K50">
        <v>4</v>
      </c>
    </row>
    <row r="51" spans="1:11" x14ac:dyDescent="0.2">
      <c r="A51" t="s">
        <v>97</v>
      </c>
      <c r="B51" t="s">
        <v>50</v>
      </c>
      <c r="C51" t="s">
        <v>51</v>
      </c>
      <c r="D51" t="s">
        <v>102</v>
      </c>
      <c r="K51">
        <v>4</v>
      </c>
    </row>
    <row r="52" spans="1:11" x14ac:dyDescent="0.2">
      <c r="A52" t="s">
        <v>65</v>
      </c>
      <c r="B52" t="s">
        <v>51</v>
      </c>
      <c r="C52" t="s">
        <v>51</v>
      </c>
      <c r="D52" t="s">
        <v>102</v>
      </c>
      <c r="K52">
        <v>3</v>
      </c>
    </row>
    <row r="53" spans="1:11" x14ac:dyDescent="0.2">
      <c r="A53" t="s">
        <v>46</v>
      </c>
      <c r="B53" t="s">
        <v>50</v>
      </c>
      <c r="C53" t="s">
        <v>50</v>
      </c>
      <c r="D53" t="s">
        <v>102</v>
      </c>
      <c r="K53">
        <v>1</v>
      </c>
    </row>
    <row r="54" spans="1:11" x14ac:dyDescent="0.2">
      <c r="A54" t="s">
        <v>31</v>
      </c>
      <c r="B54" t="s">
        <v>50</v>
      </c>
      <c r="C54" t="s">
        <v>50</v>
      </c>
      <c r="D54" t="s">
        <v>102</v>
      </c>
      <c r="K54">
        <v>3</v>
      </c>
    </row>
    <row r="55" spans="1:11" x14ac:dyDescent="0.2">
      <c r="A55" t="s">
        <v>15</v>
      </c>
      <c r="B55" t="s">
        <v>50</v>
      </c>
      <c r="C55" t="s">
        <v>50</v>
      </c>
      <c r="D55" t="s">
        <v>102</v>
      </c>
      <c r="K55">
        <v>2</v>
      </c>
    </row>
    <row r="56" spans="1:11" x14ac:dyDescent="0.2">
      <c r="A56" t="s">
        <v>24</v>
      </c>
      <c r="B56" t="s">
        <v>50</v>
      </c>
      <c r="C56" t="s">
        <v>50</v>
      </c>
      <c r="D56" t="s">
        <v>103</v>
      </c>
      <c r="K56">
        <v>3</v>
      </c>
    </row>
    <row r="57" spans="1:11" x14ac:dyDescent="0.2">
      <c r="A57" t="s">
        <v>42</v>
      </c>
      <c r="B57" t="s">
        <v>50</v>
      </c>
      <c r="C57" t="s">
        <v>50</v>
      </c>
      <c r="D57" t="s">
        <v>103</v>
      </c>
      <c r="K57">
        <v>1</v>
      </c>
    </row>
    <row r="58" spans="1:11" x14ac:dyDescent="0.2">
      <c r="A58" t="s">
        <v>25</v>
      </c>
      <c r="B58" t="s">
        <v>50</v>
      </c>
      <c r="C58" t="s">
        <v>51</v>
      </c>
      <c r="D58" t="s">
        <v>102</v>
      </c>
      <c r="K58">
        <v>2</v>
      </c>
    </row>
    <row r="59" spans="1:11" x14ac:dyDescent="0.2">
      <c r="A59" t="s">
        <v>81</v>
      </c>
      <c r="B59" t="s">
        <v>51</v>
      </c>
      <c r="C59" t="s">
        <v>50</v>
      </c>
      <c r="D59" t="s">
        <v>102</v>
      </c>
      <c r="K59">
        <v>4</v>
      </c>
    </row>
    <row r="60" spans="1:11" x14ac:dyDescent="0.2">
      <c r="A60" t="s">
        <v>55</v>
      </c>
      <c r="B60" t="s">
        <v>51</v>
      </c>
      <c r="C60" t="s">
        <v>50</v>
      </c>
      <c r="D60" t="s">
        <v>102</v>
      </c>
      <c r="K60">
        <v>4</v>
      </c>
    </row>
    <row r="61" spans="1:11" x14ac:dyDescent="0.2">
      <c r="A61" t="s">
        <v>82</v>
      </c>
      <c r="B61" t="s">
        <v>51</v>
      </c>
      <c r="C61" t="s">
        <v>51</v>
      </c>
      <c r="D61" t="s">
        <v>103</v>
      </c>
      <c r="K61">
        <v>1</v>
      </c>
    </row>
    <row r="62" spans="1:11" x14ac:dyDescent="0.2">
      <c r="A62" t="s">
        <v>12</v>
      </c>
      <c r="B62" t="s">
        <v>50</v>
      </c>
      <c r="C62" t="s">
        <v>50</v>
      </c>
      <c r="D62" t="s">
        <v>103</v>
      </c>
      <c r="K62">
        <v>3</v>
      </c>
    </row>
    <row r="63" spans="1:11" x14ac:dyDescent="0.2">
      <c r="A63" t="s">
        <v>66</v>
      </c>
      <c r="B63" t="s">
        <v>51</v>
      </c>
      <c r="C63" t="s">
        <v>51</v>
      </c>
      <c r="D63" t="s">
        <v>103</v>
      </c>
      <c r="K63">
        <v>3</v>
      </c>
    </row>
    <row r="64" spans="1:11" x14ac:dyDescent="0.2">
      <c r="A64" t="s">
        <v>72</v>
      </c>
      <c r="B64" t="s">
        <v>51</v>
      </c>
      <c r="C64" t="s">
        <v>50</v>
      </c>
      <c r="D64" t="s">
        <v>102</v>
      </c>
      <c r="K64">
        <v>1</v>
      </c>
    </row>
    <row r="65" spans="1:11" x14ac:dyDescent="0.2">
      <c r="A65" t="s">
        <v>9</v>
      </c>
      <c r="B65" t="s">
        <v>50</v>
      </c>
      <c r="C65" t="s">
        <v>50</v>
      </c>
      <c r="D65" t="s">
        <v>103</v>
      </c>
      <c r="K65">
        <v>2</v>
      </c>
    </row>
    <row r="66" spans="1:11" x14ac:dyDescent="0.2">
      <c r="A66" t="s">
        <v>22</v>
      </c>
      <c r="B66" t="s">
        <v>50</v>
      </c>
      <c r="C66" t="s">
        <v>50</v>
      </c>
      <c r="D66" t="s">
        <v>102</v>
      </c>
      <c r="K66">
        <v>1</v>
      </c>
    </row>
    <row r="67" spans="1:11" x14ac:dyDescent="0.2">
      <c r="A67" t="s">
        <v>37</v>
      </c>
      <c r="B67" t="s">
        <v>50</v>
      </c>
      <c r="C67" t="s">
        <v>50</v>
      </c>
      <c r="D67" t="s">
        <v>103</v>
      </c>
      <c r="K67">
        <v>4</v>
      </c>
    </row>
    <row r="68" spans="1:11" x14ac:dyDescent="0.2">
      <c r="A68" t="s">
        <v>54</v>
      </c>
      <c r="B68" t="s">
        <v>51</v>
      </c>
      <c r="C68" t="s">
        <v>50</v>
      </c>
      <c r="D68" t="s">
        <v>103</v>
      </c>
      <c r="K68">
        <v>2</v>
      </c>
    </row>
    <row r="69" spans="1:11" x14ac:dyDescent="0.2">
      <c r="A69" t="s">
        <v>70</v>
      </c>
      <c r="B69" t="s">
        <v>51</v>
      </c>
      <c r="C69" t="s">
        <v>51</v>
      </c>
      <c r="D69" t="s">
        <v>102</v>
      </c>
      <c r="K69">
        <v>2</v>
      </c>
    </row>
    <row r="70" spans="1:11" x14ac:dyDescent="0.2">
      <c r="A70" t="s">
        <v>69</v>
      </c>
      <c r="B70" t="s">
        <v>51</v>
      </c>
      <c r="C70" t="s">
        <v>51</v>
      </c>
      <c r="D70" t="s">
        <v>103</v>
      </c>
      <c r="K70">
        <v>2</v>
      </c>
    </row>
    <row r="71" spans="1:11" x14ac:dyDescent="0.2">
      <c r="A71" t="s">
        <v>49</v>
      </c>
      <c r="B71" t="s">
        <v>50</v>
      </c>
      <c r="C71" t="s">
        <v>50</v>
      </c>
      <c r="D71" t="s">
        <v>102</v>
      </c>
      <c r="K71">
        <v>2</v>
      </c>
    </row>
    <row r="72" spans="1:11" x14ac:dyDescent="0.2">
      <c r="A72" t="s">
        <v>60</v>
      </c>
      <c r="B72" t="s">
        <v>51</v>
      </c>
      <c r="C72" t="s">
        <v>51</v>
      </c>
      <c r="D72" t="s">
        <v>102</v>
      </c>
      <c r="K72">
        <v>3</v>
      </c>
    </row>
    <row r="73" spans="1:11" x14ac:dyDescent="0.2">
      <c r="A73" t="s">
        <v>32</v>
      </c>
      <c r="B73" t="s">
        <v>50</v>
      </c>
      <c r="C73" t="s">
        <v>50</v>
      </c>
      <c r="D73" t="s">
        <v>102</v>
      </c>
      <c r="K73">
        <v>3</v>
      </c>
    </row>
    <row r="74" spans="1:11" x14ac:dyDescent="0.2">
      <c r="A74" t="s">
        <v>5</v>
      </c>
      <c r="B74" t="s">
        <v>50</v>
      </c>
      <c r="C74" t="s">
        <v>51</v>
      </c>
      <c r="D74" t="s">
        <v>103</v>
      </c>
      <c r="K74">
        <v>1</v>
      </c>
    </row>
    <row r="75" spans="1:11" x14ac:dyDescent="0.2">
      <c r="A75" t="s">
        <v>45</v>
      </c>
      <c r="B75" t="s">
        <v>50</v>
      </c>
      <c r="C75" t="s">
        <v>50</v>
      </c>
      <c r="D75" t="s">
        <v>102</v>
      </c>
      <c r="K75">
        <v>3</v>
      </c>
    </row>
    <row r="76" spans="1:11" x14ac:dyDescent="0.2">
      <c r="A76" t="s">
        <v>4</v>
      </c>
      <c r="B76" t="s">
        <v>50</v>
      </c>
      <c r="C76" t="s">
        <v>50</v>
      </c>
      <c r="D76" t="s">
        <v>102</v>
      </c>
      <c r="K76">
        <v>4</v>
      </c>
    </row>
    <row r="77" spans="1:11" x14ac:dyDescent="0.2">
      <c r="A77" t="s">
        <v>87</v>
      </c>
      <c r="B77" t="s">
        <v>51</v>
      </c>
      <c r="C77" t="s">
        <v>51</v>
      </c>
      <c r="D77" t="s">
        <v>102</v>
      </c>
      <c r="K77">
        <v>1</v>
      </c>
    </row>
    <row r="78" spans="1:11" x14ac:dyDescent="0.2">
      <c r="A78" t="s">
        <v>96</v>
      </c>
      <c r="B78" t="s">
        <v>51</v>
      </c>
      <c r="C78" t="s">
        <v>51</v>
      </c>
      <c r="D78" t="s">
        <v>102</v>
      </c>
      <c r="K78">
        <v>3</v>
      </c>
    </row>
    <row r="79" spans="1:11" x14ac:dyDescent="0.2">
      <c r="A79" t="s">
        <v>53</v>
      </c>
      <c r="B79" t="s">
        <v>51</v>
      </c>
      <c r="C79" t="s">
        <v>50</v>
      </c>
      <c r="D79" t="s">
        <v>102</v>
      </c>
      <c r="K79">
        <v>1</v>
      </c>
    </row>
    <row r="80" spans="1:11" x14ac:dyDescent="0.2">
      <c r="A80" t="s">
        <v>93</v>
      </c>
      <c r="B80" t="s">
        <v>51</v>
      </c>
      <c r="C80" t="s">
        <v>50</v>
      </c>
      <c r="D80" t="s">
        <v>103</v>
      </c>
      <c r="K80">
        <v>3</v>
      </c>
    </row>
    <row r="81" spans="1:11" x14ac:dyDescent="0.2">
      <c r="A81" t="s">
        <v>85</v>
      </c>
      <c r="B81" t="s">
        <v>51</v>
      </c>
      <c r="C81" t="s">
        <v>51</v>
      </c>
      <c r="D81" t="s">
        <v>102</v>
      </c>
      <c r="K81">
        <v>3</v>
      </c>
    </row>
    <row r="82" spans="1:11" x14ac:dyDescent="0.2">
      <c r="A82" t="s">
        <v>86</v>
      </c>
      <c r="B82" t="s">
        <v>51</v>
      </c>
      <c r="C82" t="s">
        <v>50</v>
      </c>
      <c r="D82" t="s">
        <v>102</v>
      </c>
      <c r="K82">
        <v>2</v>
      </c>
    </row>
    <row r="83" spans="1:11" x14ac:dyDescent="0.2">
      <c r="A83" t="s">
        <v>38</v>
      </c>
      <c r="B83" t="s">
        <v>50</v>
      </c>
      <c r="C83" t="s">
        <v>50</v>
      </c>
      <c r="D83" t="s">
        <v>102</v>
      </c>
      <c r="K83">
        <v>2</v>
      </c>
    </row>
    <row r="84" spans="1:11" x14ac:dyDescent="0.2">
      <c r="A84" t="s">
        <v>56</v>
      </c>
      <c r="B84" t="s">
        <v>51</v>
      </c>
      <c r="C84" t="s">
        <v>51</v>
      </c>
      <c r="D84" t="s">
        <v>103</v>
      </c>
      <c r="K84">
        <v>2</v>
      </c>
    </row>
    <row r="85" spans="1:11" x14ac:dyDescent="0.2">
      <c r="A85" t="s">
        <v>13</v>
      </c>
      <c r="B85" t="s">
        <v>50</v>
      </c>
      <c r="C85" t="s">
        <v>50</v>
      </c>
      <c r="D85" t="s">
        <v>103</v>
      </c>
      <c r="K85">
        <v>1</v>
      </c>
    </row>
    <row r="86" spans="1:11" x14ac:dyDescent="0.2">
      <c r="A86" t="s">
        <v>80</v>
      </c>
      <c r="B86" t="s">
        <v>51</v>
      </c>
      <c r="C86" t="s">
        <v>50</v>
      </c>
      <c r="D86" t="s">
        <v>102</v>
      </c>
      <c r="K86">
        <v>1</v>
      </c>
    </row>
    <row r="87" spans="1:11" x14ac:dyDescent="0.2">
      <c r="A87" t="s">
        <v>30</v>
      </c>
      <c r="B87" t="s">
        <v>50</v>
      </c>
      <c r="C87" t="s">
        <v>50</v>
      </c>
      <c r="D87" t="s">
        <v>103</v>
      </c>
      <c r="K87">
        <v>2</v>
      </c>
    </row>
    <row r="88" spans="1:11" x14ac:dyDescent="0.2">
      <c r="A88" t="s">
        <v>83</v>
      </c>
      <c r="B88" t="s">
        <v>51</v>
      </c>
      <c r="C88" t="s">
        <v>50</v>
      </c>
      <c r="D88" t="s">
        <v>102</v>
      </c>
      <c r="K88">
        <v>2</v>
      </c>
    </row>
    <row r="89" spans="1:11" x14ac:dyDescent="0.2">
      <c r="A89" t="s">
        <v>11</v>
      </c>
      <c r="B89" t="s">
        <v>50</v>
      </c>
      <c r="C89" t="s">
        <v>51</v>
      </c>
      <c r="D89" t="s">
        <v>102</v>
      </c>
      <c r="K89">
        <v>4</v>
      </c>
    </row>
    <row r="90" spans="1:11" x14ac:dyDescent="0.2">
      <c r="A90" t="s">
        <v>59</v>
      </c>
      <c r="B90" t="s">
        <v>51</v>
      </c>
      <c r="C90" t="s">
        <v>51</v>
      </c>
      <c r="D90" t="s">
        <v>103</v>
      </c>
      <c r="K90">
        <v>1</v>
      </c>
    </row>
    <row r="91" spans="1:11" x14ac:dyDescent="0.2">
      <c r="A91" t="s">
        <v>44</v>
      </c>
      <c r="B91" t="s">
        <v>50</v>
      </c>
      <c r="C91" t="s">
        <v>50</v>
      </c>
      <c r="D91" t="s">
        <v>103</v>
      </c>
      <c r="K91">
        <v>4</v>
      </c>
    </row>
    <row r="92" spans="1:11" x14ac:dyDescent="0.2">
      <c r="A92" t="s">
        <v>28</v>
      </c>
      <c r="B92" t="s">
        <v>50</v>
      </c>
      <c r="C92" t="s">
        <v>51</v>
      </c>
      <c r="D92" t="s">
        <v>103</v>
      </c>
      <c r="K92">
        <v>2</v>
      </c>
    </row>
    <row r="93" spans="1:11" x14ac:dyDescent="0.2">
      <c r="A93" t="s">
        <v>34</v>
      </c>
      <c r="B93" t="s">
        <v>50</v>
      </c>
      <c r="C93" t="s">
        <v>50</v>
      </c>
      <c r="D93" t="s">
        <v>102</v>
      </c>
      <c r="K93">
        <v>4</v>
      </c>
    </row>
    <row r="94" spans="1:11" x14ac:dyDescent="0.2">
      <c r="A94" t="s">
        <v>33</v>
      </c>
      <c r="B94" t="s">
        <v>50</v>
      </c>
      <c r="C94" t="s">
        <v>50</v>
      </c>
      <c r="D94" t="s">
        <v>102</v>
      </c>
      <c r="K94">
        <v>1</v>
      </c>
    </row>
    <row r="95" spans="1:11" x14ac:dyDescent="0.2">
      <c r="A95" t="s">
        <v>90</v>
      </c>
      <c r="B95" t="s">
        <v>51</v>
      </c>
      <c r="C95" t="s">
        <v>51</v>
      </c>
      <c r="D95" t="s">
        <v>103</v>
      </c>
      <c r="K95">
        <v>1</v>
      </c>
    </row>
    <row r="96" spans="1:11" x14ac:dyDescent="0.2">
      <c r="A96" t="s">
        <v>43</v>
      </c>
      <c r="B96" t="s">
        <v>50</v>
      </c>
      <c r="C96" t="s">
        <v>50</v>
      </c>
      <c r="D96" t="s">
        <v>103</v>
      </c>
      <c r="K96">
        <v>1</v>
      </c>
    </row>
    <row r="97" spans="1:11" x14ac:dyDescent="0.2">
      <c r="A97" t="s">
        <v>18</v>
      </c>
      <c r="B97" t="s">
        <v>50</v>
      </c>
      <c r="C97" t="s">
        <v>50</v>
      </c>
      <c r="D97" t="s">
        <v>102</v>
      </c>
      <c r="K9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6EA36-C300-0747-A862-20CACDEBE625}">
  <dimension ref="A1:P97"/>
  <sheetViews>
    <sheetView topLeftCell="G1" workbookViewId="0">
      <selection activeCell="L1" sqref="L1:P40"/>
    </sheetView>
  </sheetViews>
  <sheetFormatPr baseColWidth="10" defaultRowHeight="16" x14ac:dyDescent="0.2"/>
  <cols>
    <col min="1" max="1" width="42.1640625" bestFit="1" customWidth="1"/>
    <col min="3" max="3" width="12.33203125" bestFit="1" customWidth="1"/>
    <col min="5" max="5" width="14.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101</v>
      </c>
      <c r="F1" t="s">
        <v>105</v>
      </c>
      <c r="G1" t="s">
        <v>106</v>
      </c>
      <c r="H1" t="s">
        <v>107</v>
      </c>
      <c r="I1" t="s">
        <v>108</v>
      </c>
      <c r="K1" t="s">
        <v>119</v>
      </c>
      <c r="M1" t="s">
        <v>105</v>
      </c>
      <c r="N1" t="s">
        <v>106</v>
      </c>
      <c r="O1" t="s">
        <v>107</v>
      </c>
      <c r="P1" t="s">
        <v>108</v>
      </c>
    </row>
    <row r="2" spans="1:16" x14ac:dyDescent="0.2">
      <c r="A2" t="s">
        <v>72</v>
      </c>
      <c r="B2" t="s">
        <v>51</v>
      </c>
      <c r="C2" t="s">
        <v>50</v>
      </c>
      <c r="D2" t="s">
        <v>102</v>
      </c>
      <c r="E2" t="s">
        <v>109</v>
      </c>
      <c r="F2">
        <f>COUNTIFS($B$2:$B$97, "y",$C$2:$C$97, "y")</f>
        <v>35</v>
      </c>
      <c r="G2">
        <f>COUNTIFS($B$2:$B$97, "y",$C$2:$C$97, "n")</f>
        <v>13</v>
      </c>
      <c r="H2">
        <f>COUNTIFS($B$2:$B$97, "n",$C$2:$C$97, "y")</f>
        <v>19</v>
      </c>
      <c r="I2">
        <f>COUNTIFS($B$2:$B$97, "n",$C$2:$C$97, "n")</f>
        <v>29</v>
      </c>
      <c r="K2" s="1">
        <v>1</v>
      </c>
      <c r="L2" t="s">
        <v>116</v>
      </c>
      <c r="M2">
        <f>COUNTIFS($B$2:$B$97, "y",$C$2:$C$97, "y",$K$2:$K$97, "1")</f>
        <v>9</v>
      </c>
      <c r="N2">
        <f>COUNTIFS($B$2:$B$97, "y",$C$2:$C$97, "n",$K$2:$K$97, "1")</f>
        <v>3</v>
      </c>
      <c r="O2">
        <f>COUNTIFS($B$2:$B$97, "n",$C$2:$C$97, "y",$K$2:$K$97, "1")</f>
        <v>6</v>
      </c>
      <c r="P2">
        <f>COUNTIFS($B$2:$B$97, "n",$C$2:$C$97, "n",$K$2:$K$97, "1")</f>
        <v>7</v>
      </c>
    </row>
    <row r="3" spans="1:16" x14ac:dyDescent="0.2">
      <c r="A3" t="s">
        <v>68</v>
      </c>
      <c r="B3" t="s">
        <v>51</v>
      </c>
      <c r="C3" t="s">
        <v>51</v>
      </c>
      <c r="D3" t="s">
        <v>102</v>
      </c>
      <c r="E3" t="s">
        <v>103</v>
      </c>
      <c r="F3">
        <f>COUNTIFS($B$2:$B$97, "y",$C$2:$C$97, "y",$D$2:$D$97, "c")</f>
        <v>17</v>
      </c>
      <c r="G3">
        <f>COUNTIFS($B$2:$B$97, "y",$C$2:$C$97, "n", $D$2:$D$97, "c")</f>
        <v>7</v>
      </c>
      <c r="H3">
        <f>COUNTIFS($B$2:$B$97, "n",$C$2:$C$97, "y", $D$2:$D$97, "c")</f>
        <v>6</v>
      </c>
      <c r="I3">
        <f>COUNTIFS($B$2:$B$97, "n",$C$2:$C$97, "n", $D$2:$D$97, "c")</f>
        <v>18</v>
      </c>
      <c r="K3" s="1">
        <v>4</v>
      </c>
      <c r="L3" t="s">
        <v>117</v>
      </c>
      <c r="M3">
        <f>COUNTIFS($B$2:$B$97, "y",$C$2:$C$97, "y",$K$2:$K$97, "2")</f>
        <v>9</v>
      </c>
      <c r="N3">
        <f>COUNTIFS($B$2:$B$97, "y",$C$2:$C$97, "n",$K$2:$K$97, "2")</f>
        <v>3</v>
      </c>
      <c r="O3">
        <f>COUNTIFS($B$2:$B$97, "n",$C$2:$C$97, "y",$K$2:$K$97, "2")</f>
        <v>6</v>
      </c>
      <c r="P3">
        <f>COUNTIFS($B$2:$B$97, "n",$C$2:$C$97, "n",$K$2:$K$97, "2")</f>
        <v>4</v>
      </c>
    </row>
    <row r="4" spans="1:16" x14ac:dyDescent="0.2">
      <c r="A4" t="s">
        <v>9</v>
      </c>
      <c r="B4" t="s">
        <v>50</v>
      </c>
      <c r="C4" t="s">
        <v>51</v>
      </c>
      <c r="D4" t="s">
        <v>103</v>
      </c>
      <c r="E4" t="s">
        <v>102</v>
      </c>
      <c r="F4">
        <f>COUNTIFS($B$2:$B$97, "y",$C$2:$C$97, "y",$D$2:$D$97, "bw")</f>
        <v>18</v>
      </c>
      <c r="G4">
        <f>COUNTIFS($B$2:$B$97, "y",$C$2:$C$97, "n", $D$2:$D$97, "bw")</f>
        <v>6</v>
      </c>
      <c r="H4">
        <f>COUNTIFS($B$2:$B$97, "n",$C$2:$C$97, "y", $D$2:$D$97, "bw")</f>
        <v>13</v>
      </c>
      <c r="I4">
        <f>COUNTIFS($B$2:$B$97, "n",$C$2:$C$97, "n", $D$2:$D$97, "bw")</f>
        <v>11</v>
      </c>
      <c r="K4" s="1">
        <v>2</v>
      </c>
      <c r="L4" t="s">
        <v>118</v>
      </c>
      <c r="M4">
        <f>COUNTIFS($B$2:$B$97, "y",$C$2:$C$97, "y",$K$2:$K$97, "3")</f>
        <v>8</v>
      </c>
      <c r="N4">
        <f>COUNTIFS($B$2:$B$97, "y",$C$2:$C$97, "n",$K$2:$K$97, "3")</f>
        <v>4</v>
      </c>
      <c r="O4">
        <f>COUNTIFS($B$2:$B$97, "n",$C$2:$C$97, "y",$K$2:$K$97, "3")</f>
        <v>3</v>
      </c>
      <c r="P4">
        <f>COUNTIFS($B$2:$B$97, "n",$C$2:$C$97, "n",$K$2:$K$97, "3")</f>
        <v>9</v>
      </c>
    </row>
    <row r="5" spans="1:16" x14ac:dyDescent="0.2">
      <c r="A5" t="s">
        <v>99</v>
      </c>
      <c r="B5" t="s">
        <v>51</v>
      </c>
      <c r="C5" t="s">
        <v>51</v>
      </c>
      <c r="D5" t="s">
        <v>102</v>
      </c>
      <c r="K5" s="1">
        <v>3</v>
      </c>
      <c r="L5" t="s">
        <v>122</v>
      </c>
      <c r="M5">
        <f>COUNTIFS($B$2:$B$97, "y",$C$2:$C$97, "y",$K$2:$K$97, "4")</f>
        <v>9</v>
      </c>
      <c r="N5">
        <f>COUNTIFS($B$2:$B$97, "y",$C$2:$C$97, "n",$K$2:$K$97, "4")</f>
        <v>3</v>
      </c>
      <c r="O5">
        <f>COUNTIFS($B$2:$B$97, "n",$C$2:$C$97, "y",$K$2:$K$97, "4")</f>
        <v>4</v>
      </c>
      <c r="P5">
        <f>COUNTIFS($B$2:$B$97, "n",$C$2:$C$97, "n",$K$2:$K$97, "4")</f>
        <v>9</v>
      </c>
    </row>
    <row r="6" spans="1:16" x14ac:dyDescent="0.2">
      <c r="A6" t="s">
        <v>34</v>
      </c>
      <c r="B6" t="s">
        <v>50</v>
      </c>
      <c r="C6" t="s">
        <v>51</v>
      </c>
      <c r="D6" t="s">
        <v>102</v>
      </c>
      <c r="E6" s="1" t="s">
        <v>109</v>
      </c>
      <c r="K6" s="1">
        <v>4</v>
      </c>
    </row>
    <row r="7" spans="1:16" x14ac:dyDescent="0.2">
      <c r="A7" t="s">
        <v>70</v>
      </c>
      <c r="B7" t="s">
        <v>51</v>
      </c>
      <c r="C7" t="s">
        <v>50</v>
      </c>
      <c r="D7" t="s">
        <v>102</v>
      </c>
      <c r="E7" t="s">
        <v>110</v>
      </c>
      <c r="F7">
        <f>F2/(G2+F2)</f>
        <v>0.72916666666666663</v>
      </c>
      <c r="K7" s="1">
        <v>2</v>
      </c>
    </row>
    <row r="8" spans="1:16" x14ac:dyDescent="0.2">
      <c r="A8" t="s">
        <v>92</v>
      </c>
      <c r="B8" t="s">
        <v>51</v>
      </c>
      <c r="C8" t="s">
        <v>50</v>
      </c>
      <c r="D8" t="s">
        <v>102</v>
      </c>
      <c r="E8" t="s">
        <v>111</v>
      </c>
      <c r="F8">
        <f>H2/(H2+I2)</f>
        <v>0.39583333333333331</v>
      </c>
      <c r="K8" s="1">
        <v>4</v>
      </c>
      <c r="L8" t="s">
        <v>101</v>
      </c>
    </row>
    <row r="9" spans="1:16" x14ac:dyDescent="0.2">
      <c r="A9" t="s">
        <v>67</v>
      </c>
      <c r="B9" t="s">
        <v>51</v>
      </c>
      <c r="C9" t="s">
        <v>51</v>
      </c>
      <c r="D9" t="s">
        <v>103</v>
      </c>
      <c r="K9" s="1">
        <v>3</v>
      </c>
      <c r="M9" t="s">
        <v>105</v>
      </c>
      <c r="N9" t="s">
        <v>106</v>
      </c>
      <c r="O9" t="s">
        <v>107</v>
      </c>
      <c r="P9" t="s">
        <v>108</v>
      </c>
    </row>
    <row r="10" spans="1:16" x14ac:dyDescent="0.2">
      <c r="A10" t="s">
        <v>12</v>
      </c>
      <c r="B10" t="s">
        <v>50</v>
      </c>
      <c r="C10" t="s">
        <v>50</v>
      </c>
      <c r="D10" t="s">
        <v>103</v>
      </c>
      <c r="E10" t="s">
        <v>112</v>
      </c>
      <c r="F10">
        <f>NORMSINV(F7)-NORMSINV(F8)</f>
        <v>0.87444158701225616</v>
      </c>
      <c r="K10" s="1">
        <v>3</v>
      </c>
      <c r="L10" t="s">
        <v>116</v>
      </c>
      <c r="M10">
        <f>COUNTIFS($B$2:$B$97, "y",$C$2:$C$97, "y",$K$2:$K$97, "1",$D$2:$D$97, "c")</f>
        <v>4</v>
      </c>
      <c r="N10">
        <f>COUNTIFS($B$2:$B$97, "y",$C$2:$C$97, "n",$K$2:$K$97, "1",$D$2:$D$97, "c")</f>
        <v>2</v>
      </c>
      <c r="O10">
        <f>COUNTIFS($B$2:$B$97, "n",$C$2:$C$97, "y",$K$2:$K$97, "1",$D$2:$D$97, "c")</f>
        <v>1</v>
      </c>
      <c r="P10">
        <f>COUNTIFS($B$2:$B$97, "n",$C$2:$C$97, "n",$K$2:$K$97, "1",$D$2:$D$97, "c")</f>
        <v>5</v>
      </c>
    </row>
    <row r="11" spans="1:16" x14ac:dyDescent="0.2">
      <c r="A11" t="s">
        <v>79</v>
      </c>
      <c r="B11" t="s">
        <v>51</v>
      </c>
      <c r="C11" t="s">
        <v>51</v>
      </c>
      <c r="D11" t="s">
        <v>103</v>
      </c>
      <c r="E11" t="s">
        <v>113</v>
      </c>
      <c r="F11">
        <f>-(((NORMSINV(F7)+NORMSINV(F8))/2))</f>
        <v>-0.17307381668020441</v>
      </c>
      <c r="K11" s="1">
        <v>3</v>
      </c>
      <c r="L11" t="s">
        <v>117</v>
      </c>
      <c r="M11">
        <f>COUNTIFS($B$2:$B$97, "y",$C$2:$C$97, "y",$K$2:$K$97, "2", $D$2:$D$97, "c")</f>
        <v>4</v>
      </c>
      <c r="N11">
        <f>COUNTIFS($B$2:$B$97, "y",$C$2:$C$97, "n",$K$2:$K$97, "2",$D$2:$D$97, "c")</f>
        <v>2</v>
      </c>
      <c r="O11">
        <f>COUNTIFS($B$2:$B$97, "n",$C$2:$C$97, "y",$K$2:$K$97, "2",$D$2:$D$97, "c")</f>
        <v>2</v>
      </c>
      <c r="P11">
        <f>COUNTIFS($B$2:$B$97, "n",$C$2:$C$97, "n",$K$2:$K$97, "2",$D$2:$D$97, "c")</f>
        <v>3</v>
      </c>
    </row>
    <row r="12" spans="1:16" x14ac:dyDescent="0.2">
      <c r="A12" t="s">
        <v>39</v>
      </c>
      <c r="B12" t="s">
        <v>50</v>
      </c>
      <c r="C12" t="s">
        <v>51</v>
      </c>
      <c r="D12" t="s">
        <v>103</v>
      </c>
      <c r="K12" s="1">
        <v>4</v>
      </c>
      <c r="L12" t="s">
        <v>118</v>
      </c>
      <c r="M12">
        <f>COUNTIFS($B$2:$B$97, "y",$C$2:$C$97, "y",$K$2:$K$97, "3", $D$2:$D$97, "c")</f>
        <v>4</v>
      </c>
      <c r="N12">
        <f>COUNTIFS($B$2:$B$97, "y",$C$2:$C$97, "n",$K$2:$K$97, "3",$D$2:$D$97, "c")</f>
        <v>2</v>
      </c>
      <c r="O12">
        <f>COUNTIFS($B$2:$B$97, "n",$C$2:$C$97, "y",$K$2:$K$97, "3",$D$2:$D$97, "c")</f>
        <v>1</v>
      </c>
      <c r="P12">
        <f>COUNTIFS($B$2:$B$97, "n",$C$2:$C$97, "n",$K$2:$K$97, "3",$D$2:$D$97, "c")</f>
        <v>5</v>
      </c>
    </row>
    <row r="13" spans="1:16" x14ac:dyDescent="0.2">
      <c r="A13" t="s">
        <v>42</v>
      </c>
      <c r="B13" t="s">
        <v>50</v>
      </c>
      <c r="C13" t="s">
        <v>51</v>
      </c>
      <c r="D13" t="s">
        <v>103</v>
      </c>
      <c r="E13" t="s">
        <v>114</v>
      </c>
      <c r="K13" s="1">
        <v>1</v>
      </c>
      <c r="L13" t="s">
        <v>122</v>
      </c>
      <c r="M13">
        <f>COUNTIFS($B$2:$B$97, "y",$C$2:$C$97, "y",$K$2:$K$97, "4", $D$2:$D$97, "c")</f>
        <v>5</v>
      </c>
      <c r="N13">
        <f>COUNTIFS($B$2:$B$97, "y",$C$2:$C$97, "n",$K$2:$K$97, "4",$D$2:$D$97, "c")</f>
        <v>1</v>
      </c>
      <c r="O13">
        <f>COUNTIFS($B$2:$B$97, "n",$C$2:$C$97, "y",$K$2:$K$97, "4",$D$2:$D$97, "c")</f>
        <v>2</v>
      </c>
      <c r="P13">
        <f>COUNTIFS($B$2:$B$97, "n",$C$2:$C$97, "n",$K$2:$K$97, "4",$D$2:$D$97, "c")</f>
        <v>5</v>
      </c>
    </row>
    <row r="14" spans="1:16" x14ac:dyDescent="0.2">
      <c r="A14" t="s">
        <v>10</v>
      </c>
      <c r="B14" t="s">
        <v>50</v>
      </c>
      <c r="C14" t="s">
        <v>51</v>
      </c>
      <c r="D14" t="s">
        <v>102</v>
      </c>
      <c r="E14" t="s">
        <v>110</v>
      </c>
      <c r="F14">
        <f>F3/(G3+F3)</f>
        <v>0.70833333333333337</v>
      </c>
      <c r="K14" s="1">
        <v>3</v>
      </c>
    </row>
    <row r="15" spans="1:16" x14ac:dyDescent="0.2">
      <c r="A15" t="s">
        <v>95</v>
      </c>
      <c r="B15" t="s">
        <v>51</v>
      </c>
      <c r="C15" t="s">
        <v>51</v>
      </c>
      <c r="D15" t="s">
        <v>103</v>
      </c>
      <c r="E15" t="s">
        <v>111</v>
      </c>
      <c r="F15">
        <f>H3/(H3+I3)</f>
        <v>0.25</v>
      </c>
      <c r="K15" s="1">
        <v>4</v>
      </c>
      <c r="L15" t="s">
        <v>123</v>
      </c>
    </row>
    <row r="16" spans="1:16" x14ac:dyDescent="0.2">
      <c r="A16" t="s">
        <v>7</v>
      </c>
      <c r="B16" t="s">
        <v>50</v>
      </c>
      <c r="C16" t="s">
        <v>50</v>
      </c>
      <c r="D16" t="s">
        <v>103</v>
      </c>
      <c r="K16" s="1">
        <v>4</v>
      </c>
      <c r="M16" t="s">
        <v>105</v>
      </c>
      <c r="N16" t="s">
        <v>106</v>
      </c>
      <c r="O16" t="s">
        <v>107</v>
      </c>
      <c r="P16" t="s">
        <v>108</v>
      </c>
    </row>
    <row r="17" spans="1:16" x14ac:dyDescent="0.2">
      <c r="A17" t="s">
        <v>28</v>
      </c>
      <c r="B17" t="s">
        <v>50</v>
      </c>
      <c r="C17" t="s">
        <v>50</v>
      </c>
      <c r="D17" t="s">
        <v>103</v>
      </c>
      <c r="E17" t="s">
        <v>112</v>
      </c>
      <c r="F17">
        <f>NORMSINV(F14)-NORMSINV(F15)</f>
        <v>1.22301203289418</v>
      </c>
      <c r="K17" s="1">
        <v>2</v>
      </c>
      <c r="L17" t="s">
        <v>116</v>
      </c>
      <c r="M17">
        <f>COUNTIFS($B$2:$B$97, "y",$C$2:$C$97, "y",$K$2:$K$97, "1",$D$2:$D$97, "bw")</f>
        <v>5</v>
      </c>
      <c r="N17">
        <f>COUNTIFS($B$2:$B$97, "y",$C$2:$C$97, "n",$K$2:$K$97, "1",$D$2:$D$97, "bw")</f>
        <v>1</v>
      </c>
      <c r="O17">
        <f>COUNTIFS($B$2:$B$97, "n",$C$2:$C$97, "y",$K$2:$K$97, "1",$D$2:$D$97, "bw")</f>
        <v>5</v>
      </c>
      <c r="P17">
        <f>COUNTIFS($B$2:$B$97, "n",$C$2:$C$97, "n",$K$2:$K$97, "1",$D$2:$D$97, "bw")</f>
        <v>2</v>
      </c>
    </row>
    <row r="18" spans="1:16" x14ac:dyDescent="0.2">
      <c r="A18" t="s">
        <v>43</v>
      </c>
      <c r="B18" t="s">
        <v>50</v>
      </c>
      <c r="C18" t="s">
        <v>51</v>
      </c>
      <c r="D18" t="s">
        <v>103</v>
      </c>
      <c r="E18" t="s">
        <v>113</v>
      </c>
      <c r="F18">
        <f>-(((NORMSINV(F14)+NORMSINV(F15))/2))</f>
        <v>6.2983733748991855E-2</v>
      </c>
      <c r="K18" s="1">
        <v>1</v>
      </c>
      <c r="L18" t="s">
        <v>117</v>
      </c>
      <c r="M18">
        <f>COUNTIFS($B$2:$B$97, "y",$C$2:$C$97, "y",$K$2:$K$97, "2", $D$2:$D$97, "bw")</f>
        <v>5</v>
      </c>
      <c r="N18">
        <f>COUNTIFS($B$2:$B$97, "y",$C$2:$C$97, "n",$K$2:$K$97, "2",$D$2:$D$97, "bw")</f>
        <v>1</v>
      </c>
      <c r="O18">
        <f>COUNTIFS($B$2:$B$97, "n",$C$2:$C$97, "y",$K$2:$K$97, "2",$D$2:$D$97, "bw")</f>
        <v>4</v>
      </c>
      <c r="P18">
        <f>COUNTIFS($B$2:$B$97, "n",$C$2:$C$97, "n",$K$2:$K$97, "2",$D$2:$D$97, "bw")</f>
        <v>1</v>
      </c>
    </row>
    <row r="19" spans="1:16" x14ac:dyDescent="0.2">
      <c r="A19" t="s">
        <v>33</v>
      </c>
      <c r="B19" t="s">
        <v>50</v>
      </c>
      <c r="C19" t="s">
        <v>50</v>
      </c>
      <c r="D19" t="s">
        <v>102</v>
      </c>
      <c r="K19" s="1">
        <v>1</v>
      </c>
      <c r="L19" t="s">
        <v>118</v>
      </c>
      <c r="M19">
        <f>COUNTIFS($B$2:$B$97, "y",$C$2:$C$97, "y",$K$2:$K$97, "3", $D$2:$D$97, "bw")</f>
        <v>4</v>
      </c>
      <c r="N19">
        <f>COUNTIFS($B$2:$B$97, "y",$C$2:$C$97, "n",$K$2:$K$97, "3",$D$2:$D$97, "bw")</f>
        <v>2</v>
      </c>
      <c r="O19">
        <f>COUNTIFS($B$2:$B$97, "n",$C$2:$C$97, "y",$K$2:$K$97, "3",$D$2:$D$97, "bw")</f>
        <v>2</v>
      </c>
      <c r="P19">
        <f>COUNTIFS($B$2:$B$97, "n",$C$2:$C$97, "n",$K$2:$K$97, "3",$D$2:$D$97, "bw")</f>
        <v>4</v>
      </c>
    </row>
    <row r="20" spans="1:16" x14ac:dyDescent="0.2">
      <c r="A20" t="s">
        <v>90</v>
      </c>
      <c r="B20" t="s">
        <v>51</v>
      </c>
      <c r="C20" t="s">
        <v>51</v>
      </c>
      <c r="D20" t="s">
        <v>103</v>
      </c>
      <c r="E20" t="s">
        <v>115</v>
      </c>
      <c r="K20" s="1">
        <v>1</v>
      </c>
      <c r="L20" t="s">
        <v>122</v>
      </c>
      <c r="M20">
        <f>COUNTIFS($B$2:$B$97, "y",$C$2:$C$97, "y",$K$2:$K$97, "4", $D$2:$D$97, "bw")</f>
        <v>4</v>
      </c>
      <c r="N20">
        <f>COUNTIFS($B$2:$B$97, "y",$C$2:$C$97, "n",$K$2:$K$97, "4",$D$2:$D$97, "bw")</f>
        <v>2</v>
      </c>
      <c r="O20">
        <f>COUNTIFS($B$2:$B$97, "n",$C$2:$C$97, "y",$K$2:$K$97, "4",$D$2:$D$97, "bw")</f>
        <v>2</v>
      </c>
      <c r="P20">
        <f>COUNTIFS($B$2:$B$97, "n",$C$2:$C$97, "n",$K$2:$K$97, "4",$D$2:$D$97, "bw")</f>
        <v>4</v>
      </c>
    </row>
    <row r="21" spans="1:16" x14ac:dyDescent="0.2">
      <c r="A21" t="s">
        <v>57</v>
      </c>
      <c r="B21" t="s">
        <v>51</v>
      </c>
      <c r="C21" t="s">
        <v>50</v>
      </c>
      <c r="D21" t="s">
        <v>103</v>
      </c>
      <c r="E21" t="s">
        <v>110</v>
      </c>
      <c r="F21">
        <f>F4/(F4+G4)</f>
        <v>0.75</v>
      </c>
      <c r="K21" s="1">
        <v>4</v>
      </c>
    </row>
    <row r="22" spans="1:16" x14ac:dyDescent="0.2">
      <c r="A22" t="s">
        <v>31</v>
      </c>
      <c r="B22" t="s">
        <v>50</v>
      </c>
      <c r="C22" t="s">
        <v>50</v>
      </c>
      <c r="D22" t="s">
        <v>102</v>
      </c>
      <c r="E22" t="s">
        <v>111</v>
      </c>
      <c r="F22">
        <f>H4/(H4+I4)</f>
        <v>0.54166666666666663</v>
      </c>
      <c r="K22" s="1">
        <v>3</v>
      </c>
      <c r="L22" t="s">
        <v>124</v>
      </c>
    </row>
    <row r="23" spans="1:16" x14ac:dyDescent="0.2">
      <c r="A23" t="s">
        <v>24</v>
      </c>
      <c r="B23" t="s">
        <v>50</v>
      </c>
      <c r="C23" t="s">
        <v>51</v>
      </c>
      <c r="D23" t="s">
        <v>103</v>
      </c>
      <c r="K23" s="1">
        <v>3</v>
      </c>
      <c r="M23" t="s">
        <v>125</v>
      </c>
      <c r="N23" t="s">
        <v>126</v>
      </c>
      <c r="O23" t="s">
        <v>127</v>
      </c>
      <c r="P23" t="s">
        <v>113</v>
      </c>
    </row>
    <row r="24" spans="1:16" x14ac:dyDescent="0.2">
      <c r="A24" t="s">
        <v>86</v>
      </c>
      <c r="B24" t="s">
        <v>51</v>
      </c>
      <c r="C24" t="s">
        <v>50</v>
      </c>
      <c r="D24" t="s">
        <v>102</v>
      </c>
      <c r="E24" t="s">
        <v>112</v>
      </c>
      <c r="F24">
        <f>NORMSINV(F21)-NORMSINV(F22)</f>
        <v>0.56985629458200671</v>
      </c>
      <c r="K24" s="1">
        <v>2</v>
      </c>
      <c r="L24" t="s">
        <v>116</v>
      </c>
      <c r="M24">
        <f>M10/(M10+N10)</f>
        <v>0.66666666666666663</v>
      </c>
      <c r="N24">
        <f>O10/(O10+P10)</f>
        <v>0.16666666666666666</v>
      </c>
      <c r="O24">
        <f>NORMSINV(M24)-NORMSINV(N24)</f>
        <v>1.3981488653971583</v>
      </c>
      <c r="P24">
        <f>-(((NORMSINV(M24)+NORMSINV(N24))/2))</f>
        <v>0.26834713340312161</v>
      </c>
    </row>
    <row r="25" spans="1:16" x14ac:dyDescent="0.2">
      <c r="A25" t="s">
        <v>98</v>
      </c>
      <c r="B25" t="s">
        <v>51</v>
      </c>
      <c r="C25" t="s">
        <v>51</v>
      </c>
      <c r="D25" t="s">
        <v>103</v>
      </c>
      <c r="E25" t="s">
        <v>113</v>
      </c>
      <c r="F25">
        <f>-(((NORMSINV(F21)+NORMSINV(F22))/2))</f>
        <v>-0.38956160290507857</v>
      </c>
      <c r="K25" s="1">
        <v>1</v>
      </c>
      <c r="L25" t="s">
        <v>117</v>
      </c>
      <c r="M25">
        <f t="shared" ref="M25:M27" si="0">M11/(M11+N11)</f>
        <v>0.66666666666666663</v>
      </c>
      <c r="N25">
        <f t="shared" ref="N25:N27" si="1">O11/(O11+P11)</f>
        <v>0.4</v>
      </c>
      <c r="O25">
        <f t="shared" ref="O25:O26" si="2">NORMSINV(M25)-NORMSINV(N25)</f>
        <v>0.68407440243125728</v>
      </c>
      <c r="P25">
        <f t="shared" ref="P25:P27" si="3">-(((NORMSINV(M25)+NORMSINV(N25))/2))</f>
        <v>-8.8690098079828861E-2</v>
      </c>
    </row>
    <row r="26" spans="1:16" x14ac:dyDescent="0.2">
      <c r="A26" t="s">
        <v>61</v>
      </c>
      <c r="B26" t="s">
        <v>51</v>
      </c>
      <c r="C26" t="s">
        <v>51</v>
      </c>
      <c r="D26" t="s">
        <v>103</v>
      </c>
      <c r="K26" s="1">
        <v>1</v>
      </c>
      <c r="L26" t="s">
        <v>118</v>
      </c>
      <c r="M26">
        <f t="shared" si="0"/>
        <v>0.66666666666666663</v>
      </c>
      <c r="N26">
        <f t="shared" si="1"/>
        <v>0.16666666666666666</v>
      </c>
      <c r="O26">
        <f t="shared" si="2"/>
        <v>1.3981488653971583</v>
      </c>
      <c r="P26">
        <f t="shared" si="3"/>
        <v>0.26834713340312161</v>
      </c>
    </row>
    <row r="27" spans="1:16" x14ac:dyDescent="0.2">
      <c r="A27" t="s">
        <v>26</v>
      </c>
      <c r="B27" t="s">
        <v>50</v>
      </c>
      <c r="C27" t="s">
        <v>51</v>
      </c>
      <c r="D27" t="s">
        <v>102</v>
      </c>
      <c r="K27" s="1">
        <v>2</v>
      </c>
      <c r="L27" t="s">
        <v>122</v>
      </c>
      <c r="M27">
        <f t="shared" si="0"/>
        <v>0.83333333333333337</v>
      </c>
      <c r="N27">
        <f t="shared" si="1"/>
        <v>0.2857142857142857</v>
      </c>
      <c r="O27">
        <f>NORMSINV(M27)-NORMSINV(N27)</f>
        <v>1.5333703880345637</v>
      </c>
      <c r="P27">
        <f t="shared" si="3"/>
        <v>-0.2007363720844188</v>
      </c>
    </row>
    <row r="28" spans="1:16" x14ac:dyDescent="0.2">
      <c r="A28" t="s">
        <v>66</v>
      </c>
      <c r="B28" t="s">
        <v>51</v>
      </c>
      <c r="C28" t="s">
        <v>51</v>
      </c>
      <c r="D28" t="s">
        <v>103</v>
      </c>
      <c r="K28" s="1">
        <v>3</v>
      </c>
    </row>
    <row r="29" spans="1:16" x14ac:dyDescent="0.2">
      <c r="A29" t="s">
        <v>54</v>
      </c>
      <c r="B29" t="s">
        <v>51</v>
      </c>
      <c r="C29" t="s">
        <v>50</v>
      </c>
      <c r="D29" t="s">
        <v>103</v>
      </c>
      <c r="K29" s="1">
        <v>2</v>
      </c>
      <c r="L29" t="s">
        <v>128</v>
      </c>
    </row>
    <row r="30" spans="1:16" x14ac:dyDescent="0.2">
      <c r="A30" t="s">
        <v>97</v>
      </c>
      <c r="B30" t="s">
        <v>50</v>
      </c>
      <c r="C30" t="s">
        <v>50</v>
      </c>
      <c r="D30" t="s">
        <v>102</v>
      </c>
      <c r="K30" s="1">
        <v>4</v>
      </c>
      <c r="M30" t="s">
        <v>125</v>
      </c>
      <c r="N30" t="s">
        <v>126</v>
      </c>
      <c r="O30" t="s">
        <v>127</v>
      </c>
      <c r="P30" t="s">
        <v>113</v>
      </c>
    </row>
    <row r="31" spans="1:16" x14ac:dyDescent="0.2">
      <c r="A31" t="s">
        <v>41</v>
      </c>
      <c r="B31" t="s">
        <v>50</v>
      </c>
      <c r="C31" t="s">
        <v>50</v>
      </c>
      <c r="D31" t="s">
        <v>102</v>
      </c>
      <c r="K31" s="1">
        <v>4</v>
      </c>
      <c r="L31" t="s">
        <v>116</v>
      </c>
      <c r="M31">
        <f>M17/(M17+N17)</f>
        <v>0.83333333333333337</v>
      </c>
      <c r="N31">
        <f>O17/(O17+P17)</f>
        <v>0.7142857142857143</v>
      </c>
      <c r="O31">
        <f>NORMSINV(M31)-NORMSINV(N31)</f>
        <v>0.4014727441688376</v>
      </c>
      <c r="P31">
        <f>-(((NORMSINV(M31)+NORMSINV(N31))/2))</f>
        <v>-0.76668519401728186</v>
      </c>
    </row>
    <row r="32" spans="1:16" x14ac:dyDescent="0.2">
      <c r="A32" t="s">
        <v>100</v>
      </c>
      <c r="B32" t="s">
        <v>51</v>
      </c>
      <c r="C32" t="s">
        <v>51</v>
      </c>
      <c r="D32" t="s">
        <v>103</v>
      </c>
      <c r="K32" s="1">
        <v>4</v>
      </c>
      <c r="L32" t="s">
        <v>117</v>
      </c>
      <c r="M32">
        <f t="shared" ref="M32:M34" si="4">M18/(M18+N18)</f>
        <v>0.83333333333333337</v>
      </c>
      <c r="N32">
        <f t="shared" ref="N32:N34" si="5">O18/(O18+P18)</f>
        <v>0.8</v>
      </c>
      <c r="O32">
        <f t="shared" ref="O32:O34" si="6">NORMSINV(M32)-NORMSINV(N32)</f>
        <v>0.12580033252878597</v>
      </c>
      <c r="P32">
        <f t="shared" ref="P32:P34" si="7">-(((NORMSINV(M32)+NORMSINV(N32))/2))</f>
        <v>-0.90452139983730773</v>
      </c>
    </row>
    <row r="33" spans="1:16" x14ac:dyDescent="0.2">
      <c r="A33" t="s">
        <v>46</v>
      </c>
      <c r="B33" t="s">
        <v>50</v>
      </c>
      <c r="C33" t="s">
        <v>50</v>
      </c>
      <c r="D33" t="s">
        <v>102</v>
      </c>
      <c r="K33" s="1">
        <v>1</v>
      </c>
      <c r="L33" t="s">
        <v>118</v>
      </c>
      <c r="M33">
        <f t="shared" si="4"/>
        <v>0.66666666666666663</v>
      </c>
      <c r="N33">
        <f t="shared" si="5"/>
        <v>0.33333333333333331</v>
      </c>
      <c r="O33">
        <f t="shared" si="6"/>
        <v>0.86145459859091522</v>
      </c>
      <c r="P33">
        <f t="shared" si="7"/>
        <v>8.3266726846886741E-17</v>
      </c>
    </row>
    <row r="34" spans="1:16" x14ac:dyDescent="0.2">
      <c r="A34" t="s">
        <v>27</v>
      </c>
      <c r="B34" t="s">
        <v>50</v>
      </c>
      <c r="C34" t="s">
        <v>50</v>
      </c>
      <c r="D34" t="s">
        <v>103</v>
      </c>
      <c r="K34" s="1">
        <v>2</v>
      </c>
      <c r="L34" t="s">
        <v>122</v>
      </c>
      <c r="M34">
        <f t="shared" si="4"/>
        <v>0.66666666666666663</v>
      </c>
      <c r="N34">
        <f t="shared" si="5"/>
        <v>0.33333333333333331</v>
      </c>
      <c r="O34">
        <f t="shared" si="6"/>
        <v>0.86145459859091522</v>
      </c>
      <c r="P34">
        <f t="shared" si="7"/>
        <v>8.3266726846886741E-17</v>
      </c>
    </row>
    <row r="35" spans="1:16" x14ac:dyDescent="0.2">
      <c r="A35" t="s">
        <v>22</v>
      </c>
      <c r="B35" t="s">
        <v>50</v>
      </c>
      <c r="C35" t="s">
        <v>51</v>
      </c>
      <c r="D35" t="s">
        <v>102</v>
      </c>
      <c r="K35" s="1">
        <v>1</v>
      </c>
    </row>
    <row r="36" spans="1:16" x14ac:dyDescent="0.2">
      <c r="A36" t="s">
        <v>76</v>
      </c>
      <c r="B36" t="s">
        <v>51</v>
      </c>
      <c r="C36" t="s">
        <v>51</v>
      </c>
      <c r="D36" t="s">
        <v>103</v>
      </c>
      <c r="K36" s="1">
        <v>2</v>
      </c>
      <c r="L36" t="s">
        <v>129</v>
      </c>
    </row>
    <row r="37" spans="1:16" x14ac:dyDescent="0.2">
      <c r="A37" t="s">
        <v>77</v>
      </c>
      <c r="B37" t="s">
        <v>51</v>
      </c>
      <c r="C37" t="s">
        <v>50</v>
      </c>
      <c r="D37" t="s">
        <v>103</v>
      </c>
      <c r="K37" s="1">
        <v>4</v>
      </c>
      <c r="L37" t="s">
        <v>116</v>
      </c>
      <c r="M37">
        <f>M2/(M2+N2)</f>
        <v>0.75</v>
      </c>
      <c r="N37">
        <f>O2/(O2+P3)</f>
        <v>0.6</v>
      </c>
      <c r="O37">
        <f>NORMSINV(M37)-NORMSINV(N37)</f>
        <v>0.42114264706028215</v>
      </c>
      <c r="P37">
        <f>-(((NORMSINV(M37)+NORMSINV(N37))/2))</f>
        <v>-0.46391842666594085</v>
      </c>
    </row>
    <row r="38" spans="1:16" x14ac:dyDescent="0.2">
      <c r="A38" t="s">
        <v>91</v>
      </c>
      <c r="B38" t="s">
        <v>51</v>
      </c>
      <c r="C38" t="s">
        <v>51</v>
      </c>
      <c r="D38" t="s">
        <v>103</v>
      </c>
      <c r="K38" s="1">
        <v>1</v>
      </c>
      <c r="L38" t="s">
        <v>117</v>
      </c>
      <c r="M38">
        <f t="shared" ref="M38:M40" si="8">M3/(M3+N3)</f>
        <v>0.75</v>
      </c>
      <c r="N38">
        <f t="shared" ref="N38:N40" si="9">O3/(O3+P4)</f>
        <v>0.4</v>
      </c>
      <c r="O38">
        <f t="shared" ref="O38:O39" si="10">NORMSINV(M38)-NORMSINV(N38)</f>
        <v>0.92783685333188171</v>
      </c>
      <c r="P38">
        <f t="shared" ref="P38:P40" si="11">-(((NORMSINV(M38)+NORMSINV(N38))/2))</f>
        <v>-0.21057132353014107</v>
      </c>
    </row>
    <row r="39" spans="1:16" x14ac:dyDescent="0.2">
      <c r="A39" t="s">
        <v>25</v>
      </c>
      <c r="B39" t="s">
        <v>50</v>
      </c>
      <c r="C39" t="s">
        <v>50</v>
      </c>
      <c r="D39" t="s">
        <v>102</v>
      </c>
      <c r="K39" s="1">
        <v>2</v>
      </c>
      <c r="L39" t="s">
        <v>118</v>
      </c>
      <c r="M39">
        <f t="shared" si="8"/>
        <v>0.66666666666666663</v>
      </c>
      <c r="N39">
        <f t="shared" si="9"/>
        <v>0.25</v>
      </c>
      <c r="O39">
        <f t="shared" si="10"/>
        <v>1.1052170494915394</v>
      </c>
      <c r="P39">
        <f t="shared" si="11"/>
        <v>0.12188122545031221</v>
      </c>
    </row>
    <row r="40" spans="1:16" x14ac:dyDescent="0.2">
      <c r="A40" t="s">
        <v>16</v>
      </c>
      <c r="B40" t="s">
        <v>50</v>
      </c>
      <c r="C40" t="s">
        <v>50</v>
      </c>
      <c r="D40" t="s">
        <v>103</v>
      </c>
      <c r="K40" s="1">
        <v>3</v>
      </c>
      <c r="L40" t="s">
        <v>122</v>
      </c>
      <c r="M40">
        <f t="shared" si="8"/>
        <v>0.75</v>
      </c>
      <c r="N40">
        <f t="shared" si="9"/>
        <v>1</v>
      </c>
      <c r="O40" t="e">
        <f>NORMSINV(M40)-NORMSINV(N40)</f>
        <v>#NUM!</v>
      </c>
      <c r="P40" t="e">
        <f t="shared" si="11"/>
        <v>#NUM!</v>
      </c>
    </row>
    <row r="41" spans="1:16" x14ac:dyDescent="0.2">
      <c r="A41" t="s">
        <v>15</v>
      </c>
      <c r="B41" t="s">
        <v>50</v>
      </c>
      <c r="C41" t="s">
        <v>50</v>
      </c>
      <c r="D41" t="s">
        <v>102</v>
      </c>
      <c r="K41" s="1">
        <v>2</v>
      </c>
    </row>
    <row r="42" spans="1:16" x14ac:dyDescent="0.2">
      <c r="A42" t="s">
        <v>56</v>
      </c>
      <c r="B42" t="s">
        <v>51</v>
      </c>
      <c r="C42" t="s">
        <v>51</v>
      </c>
      <c r="D42" t="s">
        <v>103</v>
      </c>
      <c r="K42" s="1">
        <v>2</v>
      </c>
    </row>
    <row r="43" spans="1:16" x14ac:dyDescent="0.2">
      <c r="A43" t="s">
        <v>69</v>
      </c>
      <c r="B43" t="s">
        <v>51</v>
      </c>
      <c r="C43" t="s">
        <v>51</v>
      </c>
      <c r="D43" t="s">
        <v>103</v>
      </c>
      <c r="K43" s="1">
        <v>2</v>
      </c>
    </row>
    <row r="44" spans="1:16" x14ac:dyDescent="0.2">
      <c r="A44" t="s">
        <v>47</v>
      </c>
      <c r="B44" t="s">
        <v>50</v>
      </c>
      <c r="C44" t="s">
        <v>50</v>
      </c>
      <c r="D44" t="s">
        <v>103</v>
      </c>
      <c r="K44" s="1">
        <v>4</v>
      </c>
    </row>
    <row r="45" spans="1:16" x14ac:dyDescent="0.2">
      <c r="A45" t="s">
        <v>75</v>
      </c>
      <c r="B45" t="s">
        <v>51</v>
      </c>
      <c r="C45" t="s">
        <v>51</v>
      </c>
      <c r="D45" t="s">
        <v>103</v>
      </c>
      <c r="K45" s="1">
        <v>3</v>
      </c>
    </row>
    <row r="46" spans="1:16" x14ac:dyDescent="0.2">
      <c r="A46" t="s">
        <v>63</v>
      </c>
      <c r="B46" t="s">
        <v>51</v>
      </c>
      <c r="C46" t="s">
        <v>50</v>
      </c>
      <c r="D46" t="s">
        <v>103</v>
      </c>
      <c r="K46" s="1">
        <v>3</v>
      </c>
    </row>
    <row r="47" spans="1:16" x14ac:dyDescent="0.2">
      <c r="A47" t="s">
        <v>45</v>
      </c>
      <c r="B47" t="s">
        <v>50</v>
      </c>
      <c r="C47" t="s">
        <v>50</v>
      </c>
      <c r="D47" t="s">
        <v>102</v>
      </c>
      <c r="K47" s="1">
        <v>3</v>
      </c>
    </row>
    <row r="48" spans="1:16" x14ac:dyDescent="0.2">
      <c r="A48" t="s">
        <v>4</v>
      </c>
      <c r="B48" t="s">
        <v>50</v>
      </c>
      <c r="C48" t="s">
        <v>51</v>
      </c>
      <c r="D48" t="s">
        <v>102</v>
      </c>
      <c r="K48" s="1">
        <v>4</v>
      </c>
    </row>
    <row r="49" spans="1:11" x14ac:dyDescent="0.2">
      <c r="A49" t="s">
        <v>85</v>
      </c>
      <c r="B49" t="s">
        <v>51</v>
      </c>
      <c r="C49" t="s">
        <v>50</v>
      </c>
      <c r="D49" t="s">
        <v>102</v>
      </c>
      <c r="K49" s="1">
        <v>3</v>
      </c>
    </row>
    <row r="50" spans="1:11" x14ac:dyDescent="0.2">
      <c r="A50" t="s">
        <v>52</v>
      </c>
      <c r="B50" t="s">
        <v>51</v>
      </c>
      <c r="C50" t="s">
        <v>50</v>
      </c>
      <c r="D50" t="s">
        <v>102</v>
      </c>
      <c r="K50" s="1">
        <v>1</v>
      </c>
    </row>
    <row r="51" spans="1:11" x14ac:dyDescent="0.2">
      <c r="A51" t="s">
        <v>55</v>
      </c>
      <c r="B51" t="s">
        <v>51</v>
      </c>
      <c r="C51" t="s">
        <v>51</v>
      </c>
      <c r="D51" t="s">
        <v>102</v>
      </c>
      <c r="K51" s="1">
        <v>4</v>
      </c>
    </row>
    <row r="52" spans="1:11" x14ac:dyDescent="0.2">
      <c r="A52" t="s">
        <v>11</v>
      </c>
      <c r="B52" t="s">
        <v>50</v>
      </c>
      <c r="C52" t="s">
        <v>50</v>
      </c>
      <c r="D52" t="s">
        <v>102</v>
      </c>
      <c r="K52" s="1">
        <v>4</v>
      </c>
    </row>
    <row r="53" spans="1:11" x14ac:dyDescent="0.2">
      <c r="A53" t="s">
        <v>19</v>
      </c>
      <c r="B53" t="s">
        <v>50</v>
      </c>
      <c r="C53" t="s">
        <v>50</v>
      </c>
      <c r="D53" t="s">
        <v>103</v>
      </c>
      <c r="K53" s="1">
        <v>3</v>
      </c>
    </row>
    <row r="54" spans="1:11" x14ac:dyDescent="0.2">
      <c r="A54" t="s">
        <v>96</v>
      </c>
      <c r="B54" t="s">
        <v>51</v>
      </c>
      <c r="C54" t="s">
        <v>51</v>
      </c>
      <c r="D54" t="s">
        <v>102</v>
      </c>
      <c r="K54" s="1">
        <v>3</v>
      </c>
    </row>
    <row r="55" spans="1:11" x14ac:dyDescent="0.2">
      <c r="A55" t="s">
        <v>88</v>
      </c>
      <c r="B55" t="s">
        <v>51</v>
      </c>
      <c r="C55" t="s">
        <v>50</v>
      </c>
      <c r="D55" t="s">
        <v>102</v>
      </c>
      <c r="K55" s="1">
        <v>2</v>
      </c>
    </row>
    <row r="56" spans="1:11" x14ac:dyDescent="0.2">
      <c r="A56" t="s">
        <v>44</v>
      </c>
      <c r="B56" t="s">
        <v>50</v>
      </c>
      <c r="C56" t="s">
        <v>50</v>
      </c>
      <c r="D56" t="s">
        <v>103</v>
      </c>
      <c r="K56" s="1">
        <v>4</v>
      </c>
    </row>
    <row r="57" spans="1:11" x14ac:dyDescent="0.2">
      <c r="A57" t="s">
        <v>8</v>
      </c>
      <c r="B57" t="s">
        <v>50</v>
      </c>
      <c r="C57" t="s">
        <v>50</v>
      </c>
      <c r="D57" t="s">
        <v>103</v>
      </c>
      <c r="K57" s="1">
        <v>2</v>
      </c>
    </row>
    <row r="58" spans="1:11" x14ac:dyDescent="0.2">
      <c r="A58" t="s">
        <v>40</v>
      </c>
      <c r="B58" t="s">
        <v>50</v>
      </c>
      <c r="C58" t="s">
        <v>50</v>
      </c>
      <c r="D58" t="s">
        <v>102</v>
      </c>
      <c r="K58" s="1">
        <v>4</v>
      </c>
    </row>
    <row r="59" spans="1:11" x14ac:dyDescent="0.2">
      <c r="A59" t="s">
        <v>17</v>
      </c>
      <c r="B59" t="s">
        <v>50</v>
      </c>
      <c r="C59" t="s">
        <v>51</v>
      </c>
      <c r="D59" t="s">
        <v>103</v>
      </c>
      <c r="K59" s="1">
        <v>2</v>
      </c>
    </row>
    <row r="60" spans="1:11" x14ac:dyDescent="0.2">
      <c r="A60" t="s">
        <v>80</v>
      </c>
      <c r="B60" t="s">
        <v>51</v>
      </c>
      <c r="C60" t="s">
        <v>50</v>
      </c>
      <c r="D60" t="s">
        <v>102</v>
      </c>
      <c r="K60" s="1">
        <v>1</v>
      </c>
    </row>
    <row r="61" spans="1:11" x14ac:dyDescent="0.2">
      <c r="A61" t="s">
        <v>93</v>
      </c>
      <c r="B61" t="s">
        <v>51</v>
      </c>
      <c r="C61" t="s">
        <v>51</v>
      </c>
      <c r="D61" t="s">
        <v>103</v>
      </c>
      <c r="K61" s="1">
        <v>3</v>
      </c>
    </row>
    <row r="62" spans="1:11" x14ac:dyDescent="0.2">
      <c r="A62" t="s">
        <v>23</v>
      </c>
      <c r="B62" t="s">
        <v>50</v>
      </c>
      <c r="C62" t="s">
        <v>50</v>
      </c>
      <c r="D62" t="s">
        <v>103</v>
      </c>
      <c r="K62" s="1">
        <v>1</v>
      </c>
    </row>
    <row r="63" spans="1:11" x14ac:dyDescent="0.2">
      <c r="A63" t="s">
        <v>84</v>
      </c>
      <c r="B63" t="s">
        <v>51</v>
      </c>
      <c r="C63" t="s">
        <v>51</v>
      </c>
      <c r="D63" t="s">
        <v>103</v>
      </c>
      <c r="K63" s="1">
        <v>4</v>
      </c>
    </row>
    <row r="64" spans="1:11" x14ac:dyDescent="0.2">
      <c r="A64" t="s">
        <v>18</v>
      </c>
      <c r="B64" t="s">
        <v>50</v>
      </c>
      <c r="C64" t="s">
        <v>50</v>
      </c>
      <c r="D64" t="s">
        <v>102</v>
      </c>
      <c r="K64" s="1">
        <v>1</v>
      </c>
    </row>
    <row r="65" spans="1:11" x14ac:dyDescent="0.2">
      <c r="A65" t="s">
        <v>87</v>
      </c>
      <c r="B65" t="s">
        <v>51</v>
      </c>
      <c r="C65" t="s">
        <v>50</v>
      </c>
      <c r="D65" t="s">
        <v>102</v>
      </c>
      <c r="K65" s="1">
        <v>1</v>
      </c>
    </row>
    <row r="66" spans="1:11" x14ac:dyDescent="0.2">
      <c r="A66" t="s">
        <v>81</v>
      </c>
      <c r="B66" t="s">
        <v>51</v>
      </c>
      <c r="C66" t="s">
        <v>51</v>
      </c>
      <c r="D66" t="s">
        <v>102</v>
      </c>
      <c r="K66" s="1">
        <v>4</v>
      </c>
    </row>
    <row r="67" spans="1:11" x14ac:dyDescent="0.2">
      <c r="A67" t="s">
        <v>58</v>
      </c>
      <c r="B67" t="s">
        <v>51</v>
      </c>
      <c r="C67" t="s">
        <v>51</v>
      </c>
      <c r="D67" t="s">
        <v>102</v>
      </c>
      <c r="K67" s="1">
        <v>2</v>
      </c>
    </row>
    <row r="68" spans="1:11" x14ac:dyDescent="0.2">
      <c r="A68" t="s">
        <v>38</v>
      </c>
      <c r="B68" t="s">
        <v>50</v>
      </c>
      <c r="C68" t="s">
        <v>50</v>
      </c>
      <c r="D68" t="s">
        <v>102</v>
      </c>
      <c r="K68" s="1">
        <v>2</v>
      </c>
    </row>
    <row r="69" spans="1:11" x14ac:dyDescent="0.2">
      <c r="A69" t="s">
        <v>60</v>
      </c>
      <c r="B69" t="s">
        <v>51</v>
      </c>
      <c r="C69" t="s">
        <v>51</v>
      </c>
      <c r="D69" t="s">
        <v>102</v>
      </c>
      <c r="K69" s="1">
        <v>3</v>
      </c>
    </row>
    <row r="70" spans="1:11" x14ac:dyDescent="0.2">
      <c r="A70" t="s">
        <v>62</v>
      </c>
      <c r="B70" t="s">
        <v>51</v>
      </c>
      <c r="C70" t="s">
        <v>51</v>
      </c>
      <c r="D70" t="s">
        <v>102</v>
      </c>
      <c r="K70" s="1">
        <v>4</v>
      </c>
    </row>
    <row r="71" spans="1:11" x14ac:dyDescent="0.2">
      <c r="A71" t="s">
        <v>30</v>
      </c>
      <c r="B71" t="s">
        <v>50</v>
      </c>
      <c r="C71" t="s">
        <v>50</v>
      </c>
      <c r="D71" t="s">
        <v>103</v>
      </c>
      <c r="K71" s="1">
        <v>2</v>
      </c>
    </row>
    <row r="72" spans="1:11" x14ac:dyDescent="0.2">
      <c r="A72" t="s">
        <v>49</v>
      </c>
      <c r="B72" t="s">
        <v>50</v>
      </c>
      <c r="C72" t="s">
        <v>50</v>
      </c>
      <c r="D72" t="s">
        <v>102</v>
      </c>
      <c r="K72" s="1">
        <v>2</v>
      </c>
    </row>
    <row r="73" spans="1:11" x14ac:dyDescent="0.2">
      <c r="A73" t="s">
        <v>59</v>
      </c>
      <c r="B73" t="s">
        <v>51</v>
      </c>
      <c r="C73" t="s">
        <v>50</v>
      </c>
      <c r="D73" t="s">
        <v>103</v>
      </c>
      <c r="K73" s="1">
        <v>1</v>
      </c>
    </row>
    <row r="74" spans="1:11" x14ac:dyDescent="0.2">
      <c r="A74" t="s">
        <v>35</v>
      </c>
      <c r="B74" t="s">
        <v>50</v>
      </c>
      <c r="C74" t="s">
        <v>51</v>
      </c>
      <c r="D74" t="s">
        <v>102</v>
      </c>
      <c r="K74" s="1">
        <v>3</v>
      </c>
    </row>
    <row r="75" spans="1:11" x14ac:dyDescent="0.2">
      <c r="A75" t="s">
        <v>74</v>
      </c>
      <c r="B75" t="s">
        <v>51</v>
      </c>
      <c r="C75" t="s">
        <v>50</v>
      </c>
      <c r="D75" t="s">
        <v>103</v>
      </c>
      <c r="K75" s="1">
        <v>2</v>
      </c>
    </row>
    <row r="76" spans="1:11" x14ac:dyDescent="0.2">
      <c r="A76" t="s">
        <v>94</v>
      </c>
      <c r="B76" t="s">
        <v>51</v>
      </c>
      <c r="C76" t="s">
        <v>51</v>
      </c>
      <c r="D76" t="s">
        <v>102</v>
      </c>
      <c r="K76" s="1">
        <v>1</v>
      </c>
    </row>
    <row r="77" spans="1:11" x14ac:dyDescent="0.2">
      <c r="A77" t="s">
        <v>48</v>
      </c>
      <c r="B77" t="s">
        <v>50</v>
      </c>
      <c r="C77" t="s">
        <v>50</v>
      </c>
      <c r="D77" t="s">
        <v>102</v>
      </c>
      <c r="K77" s="1">
        <v>2</v>
      </c>
    </row>
    <row r="78" spans="1:11" x14ac:dyDescent="0.2">
      <c r="A78" t="s">
        <v>36</v>
      </c>
      <c r="B78" t="s">
        <v>50</v>
      </c>
      <c r="C78" t="s">
        <v>50</v>
      </c>
      <c r="D78" t="s">
        <v>103</v>
      </c>
      <c r="K78" s="1">
        <v>4</v>
      </c>
    </row>
    <row r="79" spans="1:11" x14ac:dyDescent="0.2">
      <c r="A79" t="s">
        <v>83</v>
      </c>
      <c r="B79" t="s">
        <v>51</v>
      </c>
      <c r="C79" t="s">
        <v>50</v>
      </c>
      <c r="D79" t="s">
        <v>102</v>
      </c>
      <c r="K79" s="1">
        <v>2</v>
      </c>
    </row>
    <row r="80" spans="1:11" x14ac:dyDescent="0.2">
      <c r="A80" t="s">
        <v>20</v>
      </c>
      <c r="B80" t="s">
        <v>50</v>
      </c>
      <c r="C80" t="s">
        <v>51</v>
      </c>
      <c r="D80" t="s">
        <v>103</v>
      </c>
      <c r="K80" s="1">
        <v>3</v>
      </c>
    </row>
    <row r="81" spans="1:11" x14ac:dyDescent="0.2">
      <c r="A81" t="s">
        <v>37</v>
      </c>
      <c r="B81" t="s">
        <v>50</v>
      </c>
      <c r="C81" t="s">
        <v>50</v>
      </c>
      <c r="D81" t="s">
        <v>103</v>
      </c>
      <c r="K81" s="1">
        <v>4</v>
      </c>
    </row>
    <row r="82" spans="1:11" x14ac:dyDescent="0.2">
      <c r="A82" t="s">
        <v>82</v>
      </c>
      <c r="B82" t="s">
        <v>51</v>
      </c>
      <c r="C82" t="s">
        <v>51</v>
      </c>
      <c r="D82" t="s">
        <v>103</v>
      </c>
      <c r="K82" s="1">
        <v>1</v>
      </c>
    </row>
    <row r="83" spans="1:11" x14ac:dyDescent="0.2">
      <c r="A83" t="s">
        <v>64</v>
      </c>
      <c r="B83" t="s">
        <v>51</v>
      </c>
      <c r="C83" t="s">
        <v>50</v>
      </c>
      <c r="D83" t="s">
        <v>102</v>
      </c>
      <c r="K83" s="1">
        <v>4</v>
      </c>
    </row>
    <row r="84" spans="1:11" x14ac:dyDescent="0.2">
      <c r="A84" t="s">
        <v>53</v>
      </c>
      <c r="B84" t="s">
        <v>51</v>
      </c>
      <c r="C84" t="s">
        <v>51</v>
      </c>
      <c r="D84" t="s">
        <v>102</v>
      </c>
      <c r="K84" s="1">
        <v>1</v>
      </c>
    </row>
    <row r="85" spans="1:11" x14ac:dyDescent="0.2">
      <c r="A85" t="s">
        <v>78</v>
      </c>
      <c r="B85" t="s">
        <v>51</v>
      </c>
      <c r="C85" t="s">
        <v>51</v>
      </c>
      <c r="D85" t="s">
        <v>103</v>
      </c>
      <c r="K85" s="1">
        <v>4</v>
      </c>
    </row>
    <row r="86" spans="1:11" x14ac:dyDescent="0.2">
      <c r="A86" t="s">
        <v>21</v>
      </c>
      <c r="B86" t="s">
        <v>50</v>
      </c>
      <c r="C86" t="s">
        <v>50</v>
      </c>
      <c r="D86" t="s">
        <v>102</v>
      </c>
      <c r="K86" s="1">
        <v>3</v>
      </c>
    </row>
    <row r="87" spans="1:11" x14ac:dyDescent="0.2">
      <c r="A87" t="s">
        <v>13</v>
      </c>
      <c r="B87" t="s">
        <v>50</v>
      </c>
      <c r="C87" t="s">
        <v>50</v>
      </c>
      <c r="D87" t="s">
        <v>103</v>
      </c>
      <c r="K87" s="1">
        <v>1</v>
      </c>
    </row>
    <row r="88" spans="1:11" x14ac:dyDescent="0.2">
      <c r="A88" t="s">
        <v>14</v>
      </c>
      <c r="B88" t="s">
        <v>50</v>
      </c>
      <c r="C88" t="s">
        <v>50</v>
      </c>
      <c r="D88" t="s">
        <v>103</v>
      </c>
      <c r="K88" s="1">
        <v>1</v>
      </c>
    </row>
    <row r="89" spans="1:11" x14ac:dyDescent="0.2">
      <c r="A89" t="s">
        <v>6</v>
      </c>
      <c r="B89" t="s">
        <v>50</v>
      </c>
      <c r="C89" t="s">
        <v>50</v>
      </c>
      <c r="D89" t="s">
        <v>102</v>
      </c>
      <c r="K89" s="1">
        <v>1</v>
      </c>
    </row>
    <row r="90" spans="1:11" x14ac:dyDescent="0.2">
      <c r="A90" t="s">
        <v>29</v>
      </c>
      <c r="B90" t="s">
        <v>50</v>
      </c>
      <c r="C90" t="s">
        <v>50</v>
      </c>
      <c r="D90" t="s">
        <v>103</v>
      </c>
      <c r="K90" s="1">
        <v>3</v>
      </c>
    </row>
    <row r="91" spans="1:11" x14ac:dyDescent="0.2">
      <c r="A91" t="s">
        <v>3</v>
      </c>
      <c r="B91" t="s">
        <v>50</v>
      </c>
      <c r="C91" t="s">
        <v>50</v>
      </c>
      <c r="D91" t="s">
        <v>102</v>
      </c>
      <c r="K91" s="1">
        <v>1</v>
      </c>
    </row>
    <row r="92" spans="1:11" x14ac:dyDescent="0.2">
      <c r="A92" t="s">
        <v>71</v>
      </c>
      <c r="B92" t="s">
        <v>51</v>
      </c>
      <c r="C92" t="s">
        <v>50</v>
      </c>
      <c r="D92" t="s">
        <v>102</v>
      </c>
      <c r="K92" s="1">
        <v>1</v>
      </c>
    </row>
    <row r="93" spans="1:11" x14ac:dyDescent="0.2">
      <c r="A93" t="s">
        <v>32</v>
      </c>
      <c r="B93" t="s">
        <v>50</v>
      </c>
      <c r="C93" t="s">
        <v>50</v>
      </c>
      <c r="D93" t="s">
        <v>102</v>
      </c>
      <c r="K93" s="1">
        <v>3</v>
      </c>
    </row>
    <row r="94" spans="1:11" x14ac:dyDescent="0.2">
      <c r="A94" t="s">
        <v>5</v>
      </c>
      <c r="B94" t="s">
        <v>50</v>
      </c>
      <c r="C94" t="s">
        <v>50</v>
      </c>
      <c r="D94" t="s">
        <v>103</v>
      </c>
      <c r="K94" s="1">
        <v>1</v>
      </c>
    </row>
    <row r="95" spans="1:11" x14ac:dyDescent="0.2">
      <c r="A95" t="s">
        <v>89</v>
      </c>
      <c r="B95" t="s">
        <v>51</v>
      </c>
      <c r="C95" t="s">
        <v>51</v>
      </c>
      <c r="D95" t="s">
        <v>102</v>
      </c>
      <c r="K95" s="1">
        <v>3</v>
      </c>
    </row>
    <row r="96" spans="1:11" x14ac:dyDescent="0.2">
      <c r="A96" t="s">
        <v>65</v>
      </c>
      <c r="B96" t="s">
        <v>51</v>
      </c>
      <c r="C96" t="s">
        <v>50</v>
      </c>
      <c r="D96" t="s">
        <v>102</v>
      </c>
      <c r="K96" s="1">
        <v>3</v>
      </c>
    </row>
    <row r="97" spans="1:11" x14ac:dyDescent="0.2">
      <c r="A97" t="s">
        <v>73</v>
      </c>
      <c r="B97" t="s">
        <v>51</v>
      </c>
      <c r="C97" t="s">
        <v>51</v>
      </c>
      <c r="D97" t="s">
        <v>103</v>
      </c>
      <c r="K97" s="1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D649-2276-314D-A5CA-B3E0E073E19B}">
  <dimension ref="A1:P577"/>
  <sheetViews>
    <sheetView tabSelected="1" zoomScale="75" workbookViewId="0">
      <selection activeCell="I13" sqref="I13"/>
    </sheetView>
  </sheetViews>
  <sheetFormatPr baseColWidth="10" defaultRowHeight="16" x14ac:dyDescent="0.2"/>
  <cols>
    <col min="1" max="1" width="42.1640625" bestFit="1" customWidth="1"/>
    <col min="3" max="3" width="12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101</v>
      </c>
      <c r="F1" t="s">
        <v>105</v>
      </c>
      <c r="G1" t="s">
        <v>106</v>
      </c>
      <c r="H1" t="s">
        <v>107</v>
      </c>
      <c r="I1" t="s">
        <v>108</v>
      </c>
      <c r="K1" s="1" t="s">
        <v>121</v>
      </c>
      <c r="M1" t="s">
        <v>105</v>
      </c>
      <c r="N1" t="s">
        <v>106</v>
      </c>
      <c r="O1" t="s">
        <v>107</v>
      </c>
      <c r="P1" t="s">
        <v>108</v>
      </c>
    </row>
    <row r="2" spans="1:16" x14ac:dyDescent="0.2">
      <c r="A2" t="s">
        <v>22</v>
      </c>
      <c r="B2" t="s">
        <v>50</v>
      </c>
      <c r="C2" t="s">
        <v>51</v>
      </c>
      <c r="D2" t="s">
        <v>102</v>
      </c>
      <c r="E2" t="s">
        <v>109</v>
      </c>
      <c r="F2">
        <f>COUNTIFS($B$2:$B$577, "y",$C$2:$C$577, "y")</f>
        <v>204</v>
      </c>
      <c r="G2">
        <f>COUNTIFS($B$2:$B$577, "y",$C$2:$C$577, "n")</f>
        <v>84</v>
      </c>
      <c r="H2">
        <f>COUNTIFS($B$2:$B$577, "n",$C$2:$C$577, "y")</f>
        <v>141</v>
      </c>
      <c r="I2">
        <f>COUNTIFS($B$2:$B$577, "n",$C$2:$C$577, "n")</f>
        <v>147</v>
      </c>
      <c r="K2" s="1">
        <v>1</v>
      </c>
      <c r="L2" t="s">
        <v>116</v>
      </c>
      <c r="M2">
        <f>COUNTIFS($B$2:$B$577, "y",$C$2:$C$577, "y",$K$2:$K$577, "1")</f>
        <v>56</v>
      </c>
      <c r="N2">
        <f>COUNTIFS($B$2:$B$577, "y",$C$2:$C$577, "n",$K$2:$K$577, "1")</f>
        <v>17</v>
      </c>
      <c r="O2">
        <f>COUNTIFS($B$2:$B$577, "n",$C$2:$C$577, "y",$K$2:$K$577, "1")</f>
        <v>33</v>
      </c>
      <c r="P2">
        <f>COUNTIFS($B$2:$B$577, "n",$C$2:$C$577, "n",$K$2:$K$577, "1")</f>
        <v>42</v>
      </c>
    </row>
    <row r="3" spans="1:16" x14ac:dyDescent="0.2">
      <c r="A3" t="s">
        <v>52</v>
      </c>
      <c r="B3" t="s">
        <v>51</v>
      </c>
      <c r="C3" t="s">
        <v>51</v>
      </c>
      <c r="D3" t="s">
        <v>102</v>
      </c>
      <c r="E3" t="s">
        <v>103</v>
      </c>
      <c r="F3">
        <f>COUNTIFS($B$2:$B$577, "y",$C$2:$C$577, "y",$D$2:$D$577, "c")</f>
        <v>115</v>
      </c>
      <c r="G3">
        <f>COUNTIFS($B$2:$B$577, "y",$C$2:$C$577, "n",$D$2:$D$577, "c")</f>
        <v>29</v>
      </c>
      <c r="H3">
        <f>COUNTIFS($B$2:$B$577, "n",$C$2:$C$577, "y",$D$2:$D$577, "c")</f>
        <v>63</v>
      </c>
      <c r="I3">
        <f>COUNTIFS($B$2:$B$577, "n",$C$2:$C$577, "n",$D$2:$D$577, "c")</f>
        <v>81</v>
      </c>
      <c r="K3" s="1">
        <v>2</v>
      </c>
      <c r="L3" t="s">
        <v>117</v>
      </c>
      <c r="M3">
        <f>COUNTIFS($B$2:$B$577, "y",$C$2:$C$577, "y",$K$2:$K$577, "2")</f>
        <v>50</v>
      </c>
      <c r="N3">
        <f>COUNTIFS($B$2:$B$577, "y",$C$2:$C$577, "n",$K$2:$K$577, "2")</f>
        <v>21</v>
      </c>
      <c r="O3">
        <f>COUNTIFS($B$2:$B$577, "n",$C$2:$C$577, "y",$K$2:$K$577, "2")</f>
        <v>37</v>
      </c>
      <c r="P3">
        <f>COUNTIFS($B$2:$B$577, "n",$C$2:$C$577, "n",$K$2:$K$577, "2")</f>
        <v>32</v>
      </c>
    </row>
    <row r="4" spans="1:16" x14ac:dyDescent="0.2">
      <c r="A4" t="s">
        <v>45</v>
      </c>
      <c r="B4" t="s">
        <v>50</v>
      </c>
      <c r="C4" t="s">
        <v>50</v>
      </c>
      <c r="D4" t="s">
        <v>102</v>
      </c>
      <c r="E4" t="s">
        <v>102</v>
      </c>
      <c r="F4">
        <f>COUNTIFS($B$2:$B$577, "y",$C$2:$C$577, "y",$D$2:$D$577, "bw")</f>
        <v>89</v>
      </c>
      <c r="G4">
        <f>COUNTIFS($B$2:$B$577, "y",$C$2:$C$577, "n",$D$2:$D$577, "bw")</f>
        <v>55</v>
      </c>
      <c r="H4">
        <f>COUNTIFS($B$2:$B$577, "n",$C$2:$C$577, "y",$D$2:$D$577, "bw")</f>
        <v>77</v>
      </c>
      <c r="I4">
        <f>COUNTIFS($B$2:$B$577, "n",$C$2:$C$577, "n",$D$2:$D$577, "bw")</f>
        <v>66</v>
      </c>
      <c r="K4" s="1">
        <v>3</v>
      </c>
      <c r="L4" t="s">
        <v>118</v>
      </c>
      <c r="M4">
        <f>COUNTIFS($B$2:$B$577, "y",$C$2:$C$577, "y",$K$2:$K$577, "3")</f>
        <v>52</v>
      </c>
      <c r="N4">
        <f>COUNTIFS($B$2:$B$577, "y",$C$2:$C$577, "n",$K$2:$K$577, "3")</f>
        <v>19</v>
      </c>
      <c r="O4">
        <f>COUNTIFS($B$2:$B$577, "n",$C$2:$C$577, "y",$K$2:$K$577, "3")</f>
        <v>33</v>
      </c>
      <c r="P4">
        <f>COUNTIFS($B$2:$B$577, "n",$C$2:$C$577, "n",$K$2:$K$577, "3")</f>
        <v>39</v>
      </c>
    </row>
    <row r="5" spans="1:16" x14ac:dyDescent="0.2">
      <c r="A5" t="s">
        <v>53</v>
      </c>
      <c r="B5" t="s">
        <v>51</v>
      </c>
      <c r="C5" t="s">
        <v>51</v>
      </c>
      <c r="D5" t="s">
        <v>102</v>
      </c>
      <c r="K5" s="1">
        <v>1</v>
      </c>
      <c r="L5" t="s">
        <v>122</v>
      </c>
      <c r="M5">
        <f>COUNTIFS($B$2:$B$577, "y",$C$2:$C$577, "y",$K$2:$K$577, "4")</f>
        <v>46</v>
      </c>
      <c r="N5">
        <f>COUNTIFS($B$2:$B$577, "y",$C$2:$C$577, "n",$K$2:$K$577, "4")</f>
        <v>27</v>
      </c>
      <c r="O5">
        <f>COUNTIFS($B$2:$B$577, "n",$C$2:$C$577, "y",$K$2:$K$577, "4")</f>
        <v>38</v>
      </c>
      <c r="P5">
        <f>COUNTIFS($B$2:$B$577, "n",$C$2:$C$577, "n",$K$2:$K$577, "4")</f>
        <v>34</v>
      </c>
    </row>
    <row r="6" spans="1:16" x14ac:dyDescent="0.2">
      <c r="A6" t="s">
        <v>54</v>
      </c>
      <c r="B6" t="s">
        <v>51</v>
      </c>
      <c r="C6" t="s">
        <v>50</v>
      </c>
      <c r="D6" t="s">
        <v>103</v>
      </c>
      <c r="E6" s="1" t="s">
        <v>109</v>
      </c>
      <c r="K6" s="1">
        <v>2</v>
      </c>
    </row>
    <row r="7" spans="1:16" x14ac:dyDescent="0.2">
      <c r="A7" t="s">
        <v>15</v>
      </c>
      <c r="B7" t="s">
        <v>50</v>
      </c>
      <c r="C7" t="s">
        <v>51</v>
      </c>
      <c r="D7" t="s">
        <v>102</v>
      </c>
      <c r="E7" t="s">
        <v>110</v>
      </c>
      <c r="F7">
        <f>F2/(G2+F2)</f>
        <v>0.70833333333333337</v>
      </c>
      <c r="K7" s="1">
        <v>2</v>
      </c>
    </row>
    <row r="8" spans="1:16" x14ac:dyDescent="0.2">
      <c r="A8" t="s">
        <v>55</v>
      </c>
      <c r="B8" t="s">
        <v>51</v>
      </c>
      <c r="C8" t="s">
        <v>50</v>
      </c>
      <c r="D8" t="s">
        <v>102</v>
      </c>
      <c r="E8" t="s">
        <v>111</v>
      </c>
      <c r="F8">
        <f>H2/(H2+I2)</f>
        <v>0.48958333333333331</v>
      </c>
      <c r="K8" s="1">
        <v>4</v>
      </c>
      <c r="L8" t="s">
        <v>101</v>
      </c>
    </row>
    <row r="9" spans="1:16" x14ac:dyDescent="0.2">
      <c r="A9" t="s">
        <v>56</v>
      </c>
      <c r="B9" t="s">
        <v>51</v>
      </c>
      <c r="C9" t="s">
        <v>51</v>
      </c>
      <c r="D9" t="s">
        <v>103</v>
      </c>
      <c r="K9" s="1">
        <v>2</v>
      </c>
      <c r="M9" t="s">
        <v>105</v>
      </c>
      <c r="N9" t="s">
        <v>106</v>
      </c>
      <c r="O9" t="s">
        <v>107</v>
      </c>
      <c r="P9" t="s">
        <v>108</v>
      </c>
    </row>
    <row r="10" spans="1:16" x14ac:dyDescent="0.2">
      <c r="A10" t="s">
        <v>27</v>
      </c>
      <c r="B10" t="s">
        <v>50</v>
      </c>
      <c r="C10" t="s">
        <v>50</v>
      </c>
      <c r="D10" t="s">
        <v>103</v>
      </c>
      <c r="E10" t="s">
        <v>112</v>
      </c>
      <c r="F10">
        <f>NORMSINV(F7)-NORMSINV(F8)</f>
        <v>0.57463596151362606</v>
      </c>
      <c r="K10" s="1">
        <v>2</v>
      </c>
      <c r="L10" t="s">
        <v>116</v>
      </c>
      <c r="M10">
        <f>COUNTIFS($B$2:$B$577, "y",$C$2:$C$577, "y",$K$2:$K$577, "1",$D$2:$D$577, "c")</f>
        <v>30</v>
      </c>
      <c r="N10">
        <f>COUNTIFS($B$2:$B$577, "y",$C$2:$C$577, "n",$K$2:$K$577, "1",$D$2:$D$577, "c")</f>
        <v>5</v>
      </c>
      <c r="O10">
        <f>COUNTIFS($B$2:$B$577, "n",$C$2:$C$577, "y",$K$2:$K$577, "1",$D$2:$D$577, "c")</f>
        <v>10</v>
      </c>
      <c r="P10">
        <f>COUNTIFS($B$2:$B$577, "n",$C$2:$C$577, "n",$K$2:$K$577, "1",$D$2:$D$577, "c")</f>
        <v>27</v>
      </c>
    </row>
    <row r="11" spans="1:16" x14ac:dyDescent="0.2">
      <c r="A11" t="s">
        <v>57</v>
      </c>
      <c r="B11" t="s">
        <v>51</v>
      </c>
      <c r="C11" t="s">
        <v>50</v>
      </c>
      <c r="D11" t="s">
        <v>103</v>
      </c>
      <c r="E11" t="s">
        <v>113</v>
      </c>
      <c r="F11">
        <f>-(((NORMSINV(F7)+NORMSINV(F8))/2))</f>
        <v>-0.26120430194128519</v>
      </c>
      <c r="K11" s="1">
        <v>4</v>
      </c>
      <c r="L11" t="s">
        <v>117</v>
      </c>
      <c r="M11">
        <f>COUNTIFS($B$2:$B$577, "y",$C$2:$C$577, "y",$K$2:$K$577, "2", $D$2:$D$577, "c")</f>
        <v>25</v>
      </c>
      <c r="N11">
        <f>COUNTIFS($B$2:$B$577, "y",$C$2:$C$577, "n",$K$2:$K$577, "2", $D$2:$D$577, "c")</f>
        <v>11</v>
      </c>
      <c r="O11">
        <f>COUNTIFS($B$2:$B$577, "n",$C$2:$C$577, "y",$K$2:$K$577, "2", $D$2:$D$577, "c")</f>
        <v>14</v>
      </c>
      <c r="P11">
        <f>COUNTIFS($B$2:$B$577, "n",$C$2:$C$577, "n",$K$2:$K$577, "2", $D$2:$D$577, "c")</f>
        <v>20</v>
      </c>
    </row>
    <row r="12" spans="1:16" x14ac:dyDescent="0.2">
      <c r="A12" t="s">
        <v>6</v>
      </c>
      <c r="B12" t="s">
        <v>50</v>
      </c>
      <c r="C12" t="s">
        <v>50</v>
      </c>
      <c r="D12" t="s">
        <v>102</v>
      </c>
      <c r="K12" s="1">
        <v>1</v>
      </c>
      <c r="L12" t="s">
        <v>118</v>
      </c>
      <c r="M12">
        <f>COUNTIFS($B$2:$B$577, "y",$C$2:$C$577, "y",$K$2:$K$577, "3", $D$2:$D$577, "c")</f>
        <v>31</v>
      </c>
      <c r="N12">
        <f>COUNTIFS($B$2:$B$577, "y",$C$2:$C$577, "n",$K$2:$K$577, "3", $D$2:$D$577, "c")</f>
        <v>5</v>
      </c>
      <c r="O12">
        <f>COUNTIFS($B$2:$B$577, "n",$C$2:$C$577, "y",$K$2:$K$577, "3", $D$2:$D$577, "c")</f>
        <v>17</v>
      </c>
      <c r="P12">
        <f>COUNTIFS($B$2:$B$577, "n",$C$2:$C$577, "n",$K$2:$K$577, "3", $D$2:$D$577, "c")</f>
        <v>19</v>
      </c>
    </row>
    <row r="13" spans="1:16" x14ac:dyDescent="0.2">
      <c r="A13" t="s">
        <v>58</v>
      </c>
      <c r="B13" t="s">
        <v>51</v>
      </c>
      <c r="C13" t="s">
        <v>51</v>
      </c>
      <c r="D13" t="s">
        <v>102</v>
      </c>
      <c r="E13" t="s">
        <v>114</v>
      </c>
      <c r="K13" s="1">
        <v>2</v>
      </c>
      <c r="L13" t="s">
        <v>122</v>
      </c>
      <c r="M13">
        <f>COUNTIFS($B$2:$B$577, "y",$C$2:$C$577, "y",$K$2:$K$577, "4", $D$2:$D$577, "c")</f>
        <v>29</v>
      </c>
      <c r="N13">
        <f>COUNTIFS($B$2:$B$577, "y",$C$2:$C$577, "n",$K$2:$K$577, "4", $D$2:$D$577, "c")</f>
        <v>8</v>
      </c>
      <c r="O13">
        <f>COUNTIFS($B$2:$B$577, "n",$C$2:$C$577, "y",$K$2:$K$577, "4", $D$2:$D$577, "c")</f>
        <v>22</v>
      </c>
      <c r="P13">
        <f>COUNTIFS($B$2:$B$577, "n",$C$2:$C$577, "n",$K$2:$K$577, "4", $D$2:$D$577, "c")</f>
        <v>15</v>
      </c>
    </row>
    <row r="14" spans="1:16" x14ac:dyDescent="0.2">
      <c r="A14" t="s">
        <v>59</v>
      </c>
      <c r="B14" t="s">
        <v>51</v>
      </c>
      <c r="C14" t="s">
        <v>50</v>
      </c>
      <c r="D14" t="s">
        <v>103</v>
      </c>
      <c r="E14" t="s">
        <v>110</v>
      </c>
      <c r="F14">
        <f>F3/(G3+F3)</f>
        <v>0.79861111111111116</v>
      </c>
      <c r="K14" s="1">
        <v>1</v>
      </c>
    </row>
    <row r="15" spans="1:16" x14ac:dyDescent="0.2">
      <c r="A15" t="s">
        <v>60</v>
      </c>
      <c r="B15" t="s">
        <v>51</v>
      </c>
      <c r="C15" t="s">
        <v>51</v>
      </c>
      <c r="D15" t="s">
        <v>102</v>
      </c>
      <c r="E15" t="s">
        <v>111</v>
      </c>
      <c r="F15">
        <f>H3/(H3+I3)</f>
        <v>0.4375</v>
      </c>
      <c r="K15" s="1">
        <v>3</v>
      </c>
      <c r="L15" t="s">
        <v>123</v>
      </c>
    </row>
    <row r="16" spans="1:16" x14ac:dyDescent="0.2">
      <c r="A16" t="s">
        <v>61</v>
      </c>
      <c r="B16" t="s">
        <v>51</v>
      </c>
      <c r="C16" t="s">
        <v>51</v>
      </c>
      <c r="D16" t="s">
        <v>103</v>
      </c>
      <c r="K16" s="1">
        <v>1</v>
      </c>
      <c r="M16" t="s">
        <v>105</v>
      </c>
      <c r="N16" t="s">
        <v>106</v>
      </c>
      <c r="O16" t="s">
        <v>107</v>
      </c>
      <c r="P16" t="s">
        <v>108</v>
      </c>
    </row>
    <row r="17" spans="1:16" x14ac:dyDescent="0.2">
      <c r="A17" t="s">
        <v>39</v>
      </c>
      <c r="B17" t="s">
        <v>50</v>
      </c>
      <c r="C17" t="s">
        <v>50</v>
      </c>
      <c r="D17" t="s">
        <v>103</v>
      </c>
      <c r="E17" t="s">
        <v>112</v>
      </c>
      <c r="F17">
        <f>NORMSINV(F14)-NORMSINV(F15)</f>
        <v>0.99398123385154336</v>
      </c>
      <c r="K17" s="1">
        <v>4</v>
      </c>
      <c r="L17" t="s">
        <v>116</v>
      </c>
      <c r="M17">
        <f>COUNTIFS($B$2:$B$577, "y",$C$2:$C$577, "y",$K$2:$K$577, "1",$D$2:$D$577, "bw")</f>
        <v>26</v>
      </c>
      <c r="N17">
        <f>COUNTIFS($B$2:$B$577, "y",$C$2:$C$577, "n",$K$2:$K$577, "1",$D$2:$D$577, "bw")</f>
        <v>12</v>
      </c>
      <c r="O17">
        <f>COUNTIFS($B$2:$B$577, "n",$C$2:$C$577, "y",$K$2:$K$577, "1",$D$2:$D$577, "bw")</f>
        <v>23</v>
      </c>
      <c r="P17">
        <f>COUNTIFS($B$2:$B$577, "n",$C$2:$C$577, "n",$K$2:$K$577, "1",$D$2:$D$577, "bw")</f>
        <v>15</v>
      </c>
    </row>
    <row r="18" spans="1:16" x14ac:dyDescent="0.2">
      <c r="A18" t="s">
        <v>21</v>
      </c>
      <c r="B18" t="s">
        <v>50</v>
      </c>
      <c r="C18" t="s">
        <v>51</v>
      </c>
      <c r="D18" t="s">
        <v>102</v>
      </c>
      <c r="E18" t="s">
        <v>113</v>
      </c>
      <c r="F18">
        <f>-(((NORMSINV(F14)+NORMSINV(F15))/2))</f>
        <v>-0.33967993231560095</v>
      </c>
      <c r="K18" s="1">
        <v>3</v>
      </c>
      <c r="L18" t="s">
        <v>117</v>
      </c>
      <c r="M18">
        <f>COUNTIFS($B$2:$B$577, "y",$C$2:$C$577, "y",$K$2:$K$577, "2", $D$2:$D$577, "bw")</f>
        <v>25</v>
      </c>
      <c r="N18">
        <f>COUNTIFS($B$2:$B$577, "y",$C$2:$C$577, "n",$K$2:$K$577, "2", $D$2:$D$577, "bw")</f>
        <v>10</v>
      </c>
      <c r="O18">
        <f>COUNTIFS($B$2:$B$577, "n",$C$2:$C$577, "y",$K$2:$K$577, "2", $D$2:$D$577, "bw")</f>
        <v>23</v>
      </c>
      <c r="P18">
        <f>COUNTIFS($B$2:$B$577, "n",$C$2:$C$577, "n",$K$2:$K$577, "2", $D$2:$D$577, "bw")</f>
        <v>12</v>
      </c>
    </row>
    <row r="19" spans="1:16" x14ac:dyDescent="0.2">
      <c r="A19" t="s">
        <v>11</v>
      </c>
      <c r="B19" t="s">
        <v>50</v>
      </c>
      <c r="C19" t="s">
        <v>51</v>
      </c>
      <c r="D19" t="s">
        <v>102</v>
      </c>
      <c r="K19" s="1">
        <v>4</v>
      </c>
      <c r="L19" t="s">
        <v>118</v>
      </c>
      <c r="M19">
        <f>COUNTIFS($B$2:$B$577, "y",$C$2:$C$577, "y",$K$2:$K$577, "3", $D$2:$D$577, "bw")</f>
        <v>21</v>
      </c>
      <c r="N19">
        <f>COUNTIFS($B$2:$B$577, "y",$C$2:$C$577, "n",$K$2:$K$577, "3", $D$2:$D$577, "bw")</f>
        <v>14</v>
      </c>
      <c r="O19">
        <f>COUNTIFS($B$2:$B$577, "n",$C$2:$C$577, "y",$K$2:$K$577, "3", $D$2:$D$577, "bw")</f>
        <v>15</v>
      </c>
      <c r="P19">
        <f>COUNTIFS($B$2:$B$577, "n",$C$2:$C$577, "n",$K$2:$K$577, "3", $D$2:$D$577, "bw")</f>
        <v>20</v>
      </c>
    </row>
    <row r="20" spans="1:16" x14ac:dyDescent="0.2">
      <c r="A20" t="s">
        <v>62</v>
      </c>
      <c r="B20" t="s">
        <v>51</v>
      </c>
      <c r="C20" t="s">
        <v>50</v>
      </c>
      <c r="D20" t="s">
        <v>102</v>
      </c>
      <c r="E20" t="s">
        <v>115</v>
      </c>
      <c r="K20" s="1">
        <v>4</v>
      </c>
      <c r="L20" t="s">
        <v>122</v>
      </c>
      <c r="M20">
        <f>COUNTIFS($B$2:$B$577, "y",$C$2:$C$577, "y",$K$2:$K$577, "4", $D$2:$D$577, "bw")</f>
        <v>17</v>
      </c>
      <c r="N20">
        <f>COUNTIFS($B$2:$B$577, "y",$C$2:$C$577, "n",$K$2:$K$577, "4", $D$2:$D$577, "bw")</f>
        <v>19</v>
      </c>
      <c r="O20">
        <f>COUNTIFS($B$2:$B$577, "n",$C$2:$C$577, "y",$K$2:$K$577, "4", $D$2:$D$577, "bw")</f>
        <v>16</v>
      </c>
      <c r="P20">
        <f>COUNTIFS($B$2:$B$577, "n",$C$2:$C$577, "n",$K$2:$K$577, "4", $D$2:$D$577, "bw")</f>
        <v>19</v>
      </c>
    </row>
    <row r="21" spans="1:16" x14ac:dyDescent="0.2">
      <c r="A21" t="s">
        <v>63</v>
      </c>
      <c r="B21" t="s">
        <v>51</v>
      </c>
      <c r="C21" t="s">
        <v>50</v>
      </c>
      <c r="D21" t="s">
        <v>103</v>
      </c>
      <c r="E21" t="s">
        <v>110</v>
      </c>
      <c r="F21">
        <f>F4/(F4+G4)</f>
        <v>0.61805555555555558</v>
      </c>
      <c r="K21" s="1">
        <v>3</v>
      </c>
    </row>
    <row r="22" spans="1:16" x14ac:dyDescent="0.2">
      <c r="A22" t="s">
        <v>64</v>
      </c>
      <c r="B22" t="s">
        <v>51</v>
      </c>
      <c r="C22" t="s">
        <v>51</v>
      </c>
      <c r="D22" t="s">
        <v>102</v>
      </c>
      <c r="E22" t="s">
        <v>111</v>
      </c>
      <c r="F22">
        <f>H4/(H4+I4)</f>
        <v>0.53846153846153844</v>
      </c>
      <c r="K22" s="1">
        <v>4</v>
      </c>
      <c r="L22" t="s">
        <v>124</v>
      </c>
    </row>
    <row r="23" spans="1:16" x14ac:dyDescent="0.2">
      <c r="A23" t="s">
        <v>65</v>
      </c>
      <c r="B23" t="s">
        <v>51</v>
      </c>
      <c r="C23" t="s">
        <v>50</v>
      </c>
      <c r="D23" t="s">
        <v>102</v>
      </c>
      <c r="K23" s="1">
        <v>3</v>
      </c>
      <c r="M23" t="s">
        <v>125</v>
      </c>
      <c r="N23" t="s">
        <v>126</v>
      </c>
      <c r="O23" t="s">
        <v>127</v>
      </c>
      <c r="P23" t="s">
        <v>113</v>
      </c>
    </row>
    <row r="24" spans="1:16" x14ac:dyDescent="0.2">
      <c r="A24" t="s">
        <v>66</v>
      </c>
      <c r="B24" t="s">
        <v>51</v>
      </c>
      <c r="C24" t="s">
        <v>50</v>
      </c>
      <c r="D24" t="s">
        <v>103</v>
      </c>
      <c r="E24" t="s">
        <v>112</v>
      </c>
      <c r="F24">
        <f>NORMSINV(F21)-NORMSINV(F22)</f>
        <v>0.20381932426532487</v>
      </c>
      <c r="K24" s="1">
        <v>3</v>
      </c>
      <c r="L24" t="s">
        <v>116</v>
      </c>
      <c r="M24">
        <f>M10/(M10+N10)</f>
        <v>0.8571428571428571</v>
      </c>
      <c r="N24">
        <f>O10/(O10+P10)</f>
        <v>0.27027027027027029</v>
      </c>
      <c r="O24">
        <f>NORMSINV(M24)-NORMSINV(N24)</f>
        <v>1.6795663175777364</v>
      </c>
      <c r="P24">
        <f>-(((NORMSINV(M24)+NORMSINV(N24))/2))</f>
        <v>-0.22778736508927372</v>
      </c>
    </row>
    <row r="25" spans="1:16" x14ac:dyDescent="0.2">
      <c r="A25" t="s">
        <v>48</v>
      </c>
      <c r="B25" t="s">
        <v>50</v>
      </c>
      <c r="C25" t="s">
        <v>50</v>
      </c>
      <c r="D25" t="s">
        <v>102</v>
      </c>
      <c r="E25" t="s">
        <v>113</v>
      </c>
      <c r="F25">
        <f>-(((NORMSINV(F21)+NORMSINV(F22))/2))</f>
        <v>-0.1984682774223015</v>
      </c>
      <c r="K25" s="1">
        <v>1</v>
      </c>
      <c r="L25" t="s">
        <v>117</v>
      </c>
      <c r="M25">
        <f t="shared" ref="M25:M27" si="0">M11/(M11+N11)</f>
        <v>0.69444444444444442</v>
      </c>
      <c r="N25">
        <f t="shared" ref="N25:N27" si="1">O11/(O11+P11)</f>
        <v>0.41176470588235292</v>
      </c>
      <c r="O25">
        <f t="shared" ref="O25:O26" si="2">NORMSINV(M25)-NORMSINV(N25)</f>
        <v>0.73149589004972337</v>
      </c>
      <c r="P25">
        <f t="shared" ref="P25:P27" si="3">-(((NORMSINV(M25)+NORMSINV(N25))/2))</f>
        <v>-0.14274011408449488</v>
      </c>
    </row>
    <row r="26" spans="1:16" x14ac:dyDescent="0.2">
      <c r="A26" t="s">
        <v>67</v>
      </c>
      <c r="B26" t="s">
        <v>51</v>
      </c>
      <c r="C26" t="s">
        <v>50</v>
      </c>
      <c r="D26" t="s">
        <v>103</v>
      </c>
      <c r="K26" s="1">
        <v>3</v>
      </c>
      <c r="L26" t="s">
        <v>118</v>
      </c>
      <c r="M26">
        <f t="shared" si="0"/>
        <v>0.86111111111111116</v>
      </c>
      <c r="N26">
        <f t="shared" si="1"/>
        <v>0.47222222222222221</v>
      </c>
      <c r="O26">
        <f t="shared" si="2"/>
        <v>1.1550098283952148</v>
      </c>
      <c r="P26">
        <f t="shared" si="3"/>
        <v>-0.50781999387915167</v>
      </c>
    </row>
    <row r="27" spans="1:16" x14ac:dyDescent="0.2">
      <c r="A27" t="s">
        <v>43</v>
      </c>
      <c r="B27" t="s">
        <v>50</v>
      </c>
      <c r="C27" t="s">
        <v>51</v>
      </c>
      <c r="D27" t="s">
        <v>103</v>
      </c>
      <c r="K27" s="1">
        <v>1</v>
      </c>
      <c r="L27" t="s">
        <v>122</v>
      </c>
      <c r="M27">
        <f t="shared" si="0"/>
        <v>0.78378378378378377</v>
      </c>
      <c r="N27">
        <f t="shared" si="1"/>
        <v>0.59459459459459463</v>
      </c>
      <c r="O27">
        <f>NORMSINV(M27)-NORMSINV(N27)</f>
        <v>0.54565588720513891</v>
      </c>
      <c r="P27">
        <f t="shared" si="3"/>
        <v>-0.51220810627432234</v>
      </c>
    </row>
    <row r="28" spans="1:16" x14ac:dyDescent="0.2">
      <c r="A28" t="s">
        <v>25</v>
      </c>
      <c r="B28" t="s">
        <v>50</v>
      </c>
      <c r="C28" t="s">
        <v>50</v>
      </c>
      <c r="D28" t="s">
        <v>102</v>
      </c>
      <c r="K28" s="1">
        <v>2</v>
      </c>
    </row>
    <row r="29" spans="1:16" x14ac:dyDescent="0.2">
      <c r="A29" t="s">
        <v>41</v>
      </c>
      <c r="B29" t="s">
        <v>50</v>
      </c>
      <c r="C29" t="s">
        <v>50</v>
      </c>
      <c r="D29" t="s">
        <v>102</v>
      </c>
      <c r="K29" s="1">
        <v>4</v>
      </c>
      <c r="L29" t="s">
        <v>128</v>
      </c>
    </row>
    <row r="30" spans="1:16" x14ac:dyDescent="0.2">
      <c r="A30" t="s">
        <v>8</v>
      </c>
      <c r="B30" t="s">
        <v>50</v>
      </c>
      <c r="C30" t="s">
        <v>50</v>
      </c>
      <c r="D30" t="s">
        <v>103</v>
      </c>
      <c r="K30" s="1">
        <v>2</v>
      </c>
      <c r="M30" t="s">
        <v>125</v>
      </c>
      <c r="N30" t="s">
        <v>126</v>
      </c>
      <c r="O30" t="s">
        <v>127</v>
      </c>
      <c r="P30" t="s">
        <v>113</v>
      </c>
    </row>
    <row r="31" spans="1:16" x14ac:dyDescent="0.2">
      <c r="A31" t="s">
        <v>33</v>
      </c>
      <c r="B31" t="s">
        <v>50</v>
      </c>
      <c r="C31" t="s">
        <v>50</v>
      </c>
      <c r="D31" t="s">
        <v>102</v>
      </c>
      <c r="K31" s="1">
        <v>1</v>
      </c>
      <c r="L31" t="s">
        <v>116</v>
      </c>
      <c r="M31">
        <f>M17/(M17+N17)</f>
        <v>0.68421052631578949</v>
      </c>
      <c r="N31">
        <f>O17/(O17+P17)</f>
        <v>0.60526315789473684</v>
      </c>
      <c r="O31">
        <f>NORMSINV(M31)-NORMSINV(N31)</f>
        <v>0.21251152792599776</v>
      </c>
      <c r="P31">
        <f>-(((NORMSINV(M31)+NORMSINV(N31))/2))</f>
        <v>-0.37324988936795145</v>
      </c>
    </row>
    <row r="32" spans="1:16" x14ac:dyDescent="0.2">
      <c r="A32" t="s">
        <v>19</v>
      </c>
      <c r="B32" t="s">
        <v>50</v>
      </c>
      <c r="C32" t="s">
        <v>51</v>
      </c>
      <c r="D32" t="s">
        <v>103</v>
      </c>
      <c r="K32" s="1">
        <v>3</v>
      </c>
      <c r="L32" t="s">
        <v>117</v>
      </c>
      <c r="M32">
        <f t="shared" ref="M32:M34" si="4">M18/(M18+N18)</f>
        <v>0.7142857142857143</v>
      </c>
      <c r="N32">
        <f t="shared" ref="N32:N34" si="5">O18/(O18+P18)</f>
        <v>0.65714285714285714</v>
      </c>
      <c r="O32">
        <f t="shared" ref="O32:O34" si="6">NORMSINV(M32)-NORMSINV(N32)</f>
        <v>0.16127091740281552</v>
      </c>
      <c r="P32">
        <f t="shared" ref="P32:P34" si="7">-(((NORMSINV(M32)+NORMSINV(N32))/2))</f>
        <v>-0.48531336323145535</v>
      </c>
    </row>
    <row r="33" spans="1:16" x14ac:dyDescent="0.2">
      <c r="A33" t="s">
        <v>37</v>
      </c>
      <c r="B33" t="s">
        <v>50</v>
      </c>
      <c r="C33" t="s">
        <v>50</v>
      </c>
      <c r="D33" t="s">
        <v>103</v>
      </c>
      <c r="K33" s="1">
        <v>4</v>
      </c>
      <c r="L33" t="s">
        <v>118</v>
      </c>
      <c r="M33">
        <f t="shared" si="4"/>
        <v>0.6</v>
      </c>
      <c r="N33">
        <f t="shared" si="5"/>
        <v>0.42857142857142855</v>
      </c>
      <c r="O33">
        <f t="shared" si="6"/>
        <v>0.43335947292850496</v>
      </c>
      <c r="P33">
        <f t="shared" si="7"/>
        <v>-3.6667366671547311E-2</v>
      </c>
    </row>
    <row r="34" spans="1:16" x14ac:dyDescent="0.2">
      <c r="A34" t="s">
        <v>68</v>
      </c>
      <c r="B34" t="s">
        <v>51</v>
      </c>
      <c r="C34" t="s">
        <v>51</v>
      </c>
      <c r="D34" t="s">
        <v>102</v>
      </c>
      <c r="K34" s="1">
        <v>4</v>
      </c>
      <c r="L34" t="s">
        <v>122</v>
      </c>
      <c r="M34">
        <f t="shared" si="4"/>
        <v>0.47222222222222221</v>
      </c>
      <c r="N34">
        <f t="shared" si="5"/>
        <v>0.45714285714285713</v>
      </c>
      <c r="O34">
        <f t="shared" si="6"/>
        <v>3.7949472064646481E-2</v>
      </c>
      <c r="P34">
        <f t="shared" si="7"/>
        <v>8.8659656350778909E-2</v>
      </c>
    </row>
    <row r="35" spans="1:16" x14ac:dyDescent="0.2">
      <c r="A35" t="s">
        <v>69</v>
      </c>
      <c r="B35" t="s">
        <v>51</v>
      </c>
      <c r="C35" t="s">
        <v>51</v>
      </c>
      <c r="D35" t="s">
        <v>103</v>
      </c>
      <c r="K35" s="1">
        <v>2</v>
      </c>
    </row>
    <row r="36" spans="1:16" x14ac:dyDescent="0.2">
      <c r="A36" t="s">
        <v>31</v>
      </c>
      <c r="B36" t="s">
        <v>50</v>
      </c>
      <c r="C36" t="s">
        <v>50</v>
      </c>
      <c r="D36" t="s">
        <v>102</v>
      </c>
      <c r="K36" s="1">
        <v>3</v>
      </c>
      <c r="L36" t="s">
        <v>129</v>
      </c>
    </row>
    <row r="37" spans="1:16" x14ac:dyDescent="0.2">
      <c r="A37" t="s">
        <v>70</v>
      </c>
      <c r="B37" t="s">
        <v>51</v>
      </c>
      <c r="C37" t="s">
        <v>50</v>
      </c>
      <c r="D37" t="s">
        <v>102</v>
      </c>
      <c r="K37" s="1">
        <v>2</v>
      </c>
      <c r="L37" t="s">
        <v>116</v>
      </c>
      <c r="M37">
        <f>M2/(M2+N2)</f>
        <v>0.76712328767123283</v>
      </c>
      <c r="N37">
        <f>O2/(O2+P3)</f>
        <v>0.50769230769230766</v>
      </c>
      <c r="O37">
        <f>NORMSINV(M37)-NORMSINV(N37)</f>
        <v>0.71012292485310446</v>
      </c>
      <c r="P37">
        <f>-(((NORMSINV(M37)+NORMSINV(N37))/2))</f>
        <v>-0.37434441332226442</v>
      </c>
    </row>
    <row r="38" spans="1:16" x14ac:dyDescent="0.2">
      <c r="A38" t="s">
        <v>71</v>
      </c>
      <c r="B38" t="s">
        <v>51</v>
      </c>
      <c r="C38" t="s">
        <v>51</v>
      </c>
      <c r="D38" t="s">
        <v>102</v>
      </c>
      <c r="K38" s="1">
        <v>1</v>
      </c>
      <c r="L38" t="s">
        <v>117</v>
      </c>
      <c r="M38">
        <f t="shared" ref="M38:M40" si="8">M3/(M3+N3)</f>
        <v>0.70422535211267601</v>
      </c>
      <c r="N38">
        <f t="shared" ref="N38:N40" si="9">O3/(O3+P4)</f>
        <v>0.48684210526315791</v>
      </c>
      <c r="O38">
        <f t="shared" ref="O38:O39" si="10">NORMSINV(M38)-NORMSINV(N38)</f>
        <v>0.56958018703873015</v>
      </c>
      <c r="P38">
        <f t="shared" ref="P38:P39" si="11">-(((NORMSINV(M38)+NORMSINV(N38))/2))</f>
        <v>-0.25180216058196231</v>
      </c>
    </row>
    <row r="39" spans="1:16" x14ac:dyDescent="0.2">
      <c r="A39" t="s">
        <v>35</v>
      </c>
      <c r="B39" t="s">
        <v>50</v>
      </c>
      <c r="C39" t="s">
        <v>50</v>
      </c>
      <c r="D39" t="s">
        <v>102</v>
      </c>
      <c r="K39" s="1">
        <v>2</v>
      </c>
      <c r="L39" t="s">
        <v>118</v>
      </c>
      <c r="M39">
        <f t="shared" si="8"/>
        <v>0.73239436619718312</v>
      </c>
      <c r="N39">
        <f t="shared" si="9"/>
        <v>0.4925373134328358</v>
      </c>
      <c r="O39">
        <f t="shared" si="10"/>
        <v>0.63877793234830871</v>
      </c>
      <c r="P39">
        <f t="shared" si="11"/>
        <v>-0.30068169393829258</v>
      </c>
    </row>
    <row r="40" spans="1:16" x14ac:dyDescent="0.2">
      <c r="A40" t="s">
        <v>13</v>
      </c>
      <c r="B40" t="s">
        <v>50</v>
      </c>
      <c r="C40" t="s">
        <v>51</v>
      </c>
      <c r="D40" t="s">
        <v>103</v>
      </c>
      <c r="K40" s="1">
        <v>4</v>
      </c>
      <c r="L40" t="s">
        <v>122</v>
      </c>
      <c r="M40">
        <f t="shared" si="8"/>
        <v>0.63013698630136983</v>
      </c>
      <c r="N40">
        <f t="shared" si="9"/>
        <v>1</v>
      </c>
      <c r="O40" t="e">
        <f>NORMSINV(M40)-NORMSINV(N40)</f>
        <v>#NUM!</v>
      </c>
      <c r="P40" t="e">
        <f>-(((NORMSINV(M40)+NORMSINV(N40))/2))</f>
        <v>#NUM!</v>
      </c>
    </row>
    <row r="41" spans="1:16" x14ac:dyDescent="0.2">
      <c r="A41" t="s">
        <v>28</v>
      </c>
      <c r="B41" t="s">
        <v>50</v>
      </c>
      <c r="C41" t="s">
        <v>51</v>
      </c>
      <c r="D41" t="s">
        <v>103</v>
      </c>
      <c r="K41" s="1">
        <v>2</v>
      </c>
    </row>
    <row r="42" spans="1:16" x14ac:dyDescent="0.2">
      <c r="A42" t="s">
        <v>30</v>
      </c>
      <c r="B42" t="s">
        <v>50</v>
      </c>
      <c r="C42" t="s">
        <v>50</v>
      </c>
      <c r="D42" t="s">
        <v>103</v>
      </c>
      <c r="K42" s="1">
        <v>2</v>
      </c>
    </row>
    <row r="43" spans="1:16" x14ac:dyDescent="0.2">
      <c r="A43" t="s">
        <v>40</v>
      </c>
      <c r="B43" t="s">
        <v>50</v>
      </c>
      <c r="C43" t="s">
        <v>50</v>
      </c>
      <c r="D43" t="s">
        <v>102</v>
      </c>
      <c r="K43" s="1">
        <v>4</v>
      </c>
    </row>
    <row r="44" spans="1:16" x14ac:dyDescent="0.2">
      <c r="A44" t="s">
        <v>72</v>
      </c>
      <c r="B44" t="s">
        <v>51</v>
      </c>
      <c r="C44" t="s">
        <v>51</v>
      </c>
      <c r="D44" t="s">
        <v>102</v>
      </c>
      <c r="K44" s="1">
        <v>1</v>
      </c>
    </row>
    <row r="45" spans="1:16" x14ac:dyDescent="0.2">
      <c r="A45" t="s">
        <v>73</v>
      </c>
      <c r="B45" t="s">
        <v>51</v>
      </c>
      <c r="C45" t="s">
        <v>50</v>
      </c>
      <c r="D45" t="s">
        <v>103</v>
      </c>
      <c r="K45" s="1">
        <v>4</v>
      </c>
    </row>
    <row r="46" spans="1:16" x14ac:dyDescent="0.2">
      <c r="A46" t="s">
        <v>26</v>
      </c>
      <c r="B46" t="s">
        <v>50</v>
      </c>
      <c r="C46" t="s">
        <v>50</v>
      </c>
      <c r="D46" t="s">
        <v>102</v>
      </c>
      <c r="K46" s="1">
        <v>2</v>
      </c>
    </row>
    <row r="47" spans="1:16" x14ac:dyDescent="0.2">
      <c r="A47" t="s">
        <v>29</v>
      </c>
      <c r="B47" t="s">
        <v>50</v>
      </c>
      <c r="C47" t="s">
        <v>50</v>
      </c>
      <c r="D47" t="s">
        <v>103</v>
      </c>
      <c r="K47" s="1">
        <v>3</v>
      </c>
    </row>
    <row r="48" spans="1:16" x14ac:dyDescent="0.2">
      <c r="A48" t="s">
        <v>42</v>
      </c>
      <c r="B48" t="s">
        <v>50</v>
      </c>
      <c r="C48" t="s">
        <v>50</v>
      </c>
      <c r="D48" t="s">
        <v>103</v>
      </c>
      <c r="K48" s="1">
        <v>1</v>
      </c>
    </row>
    <row r="49" spans="1:11" x14ac:dyDescent="0.2">
      <c r="A49" t="s">
        <v>7</v>
      </c>
      <c r="B49" t="s">
        <v>50</v>
      </c>
      <c r="C49" t="s">
        <v>51</v>
      </c>
      <c r="D49" t="s">
        <v>103</v>
      </c>
      <c r="K49" s="1">
        <v>4</v>
      </c>
    </row>
    <row r="50" spans="1:11" x14ac:dyDescent="0.2">
      <c r="A50" t="s">
        <v>38</v>
      </c>
      <c r="B50" t="s">
        <v>50</v>
      </c>
      <c r="C50" t="s">
        <v>50</v>
      </c>
      <c r="D50" t="s">
        <v>102</v>
      </c>
      <c r="K50" s="1">
        <v>2</v>
      </c>
    </row>
    <row r="51" spans="1:11" x14ac:dyDescent="0.2">
      <c r="A51" t="s">
        <v>74</v>
      </c>
      <c r="B51" t="s">
        <v>51</v>
      </c>
      <c r="C51" t="s">
        <v>50</v>
      </c>
      <c r="D51" t="s">
        <v>103</v>
      </c>
      <c r="K51" s="1">
        <v>2</v>
      </c>
    </row>
    <row r="52" spans="1:11" x14ac:dyDescent="0.2">
      <c r="A52" t="s">
        <v>9</v>
      </c>
      <c r="B52" t="s">
        <v>50</v>
      </c>
      <c r="C52" t="s">
        <v>50</v>
      </c>
      <c r="D52" t="s">
        <v>103</v>
      </c>
      <c r="K52" s="1">
        <v>2</v>
      </c>
    </row>
    <row r="53" spans="1:11" x14ac:dyDescent="0.2">
      <c r="A53" t="s">
        <v>4</v>
      </c>
      <c r="B53" t="s">
        <v>50</v>
      </c>
      <c r="C53" t="s">
        <v>51</v>
      </c>
      <c r="D53" t="s">
        <v>102</v>
      </c>
      <c r="K53" s="1">
        <v>4</v>
      </c>
    </row>
    <row r="54" spans="1:11" x14ac:dyDescent="0.2">
      <c r="A54" t="s">
        <v>14</v>
      </c>
      <c r="B54" t="s">
        <v>50</v>
      </c>
      <c r="C54" t="s">
        <v>50</v>
      </c>
      <c r="D54" t="s">
        <v>103</v>
      </c>
      <c r="K54" s="1">
        <v>1</v>
      </c>
    </row>
    <row r="55" spans="1:11" x14ac:dyDescent="0.2">
      <c r="A55" t="s">
        <v>75</v>
      </c>
      <c r="B55" t="s">
        <v>51</v>
      </c>
      <c r="C55" t="s">
        <v>50</v>
      </c>
      <c r="D55" t="s">
        <v>103</v>
      </c>
      <c r="K55" s="1">
        <v>3</v>
      </c>
    </row>
    <row r="56" spans="1:11" x14ac:dyDescent="0.2">
      <c r="A56" t="s">
        <v>18</v>
      </c>
      <c r="B56" t="s">
        <v>50</v>
      </c>
      <c r="C56" t="s">
        <v>51</v>
      </c>
      <c r="D56" t="s">
        <v>102</v>
      </c>
      <c r="K56" s="1">
        <v>1</v>
      </c>
    </row>
    <row r="57" spans="1:11" x14ac:dyDescent="0.2">
      <c r="A57" t="s">
        <v>76</v>
      </c>
      <c r="B57" t="s">
        <v>51</v>
      </c>
      <c r="C57" t="s">
        <v>50</v>
      </c>
      <c r="D57" t="s">
        <v>103</v>
      </c>
      <c r="K57" s="1">
        <v>2</v>
      </c>
    </row>
    <row r="58" spans="1:11" x14ac:dyDescent="0.2">
      <c r="A58" t="s">
        <v>77</v>
      </c>
      <c r="B58" t="s">
        <v>51</v>
      </c>
      <c r="C58" t="s">
        <v>50</v>
      </c>
      <c r="D58" t="s">
        <v>103</v>
      </c>
      <c r="K58" s="1">
        <v>4</v>
      </c>
    </row>
    <row r="59" spans="1:11" x14ac:dyDescent="0.2">
      <c r="A59" t="s">
        <v>17</v>
      </c>
      <c r="B59" t="s">
        <v>50</v>
      </c>
      <c r="C59" t="s">
        <v>50</v>
      </c>
      <c r="D59" t="s">
        <v>103</v>
      </c>
      <c r="K59" s="1">
        <v>2</v>
      </c>
    </row>
    <row r="60" spans="1:11" x14ac:dyDescent="0.2">
      <c r="A60" t="s">
        <v>78</v>
      </c>
      <c r="B60" t="s">
        <v>51</v>
      </c>
      <c r="C60" t="s">
        <v>50</v>
      </c>
      <c r="D60" t="s">
        <v>103</v>
      </c>
      <c r="K60" s="1">
        <v>4</v>
      </c>
    </row>
    <row r="61" spans="1:11" x14ac:dyDescent="0.2">
      <c r="A61" t="s">
        <v>5</v>
      </c>
      <c r="B61" t="s">
        <v>50</v>
      </c>
      <c r="C61" t="s">
        <v>50</v>
      </c>
      <c r="D61" t="s">
        <v>103</v>
      </c>
      <c r="K61" s="1">
        <v>1</v>
      </c>
    </row>
    <row r="62" spans="1:11" x14ac:dyDescent="0.2">
      <c r="A62" t="s">
        <v>79</v>
      </c>
      <c r="B62" t="s">
        <v>51</v>
      </c>
      <c r="C62" t="s">
        <v>51</v>
      </c>
      <c r="D62" t="s">
        <v>103</v>
      </c>
      <c r="K62" s="1">
        <v>3</v>
      </c>
    </row>
    <row r="63" spans="1:11" x14ac:dyDescent="0.2">
      <c r="A63" t="s">
        <v>80</v>
      </c>
      <c r="B63" t="s">
        <v>51</v>
      </c>
      <c r="C63" t="s">
        <v>50</v>
      </c>
      <c r="D63" t="s">
        <v>102</v>
      </c>
      <c r="K63" s="1">
        <v>1</v>
      </c>
    </row>
    <row r="64" spans="1:11" x14ac:dyDescent="0.2">
      <c r="A64" t="s">
        <v>81</v>
      </c>
      <c r="B64" t="s">
        <v>51</v>
      </c>
      <c r="C64" t="s">
        <v>51</v>
      </c>
      <c r="D64" t="s">
        <v>102</v>
      </c>
      <c r="K64" s="1">
        <v>4</v>
      </c>
    </row>
    <row r="65" spans="1:11" x14ac:dyDescent="0.2">
      <c r="A65" t="s">
        <v>82</v>
      </c>
      <c r="B65" t="s">
        <v>51</v>
      </c>
      <c r="C65" t="s">
        <v>51</v>
      </c>
      <c r="D65" t="s">
        <v>103</v>
      </c>
      <c r="K65" s="1">
        <v>1</v>
      </c>
    </row>
    <row r="66" spans="1:11" x14ac:dyDescent="0.2">
      <c r="A66" t="s">
        <v>83</v>
      </c>
      <c r="B66" t="s">
        <v>51</v>
      </c>
      <c r="C66" t="s">
        <v>50</v>
      </c>
      <c r="D66" t="s">
        <v>102</v>
      </c>
      <c r="K66" s="1">
        <v>2</v>
      </c>
    </row>
    <row r="67" spans="1:11" x14ac:dyDescent="0.2">
      <c r="A67" t="s">
        <v>84</v>
      </c>
      <c r="B67" t="s">
        <v>51</v>
      </c>
      <c r="C67" t="s">
        <v>50</v>
      </c>
      <c r="D67" t="s">
        <v>103</v>
      </c>
      <c r="K67" s="1">
        <v>2</v>
      </c>
    </row>
    <row r="68" spans="1:11" x14ac:dyDescent="0.2">
      <c r="A68" t="s">
        <v>12</v>
      </c>
      <c r="B68" t="s">
        <v>50</v>
      </c>
      <c r="C68" t="s">
        <v>50</v>
      </c>
      <c r="D68" t="s">
        <v>103</v>
      </c>
      <c r="K68" s="1">
        <v>3</v>
      </c>
    </row>
    <row r="69" spans="1:11" x14ac:dyDescent="0.2">
      <c r="A69" t="s">
        <v>16</v>
      </c>
      <c r="B69" t="s">
        <v>50</v>
      </c>
      <c r="C69" t="s">
        <v>50</v>
      </c>
      <c r="D69" t="s">
        <v>103</v>
      </c>
      <c r="K69" s="1">
        <v>3</v>
      </c>
    </row>
    <row r="70" spans="1:11" x14ac:dyDescent="0.2">
      <c r="A70" t="s">
        <v>44</v>
      </c>
      <c r="B70" t="s">
        <v>50</v>
      </c>
      <c r="C70" t="s">
        <v>50</v>
      </c>
      <c r="D70" t="s">
        <v>103</v>
      </c>
      <c r="K70" s="1">
        <v>4</v>
      </c>
    </row>
    <row r="71" spans="1:11" x14ac:dyDescent="0.2">
      <c r="A71" t="s">
        <v>85</v>
      </c>
      <c r="B71" t="s">
        <v>51</v>
      </c>
      <c r="C71" t="s">
        <v>51</v>
      </c>
      <c r="D71" t="s">
        <v>102</v>
      </c>
      <c r="K71" s="1">
        <v>3</v>
      </c>
    </row>
    <row r="72" spans="1:11" x14ac:dyDescent="0.2">
      <c r="A72" t="s">
        <v>86</v>
      </c>
      <c r="B72" t="s">
        <v>51</v>
      </c>
      <c r="C72" t="s">
        <v>50</v>
      </c>
      <c r="D72" t="s">
        <v>102</v>
      </c>
      <c r="K72" s="1">
        <v>2</v>
      </c>
    </row>
    <row r="73" spans="1:11" x14ac:dyDescent="0.2">
      <c r="A73" t="s">
        <v>34</v>
      </c>
      <c r="B73" t="s">
        <v>50</v>
      </c>
      <c r="C73" t="s">
        <v>51</v>
      </c>
      <c r="D73" t="s">
        <v>102</v>
      </c>
      <c r="K73" s="1">
        <v>4</v>
      </c>
    </row>
    <row r="74" spans="1:11" x14ac:dyDescent="0.2">
      <c r="A74" t="s">
        <v>87</v>
      </c>
      <c r="B74" t="s">
        <v>51</v>
      </c>
      <c r="C74" t="s">
        <v>50</v>
      </c>
      <c r="D74" t="s">
        <v>102</v>
      </c>
      <c r="K74" s="1">
        <v>1</v>
      </c>
    </row>
    <row r="75" spans="1:11" x14ac:dyDescent="0.2">
      <c r="A75" t="s">
        <v>88</v>
      </c>
      <c r="B75" t="s">
        <v>51</v>
      </c>
      <c r="C75" t="s">
        <v>50</v>
      </c>
      <c r="D75" t="s">
        <v>102</v>
      </c>
      <c r="K75" s="1">
        <v>2</v>
      </c>
    </row>
    <row r="76" spans="1:11" x14ac:dyDescent="0.2">
      <c r="A76" t="s">
        <v>49</v>
      </c>
      <c r="B76" t="s">
        <v>50</v>
      </c>
      <c r="C76" t="s">
        <v>51</v>
      </c>
      <c r="D76" t="s">
        <v>102</v>
      </c>
      <c r="K76" s="1">
        <v>2</v>
      </c>
    </row>
    <row r="77" spans="1:11" x14ac:dyDescent="0.2">
      <c r="A77" t="s">
        <v>89</v>
      </c>
      <c r="B77" t="s">
        <v>51</v>
      </c>
      <c r="C77" t="s">
        <v>50</v>
      </c>
      <c r="D77" t="s">
        <v>102</v>
      </c>
      <c r="K77" s="1">
        <v>3</v>
      </c>
    </row>
    <row r="78" spans="1:11" x14ac:dyDescent="0.2">
      <c r="A78" t="s">
        <v>90</v>
      </c>
      <c r="B78" t="s">
        <v>51</v>
      </c>
      <c r="C78" t="s">
        <v>51</v>
      </c>
      <c r="D78" t="s">
        <v>103</v>
      </c>
      <c r="K78" s="1">
        <v>1</v>
      </c>
    </row>
    <row r="79" spans="1:11" x14ac:dyDescent="0.2">
      <c r="A79" t="s">
        <v>20</v>
      </c>
      <c r="B79" t="s">
        <v>50</v>
      </c>
      <c r="C79" t="s">
        <v>51</v>
      </c>
      <c r="D79" t="s">
        <v>103</v>
      </c>
      <c r="K79" s="1">
        <v>3</v>
      </c>
    </row>
    <row r="80" spans="1:11" x14ac:dyDescent="0.2">
      <c r="A80" t="s">
        <v>3</v>
      </c>
      <c r="B80" t="s">
        <v>50</v>
      </c>
      <c r="C80" t="s">
        <v>50</v>
      </c>
      <c r="D80" t="s">
        <v>102</v>
      </c>
      <c r="K80" s="1">
        <v>1</v>
      </c>
    </row>
    <row r="81" spans="1:11" x14ac:dyDescent="0.2">
      <c r="A81" t="s">
        <v>91</v>
      </c>
      <c r="B81" t="s">
        <v>51</v>
      </c>
      <c r="C81" t="s">
        <v>51</v>
      </c>
      <c r="D81" t="s">
        <v>103</v>
      </c>
      <c r="K81" s="1">
        <v>1</v>
      </c>
    </row>
    <row r="82" spans="1:11" x14ac:dyDescent="0.2">
      <c r="A82" t="s">
        <v>92</v>
      </c>
      <c r="B82" t="s">
        <v>51</v>
      </c>
      <c r="C82" t="s">
        <v>51</v>
      </c>
      <c r="D82" t="s">
        <v>102</v>
      </c>
      <c r="K82" s="1">
        <v>4</v>
      </c>
    </row>
    <row r="83" spans="1:11" x14ac:dyDescent="0.2">
      <c r="A83" t="s">
        <v>93</v>
      </c>
      <c r="B83" t="s">
        <v>51</v>
      </c>
      <c r="C83" t="s">
        <v>50</v>
      </c>
      <c r="D83" t="s">
        <v>103</v>
      </c>
      <c r="K83" s="1">
        <v>3</v>
      </c>
    </row>
    <row r="84" spans="1:11" x14ac:dyDescent="0.2">
      <c r="A84" t="s">
        <v>94</v>
      </c>
      <c r="B84" t="s">
        <v>51</v>
      </c>
      <c r="C84" t="s">
        <v>50</v>
      </c>
      <c r="D84" t="s">
        <v>102</v>
      </c>
      <c r="K84" s="1">
        <v>1</v>
      </c>
    </row>
    <row r="85" spans="1:11" x14ac:dyDescent="0.2">
      <c r="A85" t="s">
        <v>95</v>
      </c>
      <c r="B85" t="s">
        <v>51</v>
      </c>
      <c r="C85" t="s">
        <v>50</v>
      </c>
      <c r="D85" t="s">
        <v>103</v>
      </c>
      <c r="K85" s="1">
        <v>4</v>
      </c>
    </row>
    <row r="86" spans="1:11" x14ac:dyDescent="0.2">
      <c r="A86" t="s">
        <v>96</v>
      </c>
      <c r="B86" t="s">
        <v>51</v>
      </c>
      <c r="C86" t="s">
        <v>51</v>
      </c>
      <c r="D86" t="s">
        <v>102</v>
      </c>
      <c r="K86" s="1">
        <v>3</v>
      </c>
    </row>
    <row r="87" spans="1:11" x14ac:dyDescent="0.2">
      <c r="A87" t="s">
        <v>47</v>
      </c>
      <c r="B87" t="s">
        <v>50</v>
      </c>
      <c r="C87" t="s">
        <v>51</v>
      </c>
      <c r="D87" t="s">
        <v>103</v>
      </c>
      <c r="K87" s="1">
        <v>4</v>
      </c>
    </row>
    <row r="88" spans="1:11" x14ac:dyDescent="0.2">
      <c r="A88" t="s">
        <v>97</v>
      </c>
      <c r="B88" t="s">
        <v>50</v>
      </c>
      <c r="C88" t="s">
        <v>51</v>
      </c>
      <c r="D88" t="s">
        <v>102</v>
      </c>
      <c r="K88" s="1">
        <v>4</v>
      </c>
    </row>
    <row r="89" spans="1:11" x14ac:dyDescent="0.2">
      <c r="A89" t="s">
        <v>23</v>
      </c>
      <c r="B89" t="s">
        <v>50</v>
      </c>
      <c r="C89" t="s">
        <v>50</v>
      </c>
      <c r="D89" t="s">
        <v>103</v>
      </c>
      <c r="K89" s="1">
        <v>1</v>
      </c>
    </row>
    <row r="90" spans="1:11" x14ac:dyDescent="0.2">
      <c r="A90" t="s">
        <v>36</v>
      </c>
      <c r="B90" t="s">
        <v>50</v>
      </c>
      <c r="C90" t="s">
        <v>50</v>
      </c>
      <c r="D90" t="s">
        <v>103</v>
      </c>
      <c r="K90" s="1">
        <v>4</v>
      </c>
    </row>
    <row r="91" spans="1:11" x14ac:dyDescent="0.2">
      <c r="A91" t="s">
        <v>46</v>
      </c>
      <c r="B91" t="s">
        <v>50</v>
      </c>
      <c r="C91" t="s">
        <v>51</v>
      </c>
      <c r="D91" t="s">
        <v>102</v>
      </c>
      <c r="K91" s="1">
        <v>1</v>
      </c>
    </row>
    <row r="92" spans="1:11" x14ac:dyDescent="0.2">
      <c r="A92" t="s">
        <v>10</v>
      </c>
      <c r="B92" t="s">
        <v>50</v>
      </c>
      <c r="C92" t="s">
        <v>51</v>
      </c>
      <c r="D92" t="s">
        <v>102</v>
      </c>
      <c r="K92" s="1">
        <v>3</v>
      </c>
    </row>
    <row r="93" spans="1:11" x14ac:dyDescent="0.2">
      <c r="A93" t="s">
        <v>24</v>
      </c>
      <c r="B93" t="s">
        <v>50</v>
      </c>
      <c r="C93" t="s">
        <v>50</v>
      </c>
      <c r="D93" t="s">
        <v>103</v>
      </c>
      <c r="K93" s="1">
        <v>3</v>
      </c>
    </row>
    <row r="94" spans="1:11" x14ac:dyDescent="0.2">
      <c r="A94" t="s">
        <v>32</v>
      </c>
      <c r="B94" t="s">
        <v>50</v>
      </c>
      <c r="C94" t="s">
        <v>51</v>
      </c>
      <c r="D94" t="s">
        <v>102</v>
      </c>
      <c r="K94" s="1">
        <v>3</v>
      </c>
    </row>
    <row r="95" spans="1:11" x14ac:dyDescent="0.2">
      <c r="A95" t="s">
        <v>98</v>
      </c>
      <c r="B95" t="s">
        <v>51</v>
      </c>
      <c r="C95" t="s">
        <v>50</v>
      </c>
      <c r="D95" t="s">
        <v>103</v>
      </c>
      <c r="K95" s="1">
        <v>1</v>
      </c>
    </row>
    <row r="96" spans="1:11" x14ac:dyDescent="0.2">
      <c r="A96" t="s">
        <v>99</v>
      </c>
      <c r="B96" t="s">
        <v>51</v>
      </c>
      <c r="C96" t="s">
        <v>50</v>
      </c>
      <c r="D96" t="s">
        <v>102</v>
      </c>
      <c r="K96" s="1">
        <v>3</v>
      </c>
    </row>
    <row r="97" spans="1:11" x14ac:dyDescent="0.2">
      <c r="A97" t="s">
        <v>100</v>
      </c>
      <c r="B97" t="s">
        <v>51</v>
      </c>
      <c r="C97" t="s">
        <v>51</v>
      </c>
      <c r="D97" t="s">
        <v>103</v>
      </c>
      <c r="K97" s="1">
        <v>4</v>
      </c>
    </row>
    <row r="98" spans="1:11" x14ac:dyDescent="0.2">
      <c r="A98" t="s">
        <v>6</v>
      </c>
      <c r="B98" t="s">
        <v>50</v>
      </c>
      <c r="C98" t="s">
        <v>50</v>
      </c>
      <c r="D98" t="s">
        <v>102</v>
      </c>
      <c r="K98">
        <v>1</v>
      </c>
    </row>
    <row r="99" spans="1:11" x14ac:dyDescent="0.2">
      <c r="A99" t="s">
        <v>84</v>
      </c>
      <c r="B99" t="s">
        <v>51</v>
      </c>
      <c r="C99" t="s">
        <v>51</v>
      </c>
      <c r="D99" t="s">
        <v>103</v>
      </c>
      <c r="K99">
        <v>2</v>
      </c>
    </row>
    <row r="100" spans="1:11" x14ac:dyDescent="0.2">
      <c r="A100" t="s">
        <v>39</v>
      </c>
      <c r="B100" t="s">
        <v>50</v>
      </c>
      <c r="C100" t="s">
        <v>50</v>
      </c>
      <c r="D100" t="s">
        <v>103</v>
      </c>
      <c r="K100">
        <v>4</v>
      </c>
    </row>
    <row r="101" spans="1:11" x14ac:dyDescent="0.2">
      <c r="A101" t="s">
        <v>89</v>
      </c>
      <c r="B101" t="s">
        <v>51</v>
      </c>
      <c r="C101" t="s">
        <v>50</v>
      </c>
      <c r="D101" t="s">
        <v>102</v>
      </c>
      <c r="K101">
        <v>3</v>
      </c>
    </row>
    <row r="102" spans="1:11" x14ac:dyDescent="0.2">
      <c r="A102" t="s">
        <v>34</v>
      </c>
      <c r="B102" t="s">
        <v>50</v>
      </c>
      <c r="C102" t="s">
        <v>51</v>
      </c>
      <c r="D102" t="s">
        <v>102</v>
      </c>
      <c r="K102">
        <v>4</v>
      </c>
    </row>
    <row r="103" spans="1:11" x14ac:dyDescent="0.2">
      <c r="A103" t="s">
        <v>76</v>
      </c>
      <c r="B103" t="s">
        <v>51</v>
      </c>
      <c r="C103" t="s">
        <v>51</v>
      </c>
      <c r="D103" t="s">
        <v>103</v>
      </c>
      <c r="K103">
        <v>2</v>
      </c>
    </row>
    <row r="104" spans="1:11" x14ac:dyDescent="0.2">
      <c r="A104" t="s">
        <v>91</v>
      </c>
      <c r="B104" t="s">
        <v>51</v>
      </c>
      <c r="C104" t="s">
        <v>51</v>
      </c>
      <c r="D104" t="s">
        <v>103</v>
      </c>
      <c r="K104">
        <v>1</v>
      </c>
    </row>
    <row r="105" spans="1:11" x14ac:dyDescent="0.2">
      <c r="A105" t="s">
        <v>52</v>
      </c>
      <c r="B105" t="s">
        <v>51</v>
      </c>
      <c r="C105" t="s">
        <v>50</v>
      </c>
      <c r="D105" t="s">
        <v>102</v>
      </c>
      <c r="K105">
        <v>2</v>
      </c>
    </row>
    <row r="106" spans="1:11" x14ac:dyDescent="0.2">
      <c r="A106" t="s">
        <v>44</v>
      </c>
      <c r="B106" t="s">
        <v>50</v>
      </c>
      <c r="C106" t="s">
        <v>51</v>
      </c>
      <c r="D106" t="s">
        <v>103</v>
      </c>
      <c r="K106">
        <v>4</v>
      </c>
    </row>
    <row r="107" spans="1:11" x14ac:dyDescent="0.2">
      <c r="A107" t="s">
        <v>61</v>
      </c>
      <c r="B107" t="s">
        <v>51</v>
      </c>
      <c r="C107" t="s">
        <v>51</v>
      </c>
      <c r="D107" t="s">
        <v>103</v>
      </c>
      <c r="K107">
        <v>1</v>
      </c>
    </row>
    <row r="108" spans="1:11" x14ac:dyDescent="0.2">
      <c r="A108" t="s">
        <v>16</v>
      </c>
      <c r="B108" t="s">
        <v>50</v>
      </c>
      <c r="C108" t="s">
        <v>50</v>
      </c>
      <c r="D108" t="s">
        <v>103</v>
      </c>
      <c r="K108">
        <v>3</v>
      </c>
    </row>
    <row r="109" spans="1:11" x14ac:dyDescent="0.2">
      <c r="A109" t="s">
        <v>71</v>
      </c>
      <c r="B109" t="s">
        <v>51</v>
      </c>
      <c r="C109" t="s">
        <v>51</v>
      </c>
      <c r="D109" t="s">
        <v>102</v>
      </c>
      <c r="K109">
        <v>1</v>
      </c>
    </row>
    <row r="110" spans="1:11" x14ac:dyDescent="0.2">
      <c r="A110" t="s">
        <v>38</v>
      </c>
      <c r="B110" t="s">
        <v>50</v>
      </c>
      <c r="C110" t="s">
        <v>50</v>
      </c>
      <c r="D110" t="s">
        <v>102</v>
      </c>
      <c r="K110">
        <v>2</v>
      </c>
    </row>
    <row r="111" spans="1:11" x14ac:dyDescent="0.2">
      <c r="A111" t="s">
        <v>4</v>
      </c>
      <c r="B111" t="s">
        <v>50</v>
      </c>
      <c r="C111" t="s">
        <v>51</v>
      </c>
      <c r="D111" t="s">
        <v>102</v>
      </c>
      <c r="K111">
        <v>4</v>
      </c>
    </row>
    <row r="112" spans="1:11" x14ac:dyDescent="0.2">
      <c r="A112" t="s">
        <v>3</v>
      </c>
      <c r="B112" t="s">
        <v>50</v>
      </c>
      <c r="C112" t="s">
        <v>51</v>
      </c>
      <c r="D112" t="s">
        <v>102</v>
      </c>
      <c r="K112">
        <v>1</v>
      </c>
    </row>
    <row r="113" spans="1:11" x14ac:dyDescent="0.2">
      <c r="A113" t="s">
        <v>18</v>
      </c>
      <c r="B113" t="s">
        <v>50</v>
      </c>
      <c r="C113" t="s">
        <v>50</v>
      </c>
      <c r="D113" t="s">
        <v>102</v>
      </c>
      <c r="K113">
        <v>1</v>
      </c>
    </row>
    <row r="114" spans="1:11" x14ac:dyDescent="0.2">
      <c r="A114" t="s">
        <v>22</v>
      </c>
      <c r="B114" t="s">
        <v>50</v>
      </c>
      <c r="C114" t="s">
        <v>50</v>
      </c>
      <c r="D114" t="s">
        <v>102</v>
      </c>
      <c r="K114">
        <v>1</v>
      </c>
    </row>
    <row r="115" spans="1:11" x14ac:dyDescent="0.2">
      <c r="A115" t="s">
        <v>53</v>
      </c>
      <c r="B115" t="s">
        <v>51</v>
      </c>
      <c r="C115" t="s">
        <v>51</v>
      </c>
      <c r="D115" t="s">
        <v>102</v>
      </c>
      <c r="K115">
        <v>1</v>
      </c>
    </row>
    <row r="116" spans="1:11" x14ac:dyDescent="0.2">
      <c r="A116" t="s">
        <v>32</v>
      </c>
      <c r="B116" t="s">
        <v>50</v>
      </c>
      <c r="C116" t="s">
        <v>51</v>
      </c>
      <c r="D116" t="s">
        <v>102</v>
      </c>
      <c r="K116">
        <v>3</v>
      </c>
    </row>
    <row r="117" spans="1:11" x14ac:dyDescent="0.2">
      <c r="A117" t="s">
        <v>82</v>
      </c>
      <c r="B117" t="s">
        <v>51</v>
      </c>
      <c r="C117" t="s">
        <v>51</v>
      </c>
      <c r="D117" t="s">
        <v>103</v>
      </c>
      <c r="K117">
        <v>1</v>
      </c>
    </row>
    <row r="118" spans="1:11" x14ac:dyDescent="0.2">
      <c r="A118" t="s">
        <v>57</v>
      </c>
      <c r="B118" t="s">
        <v>51</v>
      </c>
      <c r="C118" t="s">
        <v>50</v>
      </c>
      <c r="D118" t="s">
        <v>103</v>
      </c>
      <c r="K118">
        <v>4</v>
      </c>
    </row>
    <row r="119" spans="1:11" x14ac:dyDescent="0.2">
      <c r="A119" t="s">
        <v>58</v>
      </c>
      <c r="B119" t="s">
        <v>51</v>
      </c>
      <c r="C119" t="s">
        <v>50</v>
      </c>
      <c r="D119" t="s">
        <v>102</v>
      </c>
      <c r="K119">
        <v>2</v>
      </c>
    </row>
    <row r="120" spans="1:11" x14ac:dyDescent="0.2">
      <c r="A120" t="s">
        <v>74</v>
      </c>
      <c r="B120" t="s">
        <v>51</v>
      </c>
      <c r="C120" t="s">
        <v>50</v>
      </c>
      <c r="D120" t="s">
        <v>103</v>
      </c>
      <c r="K120">
        <v>2</v>
      </c>
    </row>
    <row r="121" spans="1:11" x14ac:dyDescent="0.2">
      <c r="A121" t="s">
        <v>86</v>
      </c>
      <c r="B121" t="s">
        <v>51</v>
      </c>
      <c r="C121" t="s">
        <v>51</v>
      </c>
      <c r="D121" t="s">
        <v>102</v>
      </c>
      <c r="K121">
        <v>2</v>
      </c>
    </row>
    <row r="122" spans="1:11" x14ac:dyDescent="0.2">
      <c r="A122" t="s">
        <v>27</v>
      </c>
      <c r="B122" t="s">
        <v>50</v>
      </c>
      <c r="C122" t="s">
        <v>50</v>
      </c>
      <c r="D122" t="s">
        <v>103</v>
      </c>
      <c r="K122">
        <v>2</v>
      </c>
    </row>
    <row r="123" spans="1:11" x14ac:dyDescent="0.2">
      <c r="A123" t="s">
        <v>98</v>
      </c>
      <c r="B123" t="s">
        <v>51</v>
      </c>
      <c r="C123" t="s">
        <v>50</v>
      </c>
      <c r="D123" t="s">
        <v>103</v>
      </c>
      <c r="K123">
        <v>1</v>
      </c>
    </row>
    <row r="124" spans="1:11" x14ac:dyDescent="0.2">
      <c r="A124" t="s">
        <v>99</v>
      </c>
      <c r="B124" t="s">
        <v>51</v>
      </c>
      <c r="C124" t="s">
        <v>50</v>
      </c>
      <c r="D124" t="s">
        <v>102</v>
      </c>
      <c r="K124">
        <v>3</v>
      </c>
    </row>
    <row r="125" spans="1:11" x14ac:dyDescent="0.2">
      <c r="A125" t="s">
        <v>100</v>
      </c>
      <c r="B125" t="s">
        <v>51</v>
      </c>
      <c r="C125" t="s">
        <v>50</v>
      </c>
      <c r="D125" t="s">
        <v>103</v>
      </c>
      <c r="K125">
        <v>4</v>
      </c>
    </row>
    <row r="126" spans="1:11" x14ac:dyDescent="0.2">
      <c r="A126" t="s">
        <v>17</v>
      </c>
      <c r="B126" t="s">
        <v>50</v>
      </c>
      <c r="C126" t="s">
        <v>51</v>
      </c>
      <c r="D126" t="s">
        <v>103</v>
      </c>
      <c r="K126">
        <v>2</v>
      </c>
    </row>
    <row r="127" spans="1:11" x14ac:dyDescent="0.2">
      <c r="A127" t="s">
        <v>79</v>
      </c>
      <c r="B127" t="s">
        <v>51</v>
      </c>
      <c r="C127" t="s">
        <v>51</v>
      </c>
      <c r="D127" t="s">
        <v>103</v>
      </c>
      <c r="K127">
        <v>3</v>
      </c>
    </row>
    <row r="128" spans="1:11" x14ac:dyDescent="0.2">
      <c r="A128" t="s">
        <v>56</v>
      </c>
      <c r="B128" t="s">
        <v>51</v>
      </c>
      <c r="C128" t="s">
        <v>51</v>
      </c>
      <c r="D128" t="s">
        <v>103</v>
      </c>
      <c r="K128">
        <v>2</v>
      </c>
    </row>
    <row r="129" spans="1:11" x14ac:dyDescent="0.2">
      <c r="A129" t="s">
        <v>26</v>
      </c>
      <c r="B129" t="s">
        <v>50</v>
      </c>
      <c r="C129" t="s">
        <v>51</v>
      </c>
      <c r="D129" t="s">
        <v>102</v>
      </c>
      <c r="K129">
        <v>2</v>
      </c>
    </row>
    <row r="130" spans="1:11" x14ac:dyDescent="0.2">
      <c r="A130" t="s">
        <v>55</v>
      </c>
      <c r="B130" t="s">
        <v>51</v>
      </c>
      <c r="C130" t="s">
        <v>50</v>
      </c>
      <c r="D130" t="s">
        <v>102</v>
      </c>
      <c r="K130">
        <v>4</v>
      </c>
    </row>
    <row r="131" spans="1:11" x14ac:dyDescent="0.2">
      <c r="A131" t="s">
        <v>92</v>
      </c>
      <c r="B131" t="s">
        <v>51</v>
      </c>
      <c r="C131" t="s">
        <v>51</v>
      </c>
      <c r="D131" t="s">
        <v>102</v>
      </c>
      <c r="K131">
        <v>4</v>
      </c>
    </row>
    <row r="132" spans="1:11" x14ac:dyDescent="0.2">
      <c r="A132" t="s">
        <v>47</v>
      </c>
      <c r="B132" t="s">
        <v>50</v>
      </c>
      <c r="C132" t="s">
        <v>50</v>
      </c>
      <c r="D132" t="s">
        <v>103</v>
      </c>
      <c r="K132">
        <v>4</v>
      </c>
    </row>
    <row r="133" spans="1:11" x14ac:dyDescent="0.2">
      <c r="A133" t="s">
        <v>45</v>
      </c>
      <c r="B133" t="s">
        <v>50</v>
      </c>
      <c r="C133" t="s">
        <v>50</v>
      </c>
      <c r="D133" t="s">
        <v>102</v>
      </c>
      <c r="K133">
        <v>3</v>
      </c>
    </row>
    <row r="134" spans="1:11" x14ac:dyDescent="0.2">
      <c r="A134" t="s">
        <v>65</v>
      </c>
      <c r="B134" t="s">
        <v>51</v>
      </c>
      <c r="C134" t="s">
        <v>51</v>
      </c>
      <c r="D134" t="s">
        <v>102</v>
      </c>
      <c r="K134">
        <v>3</v>
      </c>
    </row>
    <row r="135" spans="1:11" x14ac:dyDescent="0.2">
      <c r="A135" t="s">
        <v>54</v>
      </c>
      <c r="B135" t="s">
        <v>51</v>
      </c>
      <c r="C135" t="s">
        <v>51</v>
      </c>
      <c r="D135" t="s">
        <v>103</v>
      </c>
      <c r="K135">
        <v>2</v>
      </c>
    </row>
    <row r="136" spans="1:11" x14ac:dyDescent="0.2">
      <c r="A136" t="s">
        <v>43</v>
      </c>
      <c r="B136" t="s">
        <v>50</v>
      </c>
      <c r="C136" t="s">
        <v>51</v>
      </c>
      <c r="D136" t="s">
        <v>103</v>
      </c>
      <c r="K136">
        <v>1</v>
      </c>
    </row>
    <row r="137" spans="1:11" x14ac:dyDescent="0.2">
      <c r="A137" t="s">
        <v>81</v>
      </c>
      <c r="B137" t="s">
        <v>51</v>
      </c>
      <c r="C137" t="s">
        <v>50</v>
      </c>
      <c r="D137" t="s">
        <v>102</v>
      </c>
      <c r="K137">
        <v>4</v>
      </c>
    </row>
    <row r="138" spans="1:11" x14ac:dyDescent="0.2">
      <c r="A138" t="s">
        <v>37</v>
      </c>
      <c r="B138" t="s">
        <v>50</v>
      </c>
      <c r="C138" t="s">
        <v>50</v>
      </c>
      <c r="D138" t="s">
        <v>103</v>
      </c>
      <c r="K138">
        <v>4</v>
      </c>
    </row>
    <row r="139" spans="1:11" x14ac:dyDescent="0.2">
      <c r="A139" t="s">
        <v>29</v>
      </c>
      <c r="B139" t="s">
        <v>50</v>
      </c>
      <c r="C139" t="s">
        <v>50</v>
      </c>
      <c r="D139" t="s">
        <v>103</v>
      </c>
      <c r="K139">
        <v>3</v>
      </c>
    </row>
    <row r="140" spans="1:11" x14ac:dyDescent="0.2">
      <c r="A140" t="s">
        <v>40</v>
      </c>
      <c r="B140" t="s">
        <v>50</v>
      </c>
      <c r="C140" t="s">
        <v>50</v>
      </c>
      <c r="D140" t="s">
        <v>102</v>
      </c>
      <c r="K140">
        <v>4</v>
      </c>
    </row>
    <row r="141" spans="1:11" x14ac:dyDescent="0.2">
      <c r="A141" t="s">
        <v>88</v>
      </c>
      <c r="B141" t="s">
        <v>51</v>
      </c>
      <c r="C141" t="s">
        <v>50</v>
      </c>
      <c r="D141" t="s">
        <v>102</v>
      </c>
      <c r="K141">
        <v>2</v>
      </c>
    </row>
    <row r="142" spans="1:11" x14ac:dyDescent="0.2">
      <c r="A142" t="s">
        <v>66</v>
      </c>
      <c r="B142" t="s">
        <v>51</v>
      </c>
      <c r="C142" t="s">
        <v>51</v>
      </c>
      <c r="D142" t="s">
        <v>103</v>
      </c>
      <c r="K142">
        <v>3</v>
      </c>
    </row>
    <row r="143" spans="1:11" x14ac:dyDescent="0.2">
      <c r="A143" t="s">
        <v>96</v>
      </c>
      <c r="B143" t="s">
        <v>51</v>
      </c>
      <c r="C143" t="s">
        <v>51</v>
      </c>
      <c r="D143" t="s">
        <v>102</v>
      </c>
      <c r="K143">
        <v>3</v>
      </c>
    </row>
    <row r="144" spans="1:11" x14ac:dyDescent="0.2">
      <c r="A144" t="s">
        <v>13</v>
      </c>
      <c r="B144" t="s">
        <v>50</v>
      </c>
      <c r="C144" t="s">
        <v>50</v>
      </c>
      <c r="D144" t="s">
        <v>103</v>
      </c>
      <c r="K144">
        <v>1</v>
      </c>
    </row>
    <row r="145" spans="1:11" x14ac:dyDescent="0.2">
      <c r="A145" t="s">
        <v>30</v>
      </c>
      <c r="B145" t="s">
        <v>50</v>
      </c>
      <c r="C145" t="s">
        <v>50</v>
      </c>
      <c r="D145" t="s">
        <v>103</v>
      </c>
      <c r="K145">
        <v>2</v>
      </c>
    </row>
    <row r="146" spans="1:11" x14ac:dyDescent="0.2">
      <c r="A146" t="s">
        <v>23</v>
      </c>
      <c r="B146" t="s">
        <v>50</v>
      </c>
      <c r="C146" t="s">
        <v>50</v>
      </c>
      <c r="D146" t="s">
        <v>103</v>
      </c>
      <c r="K146">
        <v>1</v>
      </c>
    </row>
    <row r="147" spans="1:11" x14ac:dyDescent="0.2">
      <c r="A147" t="s">
        <v>60</v>
      </c>
      <c r="B147" t="s">
        <v>51</v>
      </c>
      <c r="C147" t="s">
        <v>51</v>
      </c>
      <c r="D147" t="s">
        <v>102</v>
      </c>
      <c r="K147">
        <v>3</v>
      </c>
    </row>
    <row r="148" spans="1:11" x14ac:dyDescent="0.2">
      <c r="A148" t="s">
        <v>69</v>
      </c>
      <c r="B148" t="s">
        <v>51</v>
      </c>
      <c r="C148" t="s">
        <v>51</v>
      </c>
      <c r="D148" t="s">
        <v>103</v>
      </c>
      <c r="K148">
        <v>2</v>
      </c>
    </row>
    <row r="149" spans="1:11" x14ac:dyDescent="0.2">
      <c r="A149" t="s">
        <v>83</v>
      </c>
      <c r="B149" t="s">
        <v>51</v>
      </c>
      <c r="C149" t="s">
        <v>51</v>
      </c>
      <c r="D149" t="s">
        <v>102</v>
      </c>
      <c r="K149">
        <v>2</v>
      </c>
    </row>
    <row r="150" spans="1:11" x14ac:dyDescent="0.2">
      <c r="A150" t="s">
        <v>12</v>
      </c>
      <c r="B150" t="s">
        <v>50</v>
      </c>
      <c r="C150" t="s">
        <v>50</v>
      </c>
      <c r="D150" t="s">
        <v>103</v>
      </c>
      <c r="K150">
        <v>3</v>
      </c>
    </row>
    <row r="151" spans="1:11" x14ac:dyDescent="0.2">
      <c r="A151" t="s">
        <v>8</v>
      </c>
      <c r="B151" t="s">
        <v>50</v>
      </c>
      <c r="C151" t="s">
        <v>50</v>
      </c>
      <c r="D151" t="s">
        <v>103</v>
      </c>
      <c r="K151">
        <v>2</v>
      </c>
    </row>
    <row r="152" spans="1:11" x14ac:dyDescent="0.2">
      <c r="A152" t="s">
        <v>7</v>
      </c>
      <c r="B152" t="s">
        <v>50</v>
      </c>
      <c r="C152" t="s">
        <v>50</v>
      </c>
      <c r="D152" t="s">
        <v>103</v>
      </c>
      <c r="K152">
        <v>4</v>
      </c>
    </row>
    <row r="153" spans="1:11" x14ac:dyDescent="0.2">
      <c r="A153" t="s">
        <v>21</v>
      </c>
      <c r="B153" t="s">
        <v>50</v>
      </c>
      <c r="C153" t="s">
        <v>51</v>
      </c>
      <c r="D153" t="s">
        <v>102</v>
      </c>
      <c r="K153">
        <v>3</v>
      </c>
    </row>
    <row r="154" spans="1:11" x14ac:dyDescent="0.2">
      <c r="A154" t="s">
        <v>9</v>
      </c>
      <c r="B154" t="s">
        <v>50</v>
      </c>
      <c r="C154" t="s">
        <v>50</v>
      </c>
      <c r="D154" t="s">
        <v>103</v>
      </c>
      <c r="K154">
        <v>2</v>
      </c>
    </row>
    <row r="155" spans="1:11" x14ac:dyDescent="0.2">
      <c r="A155" t="s">
        <v>85</v>
      </c>
      <c r="B155" t="s">
        <v>51</v>
      </c>
      <c r="C155" t="s">
        <v>50</v>
      </c>
      <c r="D155" t="s">
        <v>102</v>
      </c>
      <c r="K155">
        <v>3</v>
      </c>
    </row>
    <row r="156" spans="1:11" x14ac:dyDescent="0.2">
      <c r="A156" t="s">
        <v>87</v>
      </c>
      <c r="B156" t="s">
        <v>51</v>
      </c>
      <c r="C156" t="s">
        <v>51</v>
      </c>
      <c r="D156" t="s">
        <v>102</v>
      </c>
      <c r="K156">
        <v>1</v>
      </c>
    </row>
    <row r="157" spans="1:11" x14ac:dyDescent="0.2">
      <c r="A157" t="s">
        <v>24</v>
      </c>
      <c r="B157" t="s">
        <v>50</v>
      </c>
      <c r="C157" t="s">
        <v>50</v>
      </c>
      <c r="D157" t="s">
        <v>103</v>
      </c>
      <c r="K157">
        <v>3</v>
      </c>
    </row>
    <row r="158" spans="1:11" x14ac:dyDescent="0.2">
      <c r="A158" t="s">
        <v>14</v>
      </c>
      <c r="B158" t="s">
        <v>50</v>
      </c>
      <c r="C158" t="s">
        <v>50</v>
      </c>
      <c r="D158" t="s">
        <v>103</v>
      </c>
      <c r="K158">
        <v>1</v>
      </c>
    </row>
    <row r="159" spans="1:11" x14ac:dyDescent="0.2">
      <c r="A159" t="s">
        <v>19</v>
      </c>
      <c r="B159" t="s">
        <v>50</v>
      </c>
      <c r="C159" t="s">
        <v>50</v>
      </c>
      <c r="D159" t="s">
        <v>103</v>
      </c>
      <c r="K159">
        <v>3</v>
      </c>
    </row>
    <row r="160" spans="1:11" x14ac:dyDescent="0.2">
      <c r="A160" t="s">
        <v>41</v>
      </c>
      <c r="B160" t="s">
        <v>50</v>
      </c>
      <c r="C160" t="s">
        <v>50</v>
      </c>
      <c r="D160" t="s">
        <v>102</v>
      </c>
      <c r="K160">
        <v>4</v>
      </c>
    </row>
    <row r="161" spans="1:11" x14ac:dyDescent="0.2">
      <c r="A161" t="s">
        <v>64</v>
      </c>
      <c r="B161" t="s">
        <v>51</v>
      </c>
      <c r="C161" t="s">
        <v>51</v>
      </c>
      <c r="D161" t="s">
        <v>102</v>
      </c>
      <c r="K161">
        <v>4</v>
      </c>
    </row>
    <row r="162" spans="1:11" x14ac:dyDescent="0.2">
      <c r="A162" t="s">
        <v>59</v>
      </c>
      <c r="B162" t="s">
        <v>51</v>
      </c>
      <c r="C162" t="s">
        <v>50</v>
      </c>
      <c r="D162" t="s">
        <v>103</v>
      </c>
      <c r="K162">
        <v>1</v>
      </c>
    </row>
    <row r="163" spans="1:11" x14ac:dyDescent="0.2">
      <c r="A163" t="s">
        <v>36</v>
      </c>
      <c r="B163" t="s">
        <v>50</v>
      </c>
      <c r="C163" t="s">
        <v>50</v>
      </c>
      <c r="D163" t="s">
        <v>103</v>
      </c>
      <c r="K163">
        <v>4</v>
      </c>
    </row>
    <row r="164" spans="1:11" x14ac:dyDescent="0.2">
      <c r="A164" t="s">
        <v>15</v>
      </c>
      <c r="B164" t="s">
        <v>50</v>
      </c>
      <c r="C164" t="s">
        <v>51</v>
      </c>
      <c r="D164" t="s">
        <v>102</v>
      </c>
      <c r="K164">
        <v>2</v>
      </c>
    </row>
    <row r="165" spans="1:11" x14ac:dyDescent="0.2">
      <c r="A165" t="s">
        <v>63</v>
      </c>
      <c r="B165" t="s">
        <v>51</v>
      </c>
      <c r="C165" t="s">
        <v>50</v>
      </c>
      <c r="D165" t="s">
        <v>103</v>
      </c>
      <c r="K165">
        <v>3</v>
      </c>
    </row>
    <row r="166" spans="1:11" x14ac:dyDescent="0.2">
      <c r="A166" t="s">
        <v>68</v>
      </c>
      <c r="B166" t="s">
        <v>51</v>
      </c>
      <c r="C166" t="s">
        <v>50</v>
      </c>
      <c r="D166" t="s">
        <v>102</v>
      </c>
      <c r="K166">
        <v>4</v>
      </c>
    </row>
    <row r="167" spans="1:11" x14ac:dyDescent="0.2">
      <c r="A167" t="s">
        <v>95</v>
      </c>
      <c r="B167" t="s">
        <v>51</v>
      </c>
      <c r="C167" t="s">
        <v>51</v>
      </c>
      <c r="D167" t="s">
        <v>103</v>
      </c>
      <c r="K167">
        <v>4</v>
      </c>
    </row>
    <row r="168" spans="1:11" x14ac:dyDescent="0.2">
      <c r="A168" t="s">
        <v>62</v>
      </c>
      <c r="B168" t="s">
        <v>51</v>
      </c>
      <c r="C168" t="s">
        <v>51</v>
      </c>
      <c r="D168" t="s">
        <v>102</v>
      </c>
      <c r="K168">
        <v>4</v>
      </c>
    </row>
    <row r="169" spans="1:11" x14ac:dyDescent="0.2">
      <c r="A169" t="s">
        <v>42</v>
      </c>
      <c r="B169" t="s">
        <v>50</v>
      </c>
      <c r="C169" t="s">
        <v>50</v>
      </c>
      <c r="D169" t="s">
        <v>103</v>
      </c>
      <c r="K169">
        <v>1</v>
      </c>
    </row>
    <row r="170" spans="1:11" x14ac:dyDescent="0.2">
      <c r="A170" t="s">
        <v>31</v>
      </c>
      <c r="B170" t="s">
        <v>50</v>
      </c>
      <c r="C170" t="s">
        <v>50</v>
      </c>
      <c r="D170" t="s">
        <v>102</v>
      </c>
      <c r="K170">
        <v>3</v>
      </c>
    </row>
    <row r="171" spans="1:11" x14ac:dyDescent="0.2">
      <c r="A171" t="s">
        <v>94</v>
      </c>
      <c r="B171" t="s">
        <v>51</v>
      </c>
      <c r="C171" t="s">
        <v>51</v>
      </c>
      <c r="D171" t="s">
        <v>102</v>
      </c>
      <c r="K171">
        <v>1</v>
      </c>
    </row>
    <row r="172" spans="1:11" x14ac:dyDescent="0.2">
      <c r="A172" t="s">
        <v>75</v>
      </c>
      <c r="B172" t="s">
        <v>51</v>
      </c>
      <c r="C172" t="s">
        <v>50</v>
      </c>
      <c r="D172" t="s">
        <v>103</v>
      </c>
      <c r="K172">
        <v>3</v>
      </c>
    </row>
    <row r="173" spans="1:11" x14ac:dyDescent="0.2">
      <c r="A173" t="s">
        <v>70</v>
      </c>
      <c r="B173" t="s">
        <v>51</v>
      </c>
      <c r="C173" t="s">
        <v>50</v>
      </c>
      <c r="D173" t="s">
        <v>102</v>
      </c>
      <c r="K173">
        <v>2</v>
      </c>
    </row>
    <row r="174" spans="1:11" x14ac:dyDescent="0.2">
      <c r="A174" t="s">
        <v>25</v>
      </c>
      <c r="B174" t="s">
        <v>50</v>
      </c>
      <c r="C174" t="s">
        <v>50</v>
      </c>
      <c r="D174" t="s">
        <v>102</v>
      </c>
      <c r="K174">
        <v>2</v>
      </c>
    </row>
    <row r="175" spans="1:11" x14ac:dyDescent="0.2">
      <c r="A175" t="s">
        <v>73</v>
      </c>
      <c r="B175" t="s">
        <v>51</v>
      </c>
      <c r="C175" t="s">
        <v>50</v>
      </c>
      <c r="D175" t="s">
        <v>103</v>
      </c>
      <c r="K175">
        <v>4</v>
      </c>
    </row>
    <row r="176" spans="1:11" x14ac:dyDescent="0.2">
      <c r="A176" t="s">
        <v>93</v>
      </c>
      <c r="B176" t="s">
        <v>51</v>
      </c>
      <c r="C176" t="s">
        <v>50</v>
      </c>
      <c r="D176" t="s">
        <v>103</v>
      </c>
      <c r="K176">
        <v>3</v>
      </c>
    </row>
    <row r="177" spans="1:11" x14ac:dyDescent="0.2">
      <c r="A177" t="s">
        <v>67</v>
      </c>
      <c r="B177" t="s">
        <v>51</v>
      </c>
      <c r="C177" t="s">
        <v>50</v>
      </c>
      <c r="D177" t="s">
        <v>103</v>
      </c>
      <c r="K177">
        <v>3</v>
      </c>
    </row>
    <row r="178" spans="1:11" x14ac:dyDescent="0.2">
      <c r="A178" t="s">
        <v>97</v>
      </c>
      <c r="B178" t="s">
        <v>50</v>
      </c>
      <c r="C178" t="s">
        <v>51</v>
      </c>
      <c r="D178" t="s">
        <v>102</v>
      </c>
      <c r="K178">
        <v>4</v>
      </c>
    </row>
    <row r="179" spans="1:11" x14ac:dyDescent="0.2">
      <c r="A179" t="s">
        <v>46</v>
      </c>
      <c r="B179" t="s">
        <v>50</v>
      </c>
      <c r="C179" t="s">
        <v>51</v>
      </c>
      <c r="D179" t="s">
        <v>102</v>
      </c>
      <c r="K179">
        <v>1</v>
      </c>
    </row>
    <row r="180" spans="1:11" x14ac:dyDescent="0.2">
      <c r="A180" t="s">
        <v>90</v>
      </c>
      <c r="B180" t="s">
        <v>51</v>
      </c>
      <c r="C180" t="s">
        <v>51</v>
      </c>
      <c r="D180" t="s">
        <v>103</v>
      </c>
      <c r="K180">
        <v>1</v>
      </c>
    </row>
    <row r="181" spans="1:11" x14ac:dyDescent="0.2">
      <c r="A181" t="s">
        <v>33</v>
      </c>
      <c r="B181" t="s">
        <v>50</v>
      </c>
      <c r="C181" t="s">
        <v>50</v>
      </c>
      <c r="D181" t="s">
        <v>102</v>
      </c>
      <c r="K181">
        <v>1</v>
      </c>
    </row>
    <row r="182" spans="1:11" x14ac:dyDescent="0.2">
      <c r="A182" t="s">
        <v>10</v>
      </c>
      <c r="B182" t="s">
        <v>50</v>
      </c>
      <c r="C182" t="s">
        <v>50</v>
      </c>
      <c r="D182" t="s">
        <v>102</v>
      </c>
      <c r="K182">
        <v>3</v>
      </c>
    </row>
    <row r="183" spans="1:11" x14ac:dyDescent="0.2">
      <c r="A183" t="s">
        <v>11</v>
      </c>
      <c r="B183" t="s">
        <v>50</v>
      </c>
      <c r="C183" t="s">
        <v>51</v>
      </c>
      <c r="D183" t="s">
        <v>102</v>
      </c>
      <c r="K183">
        <v>4</v>
      </c>
    </row>
    <row r="184" spans="1:11" x14ac:dyDescent="0.2">
      <c r="A184" t="s">
        <v>48</v>
      </c>
      <c r="B184" t="s">
        <v>50</v>
      </c>
      <c r="C184" t="s">
        <v>50</v>
      </c>
      <c r="D184" t="s">
        <v>102</v>
      </c>
      <c r="K184">
        <v>2</v>
      </c>
    </row>
    <row r="185" spans="1:11" x14ac:dyDescent="0.2">
      <c r="A185" t="s">
        <v>72</v>
      </c>
      <c r="B185" t="s">
        <v>51</v>
      </c>
      <c r="C185" t="s">
        <v>51</v>
      </c>
      <c r="D185" t="s">
        <v>102</v>
      </c>
      <c r="K185">
        <v>1</v>
      </c>
    </row>
    <row r="186" spans="1:11" x14ac:dyDescent="0.2">
      <c r="A186" t="s">
        <v>28</v>
      </c>
      <c r="B186" t="s">
        <v>50</v>
      </c>
      <c r="C186" t="s">
        <v>51</v>
      </c>
      <c r="D186" t="s">
        <v>103</v>
      </c>
      <c r="K186">
        <v>2</v>
      </c>
    </row>
    <row r="187" spans="1:11" x14ac:dyDescent="0.2">
      <c r="A187" t="s">
        <v>77</v>
      </c>
      <c r="B187" t="s">
        <v>51</v>
      </c>
      <c r="C187" t="s">
        <v>50</v>
      </c>
      <c r="D187" t="s">
        <v>103</v>
      </c>
      <c r="K187">
        <v>4</v>
      </c>
    </row>
    <row r="188" spans="1:11" x14ac:dyDescent="0.2">
      <c r="A188" t="s">
        <v>78</v>
      </c>
      <c r="B188" t="s">
        <v>51</v>
      </c>
      <c r="C188" t="s">
        <v>51</v>
      </c>
      <c r="D188" t="s">
        <v>103</v>
      </c>
      <c r="K188">
        <v>4</v>
      </c>
    </row>
    <row r="189" spans="1:11" x14ac:dyDescent="0.2">
      <c r="A189" t="s">
        <v>20</v>
      </c>
      <c r="B189" t="s">
        <v>50</v>
      </c>
      <c r="C189" t="s">
        <v>50</v>
      </c>
      <c r="D189" t="s">
        <v>103</v>
      </c>
      <c r="K189">
        <v>3</v>
      </c>
    </row>
    <row r="190" spans="1:11" x14ac:dyDescent="0.2">
      <c r="A190" t="s">
        <v>35</v>
      </c>
      <c r="B190" t="s">
        <v>50</v>
      </c>
      <c r="C190" t="s">
        <v>51</v>
      </c>
      <c r="D190" t="s">
        <v>102</v>
      </c>
      <c r="K190">
        <v>3</v>
      </c>
    </row>
    <row r="191" spans="1:11" x14ac:dyDescent="0.2">
      <c r="A191" t="s">
        <v>80</v>
      </c>
      <c r="B191" t="s">
        <v>51</v>
      </c>
      <c r="C191" t="s">
        <v>50</v>
      </c>
      <c r="D191" t="s">
        <v>102</v>
      </c>
      <c r="K191">
        <v>1</v>
      </c>
    </row>
    <row r="192" spans="1:11" x14ac:dyDescent="0.2">
      <c r="A192" t="s">
        <v>49</v>
      </c>
      <c r="B192" t="s">
        <v>50</v>
      </c>
      <c r="C192" t="s">
        <v>50</v>
      </c>
      <c r="D192" t="s">
        <v>102</v>
      </c>
      <c r="K192">
        <v>2</v>
      </c>
    </row>
    <row r="193" spans="1:11" x14ac:dyDescent="0.2">
      <c r="A193" t="s">
        <v>5</v>
      </c>
      <c r="B193" t="s">
        <v>50</v>
      </c>
      <c r="C193" t="s">
        <v>50</v>
      </c>
      <c r="D193" t="s">
        <v>103</v>
      </c>
      <c r="K193">
        <v>1</v>
      </c>
    </row>
    <row r="194" spans="1:11" x14ac:dyDescent="0.2">
      <c r="A194" t="s">
        <v>48</v>
      </c>
      <c r="B194" t="s">
        <v>50</v>
      </c>
      <c r="C194" t="s">
        <v>51</v>
      </c>
      <c r="D194" t="s">
        <v>102</v>
      </c>
      <c r="K194">
        <v>2</v>
      </c>
    </row>
    <row r="195" spans="1:11" x14ac:dyDescent="0.2">
      <c r="A195" t="s">
        <v>90</v>
      </c>
      <c r="B195" t="s">
        <v>51</v>
      </c>
      <c r="C195" t="s">
        <v>50</v>
      </c>
      <c r="D195" t="s">
        <v>103</v>
      </c>
      <c r="K195">
        <v>1</v>
      </c>
    </row>
    <row r="196" spans="1:11" x14ac:dyDescent="0.2">
      <c r="A196" t="s">
        <v>19</v>
      </c>
      <c r="B196" t="s">
        <v>50</v>
      </c>
      <c r="C196" t="s">
        <v>50</v>
      </c>
      <c r="D196" t="s">
        <v>103</v>
      </c>
      <c r="K196">
        <v>3</v>
      </c>
    </row>
    <row r="197" spans="1:11" x14ac:dyDescent="0.2">
      <c r="A197" t="s">
        <v>69</v>
      </c>
      <c r="B197" t="s">
        <v>51</v>
      </c>
      <c r="C197" t="s">
        <v>51</v>
      </c>
      <c r="D197" t="s">
        <v>103</v>
      </c>
      <c r="K197">
        <v>1</v>
      </c>
    </row>
    <row r="198" spans="1:11" x14ac:dyDescent="0.2">
      <c r="A198" t="s">
        <v>25</v>
      </c>
      <c r="B198" t="s">
        <v>50</v>
      </c>
      <c r="C198" t="s">
        <v>51</v>
      </c>
      <c r="D198" t="s">
        <v>102</v>
      </c>
      <c r="K198">
        <v>1</v>
      </c>
    </row>
    <row r="199" spans="1:11" x14ac:dyDescent="0.2">
      <c r="A199" t="s">
        <v>91</v>
      </c>
      <c r="B199" t="s">
        <v>51</v>
      </c>
      <c r="C199" t="s">
        <v>50</v>
      </c>
      <c r="D199" t="s">
        <v>103</v>
      </c>
      <c r="K199">
        <v>1</v>
      </c>
    </row>
    <row r="200" spans="1:11" x14ac:dyDescent="0.2">
      <c r="A200" t="s">
        <v>92</v>
      </c>
      <c r="B200" t="s">
        <v>51</v>
      </c>
      <c r="C200" t="s">
        <v>51</v>
      </c>
      <c r="D200" t="s">
        <v>102</v>
      </c>
      <c r="K200">
        <v>4</v>
      </c>
    </row>
    <row r="201" spans="1:11" x14ac:dyDescent="0.2">
      <c r="A201" t="s">
        <v>83</v>
      </c>
      <c r="B201" t="s">
        <v>51</v>
      </c>
      <c r="C201" t="s">
        <v>51</v>
      </c>
      <c r="D201" t="s">
        <v>102</v>
      </c>
      <c r="K201">
        <v>2</v>
      </c>
    </row>
    <row r="202" spans="1:11" x14ac:dyDescent="0.2">
      <c r="A202" t="s">
        <v>87</v>
      </c>
      <c r="B202" t="s">
        <v>51</v>
      </c>
      <c r="C202" t="s">
        <v>50</v>
      </c>
      <c r="D202" t="s">
        <v>102</v>
      </c>
      <c r="K202">
        <v>1</v>
      </c>
    </row>
    <row r="203" spans="1:11" x14ac:dyDescent="0.2">
      <c r="A203" t="s">
        <v>95</v>
      </c>
      <c r="B203" t="s">
        <v>51</v>
      </c>
      <c r="C203" t="s">
        <v>51</v>
      </c>
      <c r="D203" t="s">
        <v>103</v>
      </c>
      <c r="K203">
        <v>4</v>
      </c>
    </row>
    <row r="204" spans="1:11" x14ac:dyDescent="0.2">
      <c r="A204" t="s">
        <v>3</v>
      </c>
      <c r="B204" t="s">
        <v>50</v>
      </c>
      <c r="C204" t="s">
        <v>51</v>
      </c>
      <c r="D204" t="s">
        <v>102</v>
      </c>
      <c r="K204">
        <v>1</v>
      </c>
    </row>
    <row r="205" spans="1:11" x14ac:dyDescent="0.2">
      <c r="A205" t="s">
        <v>66</v>
      </c>
      <c r="B205" t="s">
        <v>51</v>
      </c>
      <c r="C205" t="s">
        <v>51</v>
      </c>
      <c r="D205" t="s">
        <v>103</v>
      </c>
      <c r="K205">
        <v>3</v>
      </c>
    </row>
    <row r="206" spans="1:11" x14ac:dyDescent="0.2">
      <c r="A206" t="s">
        <v>39</v>
      </c>
      <c r="B206" t="s">
        <v>50</v>
      </c>
      <c r="C206" t="s">
        <v>51</v>
      </c>
      <c r="D206" t="s">
        <v>103</v>
      </c>
      <c r="K206">
        <v>4</v>
      </c>
    </row>
    <row r="207" spans="1:11" x14ac:dyDescent="0.2">
      <c r="A207" t="s">
        <v>40</v>
      </c>
      <c r="B207" t="s">
        <v>50</v>
      </c>
      <c r="C207" t="s">
        <v>51</v>
      </c>
      <c r="D207" t="s">
        <v>102</v>
      </c>
      <c r="K207">
        <v>4</v>
      </c>
    </row>
    <row r="208" spans="1:11" x14ac:dyDescent="0.2">
      <c r="A208" t="s">
        <v>6</v>
      </c>
      <c r="B208" t="s">
        <v>50</v>
      </c>
      <c r="C208" t="s">
        <v>51</v>
      </c>
      <c r="D208" t="s">
        <v>102</v>
      </c>
      <c r="K208">
        <v>1</v>
      </c>
    </row>
    <row r="209" spans="1:11" x14ac:dyDescent="0.2">
      <c r="A209" t="s">
        <v>63</v>
      </c>
      <c r="B209" t="s">
        <v>51</v>
      </c>
      <c r="C209" t="s">
        <v>51</v>
      </c>
      <c r="D209" t="s">
        <v>103</v>
      </c>
      <c r="K209">
        <v>3</v>
      </c>
    </row>
    <row r="210" spans="1:11" x14ac:dyDescent="0.2">
      <c r="A210" t="s">
        <v>23</v>
      </c>
      <c r="B210" t="s">
        <v>50</v>
      </c>
      <c r="C210" t="s">
        <v>50</v>
      </c>
      <c r="D210" t="s">
        <v>103</v>
      </c>
      <c r="K210">
        <v>1</v>
      </c>
    </row>
    <row r="211" spans="1:11" x14ac:dyDescent="0.2">
      <c r="A211" t="s">
        <v>89</v>
      </c>
      <c r="B211" t="s">
        <v>51</v>
      </c>
      <c r="C211" t="s">
        <v>50</v>
      </c>
      <c r="D211" t="s">
        <v>102</v>
      </c>
      <c r="K211">
        <v>3</v>
      </c>
    </row>
    <row r="212" spans="1:11" x14ac:dyDescent="0.2">
      <c r="A212" t="s">
        <v>20</v>
      </c>
      <c r="B212" t="s">
        <v>50</v>
      </c>
      <c r="C212" t="s">
        <v>50</v>
      </c>
      <c r="D212" t="s">
        <v>103</v>
      </c>
      <c r="K212">
        <v>3</v>
      </c>
    </row>
    <row r="213" spans="1:11" x14ac:dyDescent="0.2">
      <c r="A213" t="s">
        <v>57</v>
      </c>
      <c r="B213" t="s">
        <v>51</v>
      </c>
      <c r="C213" t="s">
        <v>50</v>
      </c>
      <c r="D213" t="s">
        <v>103</v>
      </c>
      <c r="K213">
        <v>4</v>
      </c>
    </row>
    <row r="214" spans="1:11" x14ac:dyDescent="0.2">
      <c r="A214" t="s">
        <v>99</v>
      </c>
      <c r="B214" t="s">
        <v>51</v>
      </c>
      <c r="C214" t="s">
        <v>50</v>
      </c>
      <c r="D214" t="s">
        <v>102</v>
      </c>
      <c r="K214">
        <v>3</v>
      </c>
    </row>
    <row r="215" spans="1:11" x14ac:dyDescent="0.2">
      <c r="A215" t="s">
        <v>15</v>
      </c>
      <c r="B215" t="s">
        <v>50</v>
      </c>
      <c r="C215" t="s">
        <v>51</v>
      </c>
      <c r="D215" t="s">
        <v>102</v>
      </c>
      <c r="K215">
        <v>2</v>
      </c>
    </row>
    <row r="216" spans="1:11" x14ac:dyDescent="0.2">
      <c r="A216" t="s">
        <v>67</v>
      </c>
      <c r="B216" t="s">
        <v>51</v>
      </c>
      <c r="C216" t="s">
        <v>50</v>
      </c>
      <c r="D216" t="s">
        <v>103</v>
      </c>
      <c r="K216">
        <v>3</v>
      </c>
    </row>
    <row r="217" spans="1:11" x14ac:dyDescent="0.2">
      <c r="A217" t="s">
        <v>72</v>
      </c>
      <c r="B217" t="s">
        <v>51</v>
      </c>
      <c r="C217" t="s">
        <v>51</v>
      </c>
      <c r="D217" t="s">
        <v>102</v>
      </c>
      <c r="K217">
        <v>1</v>
      </c>
    </row>
    <row r="218" spans="1:11" x14ac:dyDescent="0.2">
      <c r="A218" t="s">
        <v>28</v>
      </c>
      <c r="B218" t="s">
        <v>50</v>
      </c>
      <c r="C218" t="s">
        <v>51</v>
      </c>
      <c r="D218" t="s">
        <v>103</v>
      </c>
      <c r="K218">
        <v>2</v>
      </c>
    </row>
    <row r="219" spans="1:11" x14ac:dyDescent="0.2">
      <c r="A219" t="s">
        <v>64</v>
      </c>
      <c r="B219" t="s">
        <v>51</v>
      </c>
      <c r="C219" t="s">
        <v>51</v>
      </c>
      <c r="D219" t="s">
        <v>102</v>
      </c>
      <c r="K219">
        <v>4</v>
      </c>
    </row>
    <row r="220" spans="1:11" x14ac:dyDescent="0.2">
      <c r="A220" t="s">
        <v>60</v>
      </c>
      <c r="B220" t="s">
        <v>51</v>
      </c>
      <c r="C220" t="s">
        <v>51</v>
      </c>
      <c r="D220" t="s">
        <v>102</v>
      </c>
      <c r="K220">
        <v>3</v>
      </c>
    </row>
    <row r="221" spans="1:11" x14ac:dyDescent="0.2">
      <c r="A221" t="s">
        <v>44</v>
      </c>
      <c r="B221" t="s">
        <v>50</v>
      </c>
      <c r="C221" t="s">
        <v>50</v>
      </c>
      <c r="D221" t="s">
        <v>103</v>
      </c>
      <c r="K221">
        <v>4</v>
      </c>
    </row>
    <row r="222" spans="1:11" x14ac:dyDescent="0.2">
      <c r="A222" t="s">
        <v>71</v>
      </c>
      <c r="B222" t="s">
        <v>51</v>
      </c>
      <c r="C222" t="s">
        <v>50</v>
      </c>
      <c r="D222" t="s">
        <v>102</v>
      </c>
      <c r="K222">
        <v>1</v>
      </c>
    </row>
    <row r="223" spans="1:11" x14ac:dyDescent="0.2">
      <c r="A223" t="s">
        <v>17</v>
      </c>
      <c r="B223" t="s">
        <v>50</v>
      </c>
      <c r="C223" t="s">
        <v>51</v>
      </c>
      <c r="D223" t="s">
        <v>103</v>
      </c>
      <c r="K223">
        <v>2</v>
      </c>
    </row>
    <row r="224" spans="1:11" x14ac:dyDescent="0.2">
      <c r="A224" t="s">
        <v>8</v>
      </c>
      <c r="B224" t="s">
        <v>50</v>
      </c>
      <c r="C224" t="s">
        <v>50</v>
      </c>
      <c r="D224" t="s">
        <v>103</v>
      </c>
      <c r="K224">
        <v>2</v>
      </c>
    </row>
    <row r="225" spans="1:11" x14ac:dyDescent="0.2">
      <c r="A225" t="s">
        <v>75</v>
      </c>
      <c r="B225" t="s">
        <v>51</v>
      </c>
      <c r="C225" t="s">
        <v>50</v>
      </c>
      <c r="D225" t="s">
        <v>103</v>
      </c>
      <c r="K225">
        <v>3</v>
      </c>
    </row>
    <row r="226" spans="1:11" x14ac:dyDescent="0.2">
      <c r="A226" t="s">
        <v>81</v>
      </c>
      <c r="B226" t="s">
        <v>51</v>
      </c>
      <c r="C226" t="s">
        <v>51</v>
      </c>
      <c r="D226" t="s">
        <v>102</v>
      </c>
      <c r="K226">
        <v>4</v>
      </c>
    </row>
    <row r="227" spans="1:11" x14ac:dyDescent="0.2">
      <c r="A227" t="s">
        <v>79</v>
      </c>
      <c r="B227" t="s">
        <v>51</v>
      </c>
      <c r="C227" t="s">
        <v>51</v>
      </c>
      <c r="D227" t="s">
        <v>103</v>
      </c>
      <c r="K227">
        <v>3</v>
      </c>
    </row>
    <row r="228" spans="1:11" x14ac:dyDescent="0.2">
      <c r="A228" t="s">
        <v>29</v>
      </c>
      <c r="B228" t="s">
        <v>50</v>
      </c>
      <c r="C228" t="s">
        <v>50</v>
      </c>
      <c r="D228" t="s">
        <v>103</v>
      </c>
      <c r="K228">
        <v>3</v>
      </c>
    </row>
    <row r="229" spans="1:11" x14ac:dyDescent="0.2">
      <c r="A229" t="s">
        <v>35</v>
      </c>
      <c r="B229" t="s">
        <v>50</v>
      </c>
      <c r="C229" t="s">
        <v>51</v>
      </c>
      <c r="D229" t="s">
        <v>102</v>
      </c>
      <c r="K229">
        <v>3</v>
      </c>
    </row>
    <row r="230" spans="1:11" x14ac:dyDescent="0.2">
      <c r="A230" t="s">
        <v>30</v>
      </c>
      <c r="B230" t="s">
        <v>50</v>
      </c>
      <c r="C230" t="s">
        <v>50</v>
      </c>
      <c r="D230" t="s">
        <v>103</v>
      </c>
      <c r="K230">
        <v>2</v>
      </c>
    </row>
    <row r="231" spans="1:11" x14ac:dyDescent="0.2">
      <c r="A231" t="s">
        <v>31</v>
      </c>
      <c r="B231" t="s">
        <v>50</v>
      </c>
      <c r="C231" t="s">
        <v>50</v>
      </c>
      <c r="D231" t="s">
        <v>102</v>
      </c>
      <c r="K231">
        <v>3</v>
      </c>
    </row>
    <row r="232" spans="1:11" x14ac:dyDescent="0.2">
      <c r="A232" t="s">
        <v>59</v>
      </c>
      <c r="B232" t="s">
        <v>51</v>
      </c>
      <c r="C232" t="s">
        <v>51</v>
      </c>
      <c r="D232" t="s">
        <v>103</v>
      </c>
      <c r="K232">
        <v>1</v>
      </c>
    </row>
    <row r="233" spans="1:11" x14ac:dyDescent="0.2">
      <c r="A233" t="s">
        <v>85</v>
      </c>
      <c r="B233" t="s">
        <v>51</v>
      </c>
      <c r="C233" t="s">
        <v>51</v>
      </c>
      <c r="D233" t="s">
        <v>102</v>
      </c>
      <c r="K233">
        <v>3</v>
      </c>
    </row>
    <row r="234" spans="1:11" x14ac:dyDescent="0.2">
      <c r="A234" t="s">
        <v>36</v>
      </c>
      <c r="B234" t="s">
        <v>50</v>
      </c>
      <c r="C234" t="s">
        <v>50</v>
      </c>
      <c r="D234" t="s">
        <v>103</v>
      </c>
      <c r="K234">
        <v>4</v>
      </c>
    </row>
    <row r="235" spans="1:11" x14ac:dyDescent="0.2">
      <c r="A235" t="s">
        <v>46</v>
      </c>
      <c r="B235" t="s">
        <v>50</v>
      </c>
      <c r="C235" t="s">
        <v>50</v>
      </c>
      <c r="D235" t="s">
        <v>102</v>
      </c>
      <c r="K235">
        <v>1</v>
      </c>
    </row>
    <row r="236" spans="1:11" x14ac:dyDescent="0.2">
      <c r="A236" t="s">
        <v>37</v>
      </c>
      <c r="B236" t="s">
        <v>50</v>
      </c>
      <c r="C236" t="s">
        <v>50</v>
      </c>
      <c r="D236" t="s">
        <v>103</v>
      </c>
      <c r="K236">
        <v>4</v>
      </c>
    </row>
    <row r="237" spans="1:11" x14ac:dyDescent="0.2">
      <c r="A237" t="s">
        <v>4</v>
      </c>
      <c r="B237" t="s">
        <v>50</v>
      </c>
      <c r="C237" t="s">
        <v>50</v>
      </c>
      <c r="D237" t="s">
        <v>102</v>
      </c>
      <c r="K237">
        <v>4</v>
      </c>
    </row>
    <row r="238" spans="1:11" x14ac:dyDescent="0.2">
      <c r="A238" t="s">
        <v>5</v>
      </c>
      <c r="B238" t="s">
        <v>50</v>
      </c>
      <c r="C238" t="s">
        <v>50</v>
      </c>
      <c r="D238" t="s">
        <v>103</v>
      </c>
      <c r="K238">
        <v>1</v>
      </c>
    </row>
    <row r="239" spans="1:11" x14ac:dyDescent="0.2">
      <c r="A239" t="s">
        <v>47</v>
      </c>
      <c r="B239" t="s">
        <v>50</v>
      </c>
      <c r="C239" t="s">
        <v>50</v>
      </c>
      <c r="D239" t="s">
        <v>103</v>
      </c>
      <c r="K239">
        <v>4</v>
      </c>
    </row>
    <row r="240" spans="1:11" x14ac:dyDescent="0.2">
      <c r="A240" t="s">
        <v>56</v>
      </c>
      <c r="B240" t="s">
        <v>51</v>
      </c>
      <c r="C240" t="s">
        <v>51</v>
      </c>
      <c r="D240" t="s">
        <v>103</v>
      </c>
      <c r="K240">
        <v>2</v>
      </c>
    </row>
    <row r="241" spans="1:11" x14ac:dyDescent="0.2">
      <c r="A241" t="s">
        <v>9</v>
      </c>
      <c r="B241" t="s">
        <v>50</v>
      </c>
      <c r="C241" t="s">
        <v>50</v>
      </c>
      <c r="D241" t="s">
        <v>103</v>
      </c>
      <c r="K241">
        <v>2</v>
      </c>
    </row>
    <row r="242" spans="1:11" x14ac:dyDescent="0.2">
      <c r="A242" t="s">
        <v>61</v>
      </c>
      <c r="B242" t="s">
        <v>51</v>
      </c>
      <c r="C242" t="s">
        <v>51</v>
      </c>
      <c r="D242" t="s">
        <v>103</v>
      </c>
      <c r="K242">
        <v>1</v>
      </c>
    </row>
    <row r="243" spans="1:11" x14ac:dyDescent="0.2">
      <c r="A243" t="s">
        <v>14</v>
      </c>
      <c r="B243" t="s">
        <v>50</v>
      </c>
      <c r="C243" t="s">
        <v>50</v>
      </c>
      <c r="D243" t="s">
        <v>103</v>
      </c>
      <c r="K243">
        <v>1</v>
      </c>
    </row>
    <row r="244" spans="1:11" x14ac:dyDescent="0.2">
      <c r="A244" t="s">
        <v>74</v>
      </c>
      <c r="B244" t="s">
        <v>51</v>
      </c>
      <c r="C244" t="s">
        <v>50</v>
      </c>
      <c r="D244" t="s">
        <v>103</v>
      </c>
      <c r="K244">
        <v>2</v>
      </c>
    </row>
    <row r="245" spans="1:11" x14ac:dyDescent="0.2">
      <c r="A245" t="s">
        <v>97</v>
      </c>
      <c r="B245" t="s">
        <v>50</v>
      </c>
      <c r="C245" t="s">
        <v>51</v>
      </c>
      <c r="D245" t="s">
        <v>102</v>
      </c>
      <c r="K245">
        <v>4</v>
      </c>
    </row>
    <row r="246" spans="1:11" x14ac:dyDescent="0.2">
      <c r="A246" t="s">
        <v>34</v>
      </c>
      <c r="B246" t="s">
        <v>50</v>
      </c>
      <c r="C246" t="s">
        <v>51</v>
      </c>
      <c r="D246" t="s">
        <v>102</v>
      </c>
      <c r="K246">
        <v>4</v>
      </c>
    </row>
    <row r="247" spans="1:11" x14ac:dyDescent="0.2">
      <c r="A247" t="s">
        <v>41</v>
      </c>
      <c r="B247" t="s">
        <v>50</v>
      </c>
      <c r="C247" t="s">
        <v>50</v>
      </c>
      <c r="D247" t="s">
        <v>102</v>
      </c>
      <c r="K247">
        <v>4</v>
      </c>
    </row>
    <row r="248" spans="1:11" x14ac:dyDescent="0.2">
      <c r="A248" t="s">
        <v>76</v>
      </c>
      <c r="B248" t="s">
        <v>51</v>
      </c>
      <c r="C248" t="s">
        <v>51</v>
      </c>
      <c r="D248" t="s">
        <v>103</v>
      </c>
      <c r="K248">
        <v>2</v>
      </c>
    </row>
    <row r="249" spans="1:11" x14ac:dyDescent="0.2">
      <c r="A249" t="s">
        <v>42</v>
      </c>
      <c r="B249" t="s">
        <v>50</v>
      </c>
      <c r="C249" t="s">
        <v>50</v>
      </c>
      <c r="D249" t="s">
        <v>103</v>
      </c>
      <c r="K249">
        <v>1</v>
      </c>
    </row>
    <row r="250" spans="1:11" x14ac:dyDescent="0.2">
      <c r="A250" t="s">
        <v>80</v>
      </c>
      <c r="B250" t="s">
        <v>51</v>
      </c>
      <c r="C250" t="s">
        <v>51</v>
      </c>
      <c r="D250" t="s">
        <v>102</v>
      </c>
      <c r="K250">
        <v>1</v>
      </c>
    </row>
    <row r="251" spans="1:11" x14ac:dyDescent="0.2">
      <c r="A251" t="s">
        <v>13</v>
      </c>
      <c r="B251" t="s">
        <v>50</v>
      </c>
      <c r="C251" t="s">
        <v>50</v>
      </c>
      <c r="D251" t="s">
        <v>103</v>
      </c>
      <c r="K251">
        <v>1</v>
      </c>
    </row>
    <row r="252" spans="1:11" x14ac:dyDescent="0.2">
      <c r="A252" t="s">
        <v>33</v>
      </c>
      <c r="B252" t="s">
        <v>50</v>
      </c>
      <c r="C252" t="s">
        <v>50</v>
      </c>
      <c r="D252" t="s">
        <v>102</v>
      </c>
      <c r="K252">
        <v>1</v>
      </c>
    </row>
    <row r="253" spans="1:11" x14ac:dyDescent="0.2">
      <c r="A253" t="s">
        <v>43</v>
      </c>
      <c r="B253" t="s">
        <v>50</v>
      </c>
      <c r="C253" t="s">
        <v>50</v>
      </c>
      <c r="D253" t="s">
        <v>103</v>
      </c>
      <c r="K253">
        <v>1</v>
      </c>
    </row>
    <row r="254" spans="1:11" x14ac:dyDescent="0.2">
      <c r="A254" t="s">
        <v>84</v>
      </c>
      <c r="B254" t="s">
        <v>51</v>
      </c>
      <c r="C254" t="s">
        <v>51</v>
      </c>
      <c r="D254" t="s">
        <v>103</v>
      </c>
      <c r="K254">
        <v>2</v>
      </c>
    </row>
    <row r="255" spans="1:11" x14ac:dyDescent="0.2">
      <c r="A255" t="s">
        <v>53</v>
      </c>
      <c r="B255" t="s">
        <v>51</v>
      </c>
      <c r="C255" t="s">
        <v>50</v>
      </c>
      <c r="D255" t="s">
        <v>102</v>
      </c>
      <c r="K255">
        <v>1</v>
      </c>
    </row>
    <row r="256" spans="1:11" x14ac:dyDescent="0.2">
      <c r="A256" t="s">
        <v>88</v>
      </c>
      <c r="B256" t="s">
        <v>51</v>
      </c>
      <c r="C256" t="s">
        <v>50</v>
      </c>
      <c r="D256" t="s">
        <v>102</v>
      </c>
      <c r="K256">
        <v>2</v>
      </c>
    </row>
    <row r="257" spans="1:11" x14ac:dyDescent="0.2">
      <c r="A257" t="s">
        <v>96</v>
      </c>
      <c r="B257" t="s">
        <v>51</v>
      </c>
      <c r="C257" t="s">
        <v>50</v>
      </c>
      <c r="D257" t="s">
        <v>102</v>
      </c>
      <c r="K257">
        <v>3</v>
      </c>
    </row>
    <row r="258" spans="1:11" x14ac:dyDescent="0.2">
      <c r="A258" t="s">
        <v>68</v>
      </c>
      <c r="B258" t="s">
        <v>51</v>
      </c>
      <c r="C258" t="s">
        <v>51</v>
      </c>
      <c r="D258" t="s">
        <v>102</v>
      </c>
      <c r="K258">
        <v>4</v>
      </c>
    </row>
    <row r="259" spans="1:11" x14ac:dyDescent="0.2">
      <c r="A259" t="s">
        <v>16</v>
      </c>
      <c r="B259" t="s">
        <v>50</v>
      </c>
      <c r="C259" t="s">
        <v>50</v>
      </c>
      <c r="D259" t="s">
        <v>103</v>
      </c>
      <c r="K259">
        <v>3</v>
      </c>
    </row>
    <row r="260" spans="1:11" x14ac:dyDescent="0.2">
      <c r="A260" t="s">
        <v>77</v>
      </c>
      <c r="B260" t="s">
        <v>51</v>
      </c>
      <c r="C260" t="s">
        <v>50</v>
      </c>
      <c r="D260" t="s">
        <v>103</v>
      </c>
      <c r="K260">
        <v>4</v>
      </c>
    </row>
    <row r="261" spans="1:11" x14ac:dyDescent="0.2">
      <c r="A261" t="s">
        <v>82</v>
      </c>
      <c r="B261" t="s">
        <v>51</v>
      </c>
      <c r="C261" t="s">
        <v>51</v>
      </c>
      <c r="D261" t="s">
        <v>103</v>
      </c>
      <c r="K261">
        <v>1</v>
      </c>
    </row>
    <row r="262" spans="1:11" x14ac:dyDescent="0.2">
      <c r="A262" t="s">
        <v>58</v>
      </c>
      <c r="B262" t="s">
        <v>51</v>
      </c>
      <c r="C262" t="s">
        <v>51</v>
      </c>
      <c r="D262" t="s">
        <v>102</v>
      </c>
      <c r="K262">
        <v>2</v>
      </c>
    </row>
    <row r="263" spans="1:11" x14ac:dyDescent="0.2">
      <c r="A263" t="s">
        <v>100</v>
      </c>
      <c r="B263" t="s">
        <v>51</v>
      </c>
      <c r="C263" t="s">
        <v>50</v>
      </c>
      <c r="D263" t="s">
        <v>103</v>
      </c>
      <c r="K263">
        <v>4</v>
      </c>
    </row>
    <row r="264" spans="1:11" x14ac:dyDescent="0.2">
      <c r="A264" t="s">
        <v>26</v>
      </c>
      <c r="B264" t="s">
        <v>50</v>
      </c>
      <c r="C264" t="s">
        <v>50</v>
      </c>
      <c r="D264" t="s">
        <v>102</v>
      </c>
      <c r="K264">
        <v>2</v>
      </c>
    </row>
    <row r="265" spans="1:11" x14ac:dyDescent="0.2">
      <c r="A265" t="s">
        <v>73</v>
      </c>
      <c r="B265" t="s">
        <v>51</v>
      </c>
      <c r="C265" t="s">
        <v>51</v>
      </c>
      <c r="D265" t="s">
        <v>103</v>
      </c>
      <c r="K265">
        <v>4</v>
      </c>
    </row>
    <row r="266" spans="1:11" x14ac:dyDescent="0.2">
      <c r="A266" t="s">
        <v>12</v>
      </c>
      <c r="B266" t="s">
        <v>50</v>
      </c>
      <c r="C266" t="s">
        <v>50</v>
      </c>
      <c r="D266" t="s">
        <v>103</v>
      </c>
      <c r="K266">
        <v>3</v>
      </c>
    </row>
    <row r="267" spans="1:11" x14ac:dyDescent="0.2">
      <c r="A267" t="s">
        <v>11</v>
      </c>
      <c r="B267" t="s">
        <v>50</v>
      </c>
      <c r="C267" t="s">
        <v>50</v>
      </c>
      <c r="D267" t="s">
        <v>102</v>
      </c>
      <c r="K267">
        <v>4</v>
      </c>
    </row>
    <row r="268" spans="1:11" x14ac:dyDescent="0.2">
      <c r="A268" t="s">
        <v>7</v>
      </c>
      <c r="B268" t="s">
        <v>50</v>
      </c>
      <c r="C268" t="s">
        <v>50</v>
      </c>
      <c r="D268" t="s">
        <v>103</v>
      </c>
      <c r="K268">
        <v>4</v>
      </c>
    </row>
    <row r="269" spans="1:11" x14ac:dyDescent="0.2">
      <c r="A269" t="s">
        <v>70</v>
      </c>
      <c r="B269" t="s">
        <v>51</v>
      </c>
      <c r="C269" t="s">
        <v>51</v>
      </c>
      <c r="D269" t="s">
        <v>102</v>
      </c>
      <c r="K269">
        <v>2</v>
      </c>
    </row>
    <row r="270" spans="1:11" x14ac:dyDescent="0.2">
      <c r="A270" t="s">
        <v>86</v>
      </c>
      <c r="B270" t="s">
        <v>51</v>
      </c>
      <c r="C270" t="s">
        <v>50</v>
      </c>
      <c r="D270" t="s">
        <v>102</v>
      </c>
      <c r="K270">
        <v>2</v>
      </c>
    </row>
    <row r="271" spans="1:11" x14ac:dyDescent="0.2">
      <c r="A271" t="s">
        <v>65</v>
      </c>
      <c r="B271" t="s">
        <v>51</v>
      </c>
      <c r="C271" t="s">
        <v>50</v>
      </c>
      <c r="D271" t="s">
        <v>102</v>
      </c>
      <c r="K271">
        <v>3</v>
      </c>
    </row>
    <row r="272" spans="1:11" x14ac:dyDescent="0.2">
      <c r="A272" t="s">
        <v>93</v>
      </c>
      <c r="B272" t="s">
        <v>51</v>
      </c>
      <c r="C272" t="s">
        <v>51</v>
      </c>
      <c r="D272" t="s">
        <v>103</v>
      </c>
      <c r="K272">
        <v>3</v>
      </c>
    </row>
    <row r="273" spans="1:11" x14ac:dyDescent="0.2">
      <c r="A273" t="s">
        <v>55</v>
      </c>
      <c r="B273" t="s">
        <v>51</v>
      </c>
      <c r="C273" t="s">
        <v>50</v>
      </c>
      <c r="D273" t="s">
        <v>102</v>
      </c>
      <c r="K273">
        <v>4</v>
      </c>
    </row>
    <row r="274" spans="1:11" x14ac:dyDescent="0.2">
      <c r="A274" t="s">
        <v>32</v>
      </c>
      <c r="B274" t="s">
        <v>50</v>
      </c>
      <c r="C274" t="s">
        <v>51</v>
      </c>
      <c r="D274" t="s">
        <v>102</v>
      </c>
      <c r="K274">
        <v>3</v>
      </c>
    </row>
    <row r="275" spans="1:11" x14ac:dyDescent="0.2">
      <c r="A275" t="s">
        <v>52</v>
      </c>
      <c r="B275" t="s">
        <v>51</v>
      </c>
      <c r="C275" t="s">
        <v>50</v>
      </c>
      <c r="D275" t="s">
        <v>102</v>
      </c>
      <c r="K275">
        <v>2</v>
      </c>
    </row>
    <row r="276" spans="1:11" x14ac:dyDescent="0.2">
      <c r="A276" t="s">
        <v>94</v>
      </c>
      <c r="B276" t="s">
        <v>51</v>
      </c>
      <c r="C276" t="s">
        <v>50</v>
      </c>
      <c r="D276" t="s">
        <v>102</v>
      </c>
      <c r="K276">
        <v>1</v>
      </c>
    </row>
    <row r="277" spans="1:11" x14ac:dyDescent="0.2">
      <c r="A277" t="s">
        <v>18</v>
      </c>
      <c r="B277" t="s">
        <v>50</v>
      </c>
      <c r="C277" t="s">
        <v>50</v>
      </c>
      <c r="D277" t="s">
        <v>102</v>
      </c>
      <c r="K277">
        <v>1</v>
      </c>
    </row>
    <row r="278" spans="1:11" x14ac:dyDescent="0.2">
      <c r="A278" t="s">
        <v>98</v>
      </c>
      <c r="B278" t="s">
        <v>51</v>
      </c>
      <c r="C278" t="s">
        <v>51</v>
      </c>
      <c r="D278" t="s">
        <v>103</v>
      </c>
      <c r="K278">
        <v>1</v>
      </c>
    </row>
    <row r="279" spans="1:11" x14ac:dyDescent="0.2">
      <c r="A279" t="s">
        <v>10</v>
      </c>
      <c r="B279" t="s">
        <v>50</v>
      </c>
      <c r="C279" t="s">
        <v>50</v>
      </c>
      <c r="D279" t="s">
        <v>102</v>
      </c>
      <c r="K279">
        <v>3</v>
      </c>
    </row>
    <row r="280" spans="1:11" x14ac:dyDescent="0.2">
      <c r="A280" t="s">
        <v>45</v>
      </c>
      <c r="B280" t="s">
        <v>50</v>
      </c>
      <c r="C280" t="s">
        <v>50</v>
      </c>
      <c r="D280" t="s">
        <v>102</v>
      </c>
      <c r="K280">
        <v>3</v>
      </c>
    </row>
    <row r="281" spans="1:11" x14ac:dyDescent="0.2">
      <c r="A281" t="s">
        <v>22</v>
      </c>
      <c r="B281" t="s">
        <v>50</v>
      </c>
      <c r="C281" t="s">
        <v>50</v>
      </c>
      <c r="D281" t="s">
        <v>102</v>
      </c>
      <c r="K281">
        <v>1</v>
      </c>
    </row>
    <row r="282" spans="1:11" x14ac:dyDescent="0.2">
      <c r="A282" t="s">
        <v>24</v>
      </c>
      <c r="B282" t="s">
        <v>50</v>
      </c>
      <c r="C282" t="s">
        <v>51</v>
      </c>
      <c r="D282" t="s">
        <v>103</v>
      </c>
      <c r="K282">
        <v>3</v>
      </c>
    </row>
    <row r="283" spans="1:11" x14ac:dyDescent="0.2">
      <c r="A283" t="s">
        <v>27</v>
      </c>
      <c r="B283" t="s">
        <v>50</v>
      </c>
      <c r="C283" t="s">
        <v>50</v>
      </c>
      <c r="D283" t="s">
        <v>103</v>
      </c>
      <c r="K283">
        <v>2</v>
      </c>
    </row>
    <row r="284" spans="1:11" x14ac:dyDescent="0.2">
      <c r="A284" t="s">
        <v>62</v>
      </c>
      <c r="B284" t="s">
        <v>51</v>
      </c>
      <c r="C284" t="s">
        <v>51</v>
      </c>
      <c r="D284" t="s">
        <v>102</v>
      </c>
      <c r="K284">
        <v>4</v>
      </c>
    </row>
    <row r="285" spans="1:11" x14ac:dyDescent="0.2">
      <c r="A285" t="s">
        <v>21</v>
      </c>
      <c r="B285" t="s">
        <v>50</v>
      </c>
      <c r="C285" t="s">
        <v>50</v>
      </c>
      <c r="D285" t="s">
        <v>102</v>
      </c>
      <c r="K285">
        <v>3</v>
      </c>
    </row>
    <row r="286" spans="1:11" x14ac:dyDescent="0.2">
      <c r="A286" t="s">
        <v>54</v>
      </c>
      <c r="B286" t="s">
        <v>51</v>
      </c>
      <c r="C286" t="s">
        <v>51</v>
      </c>
      <c r="D286" t="s">
        <v>103</v>
      </c>
      <c r="K286">
        <v>2</v>
      </c>
    </row>
    <row r="287" spans="1:11" x14ac:dyDescent="0.2">
      <c r="A287" t="s">
        <v>49</v>
      </c>
      <c r="B287" t="s">
        <v>50</v>
      </c>
      <c r="C287" t="s">
        <v>50</v>
      </c>
      <c r="D287" t="s">
        <v>102</v>
      </c>
      <c r="K287">
        <v>2</v>
      </c>
    </row>
    <row r="288" spans="1:11" x14ac:dyDescent="0.2">
      <c r="A288" t="s">
        <v>38</v>
      </c>
      <c r="B288" t="s">
        <v>50</v>
      </c>
      <c r="C288" t="s">
        <v>51</v>
      </c>
      <c r="D288" t="s">
        <v>102</v>
      </c>
      <c r="K288">
        <v>2</v>
      </c>
    </row>
    <row r="289" spans="1:11" x14ac:dyDescent="0.2">
      <c r="A289" t="s">
        <v>78</v>
      </c>
      <c r="B289" t="s">
        <v>51</v>
      </c>
      <c r="C289" t="s">
        <v>50</v>
      </c>
      <c r="D289" t="s">
        <v>103</v>
      </c>
      <c r="K289">
        <v>4</v>
      </c>
    </row>
    <row r="290" spans="1:11" x14ac:dyDescent="0.2">
      <c r="A290" t="s">
        <v>8</v>
      </c>
      <c r="B290" t="s">
        <v>50</v>
      </c>
      <c r="C290" t="s">
        <v>50</v>
      </c>
      <c r="D290" t="s">
        <v>103</v>
      </c>
      <c r="K290">
        <v>2</v>
      </c>
    </row>
    <row r="291" spans="1:11" x14ac:dyDescent="0.2">
      <c r="A291" t="s">
        <v>45</v>
      </c>
      <c r="B291" t="s">
        <v>50</v>
      </c>
      <c r="C291" t="s">
        <v>51</v>
      </c>
      <c r="D291" t="s">
        <v>102</v>
      </c>
      <c r="K291">
        <v>3</v>
      </c>
    </row>
    <row r="292" spans="1:11" x14ac:dyDescent="0.2">
      <c r="A292" t="s">
        <v>32</v>
      </c>
      <c r="B292" t="s">
        <v>50</v>
      </c>
      <c r="C292" t="s">
        <v>50</v>
      </c>
      <c r="D292" t="s">
        <v>102</v>
      </c>
      <c r="K292">
        <v>3</v>
      </c>
    </row>
    <row r="293" spans="1:11" x14ac:dyDescent="0.2">
      <c r="A293" t="s">
        <v>21</v>
      </c>
      <c r="B293" t="s">
        <v>50</v>
      </c>
      <c r="C293" t="s">
        <v>50</v>
      </c>
      <c r="D293" t="s">
        <v>102</v>
      </c>
      <c r="K293">
        <v>3</v>
      </c>
    </row>
    <row r="294" spans="1:11" x14ac:dyDescent="0.2">
      <c r="A294" t="s">
        <v>42</v>
      </c>
      <c r="B294" t="s">
        <v>50</v>
      </c>
      <c r="C294" t="s">
        <v>50</v>
      </c>
      <c r="D294" t="s">
        <v>103</v>
      </c>
      <c r="K294">
        <v>1</v>
      </c>
    </row>
    <row r="295" spans="1:11" x14ac:dyDescent="0.2">
      <c r="A295" t="s">
        <v>53</v>
      </c>
      <c r="B295" t="s">
        <v>51</v>
      </c>
      <c r="C295" t="s">
        <v>51</v>
      </c>
      <c r="D295" t="s">
        <v>102</v>
      </c>
      <c r="K295">
        <v>1</v>
      </c>
    </row>
    <row r="296" spans="1:11" x14ac:dyDescent="0.2">
      <c r="A296" t="s">
        <v>10</v>
      </c>
      <c r="B296" t="s">
        <v>50</v>
      </c>
      <c r="C296" t="s">
        <v>50</v>
      </c>
      <c r="D296" t="s">
        <v>102</v>
      </c>
      <c r="K296">
        <v>3</v>
      </c>
    </row>
    <row r="297" spans="1:11" x14ac:dyDescent="0.2">
      <c r="A297" t="s">
        <v>22</v>
      </c>
      <c r="B297" t="s">
        <v>50</v>
      </c>
      <c r="C297" t="s">
        <v>50</v>
      </c>
      <c r="D297" t="s">
        <v>102</v>
      </c>
      <c r="K297">
        <v>1</v>
      </c>
    </row>
    <row r="298" spans="1:11" x14ac:dyDescent="0.2">
      <c r="A298" t="s">
        <v>26</v>
      </c>
      <c r="B298" t="s">
        <v>50</v>
      </c>
      <c r="C298" t="s">
        <v>50</v>
      </c>
      <c r="D298" t="s">
        <v>102</v>
      </c>
      <c r="K298">
        <v>2</v>
      </c>
    </row>
    <row r="299" spans="1:11" x14ac:dyDescent="0.2">
      <c r="A299" t="s">
        <v>98</v>
      </c>
      <c r="B299" t="s">
        <v>51</v>
      </c>
      <c r="C299" t="s">
        <v>51</v>
      </c>
      <c r="D299" t="s">
        <v>103</v>
      </c>
      <c r="K299">
        <v>1</v>
      </c>
    </row>
    <row r="300" spans="1:11" x14ac:dyDescent="0.2">
      <c r="A300" t="s">
        <v>34</v>
      </c>
      <c r="B300" t="s">
        <v>50</v>
      </c>
      <c r="C300" t="s">
        <v>51</v>
      </c>
      <c r="D300" t="s">
        <v>102</v>
      </c>
      <c r="K300">
        <v>4</v>
      </c>
    </row>
    <row r="301" spans="1:11" x14ac:dyDescent="0.2">
      <c r="A301" t="s">
        <v>19</v>
      </c>
      <c r="B301" t="s">
        <v>50</v>
      </c>
      <c r="C301" t="s">
        <v>50</v>
      </c>
      <c r="D301" t="s">
        <v>103</v>
      </c>
      <c r="K301">
        <v>3</v>
      </c>
    </row>
    <row r="302" spans="1:11" x14ac:dyDescent="0.2">
      <c r="A302" t="s">
        <v>91</v>
      </c>
      <c r="B302" t="s">
        <v>51</v>
      </c>
      <c r="C302" t="s">
        <v>51</v>
      </c>
      <c r="D302" t="s">
        <v>103</v>
      </c>
      <c r="K302">
        <v>1</v>
      </c>
    </row>
    <row r="303" spans="1:11" x14ac:dyDescent="0.2">
      <c r="A303" t="s">
        <v>13</v>
      </c>
      <c r="B303" t="s">
        <v>50</v>
      </c>
      <c r="C303" t="s">
        <v>50</v>
      </c>
      <c r="D303" t="s">
        <v>103</v>
      </c>
      <c r="K303">
        <v>1</v>
      </c>
    </row>
    <row r="304" spans="1:11" x14ac:dyDescent="0.2">
      <c r="A304" t="s">
        <v>29</v>
      </c>
      <c r="B304" t="s">
        <v>50</v>
      </c>
      <c r="C304" t="s">
        <v>50</v>
      </c>
      <c r="D304" t="s">
        <v>103</v>
      </c>
      <c r="K304">
        <v>3</v>
      </c>
    </row>
    <row r="305" spans="1:11" x14ac:dyDescent="0.2">
      <c r="A305" t="s">
        <v>82</v>
      </c>
      <c r="B305" t="s">
        <v>51</v>
      </c>
      <c r="C305" t="s">
        <v>51</v>
      </c>
      <c r="D305" t="s">
        <v>103</v>
      </c>
      <c r="K305">
        <v>1</v>
      </c>
    </row>
    <row r="306" spans="1:11" x14ac:dyDescent="0.2">
      <c r="A306" t="s">
        <v>68</v>
      </c>
      <c r="B306" t="s">
        <v>51</v>
      </c>
      <c r="C306" t="s">
        <v>50</v>
      </c>
      <c r="D306" t="s">
        <v>102</v>
      </c>
      <c r="K306">
        <v>4</v>
      </c>
    </row>
    <row r="307" spans="1:11" x14ac:dyDescent="0.2">
      <c r="A307" t="s">
        <v>99</v>
      </c>
      <c r="B307" t="s">
        <v>51</v>
      </c>
      <c r="C307" t="s">
        <v>50</v>
      </c>
      <c r="D307" t="s">
        <v>102</v>
      </c>
      <c r="K307">
        <v>3</v>
      </c>
    </row>
    <row r="308" spans="1:11" x14ac:dyDescent="0.2">
      <c r="A308" t="s">
        <v>38</v>
      </c>
      <c r="B308" t="s">
        <v>50</v>
      </c>
      <c r="C308" t="s">
        <v>50</v>
      </c>
      <c r="D308" t="s">
        <v>102</v>
      </c>
      <c r="K308">
        <v>2</v>
      </c>
    </row>
    <row r="309" spans="1:11" x14ac:dyDescent="0.2">
      <c r="A309" t="s">
        <v>96</v>
      </c>
      <c r="B309" t="s">
        <v>51</v>
      </c>
      <c r="C309" t="s">
        <v>51</v>
      </c>
      <c r="D309" t="s">
        <v>102</v>
      </c>
      <c r="K309">
        <v>3</v>
      </c>
    </row>
    <row r="310" spans="1:11" x14ac:dyDescent="0.2">
      <c r="A310" t="s">
        <v>46</v>
      </c>
      <c r="B310" t="s">
        <v>50</v>
      </c>
      <c r="C310" t="s">
        <v>50</v>
      </c>
      <c r="D310" t="s">
        <v>102</v>
      </c>
      <c r="K310">
        <v>1</v>
      </c>
    </row>
    <row r="311" spans="1:11" x14ac:dyDescent="0.2">
      <c r="A311" t="s">
        <v>94</v>
      </c>
      <c r="B311" t="s">
        <v>51</v>
      </c>
      <c r="C311" t="s">
        <v>50</v>
      </c>
      <c r="D311" t="s">
        <v>102</v>
      </c>
      <c r="K311">
        <v>1</v>
      </c>
    </row>
    <row r="312" spans="1:11" x14ac:dyDescent="0.2">
      <c r="A312" t="s">
        <v>57</v>
      </c>
      <c r="B312" t="s">
        <v>51</v>
      </c>
      <c r="C312" t="s">
        <v>51</v>
      </c>
      <c r="D312" t="s">
        <v>103</v>
      </c>
      <c r="K312">
        <v>4</v>
      </c>
    </row>
    <row r="313" spans="1:11" x14ac:dyDescent="0.2">
      <c r="A313" t="s">
        <v>78</v>
      </c>
      <c r="B313" t="s">
        <v>51</v>
      </c>
      <c r="C313" t="s">
        <v>50</v>
      </c>
      <c r="D313" t="s">
        <v>103</v>
      </c>
      <c r="K313">
        <v>4</v>
      </c>
    </row>
    <row r="314" spans="1:11" x14ac:dyDescent="0.2">
      <c r="A314" t="s">
        <v>31</v>
      </c>
      <c r="B314" t="s">
        <v>50</v>
      </c>
      <c r="C314" t="s">
        <v>50</v>
      </c>
      <c r="D314" t="s">
        <v>102</v>
      </c>
      <c r="K314">
        <v>3</v>
      </c>
    </row>
    <row r="315" spans="1:11" x14ac:dyDescent="0.2">
      <c r="A315" t="s">
        <v>84</v>
      </c>
      <c r="B315" t="s">
        <v>51</v>
      </c>
      <c r="C315" t="s">
        <v>51</v>
      </c>
      <c r="D315" t="s">
        <v>103</v>
      </c>
      <c r="K315">
        <v>2</v>
      </c>
    </row>
    <row r="316" spans="1:11" x14ac:dyDescent="0.2">
      <c r="A316" t="s">
        <v>58</v>
      </c>
      <c r="B316" t="s">
        <v>51</v>
      </c>
      <c r="C316" t="s">
        <v>51</v>
      </c>
      <c r="D316" t="s">
        <v>102</v>
      </c>
      <c r="K316">
        <v>2</v>
      </c>
    </row>
    <row r="317" spans="1:11" x14ac:dyDescent="0.2">
      <c r="A317" t="s">
        <v>87</v>
      </c>
      <c r="B317" t="s">
        <v>51</v>
      </c>
      <c r="C317" t="s">
        <v>50</v>
      </c>
      <c r="D317" t="s">
        <v>102</v>
      </c>
      <c r="K317">
        <v>1</v>
      </c>
    </row>
    <row r="318" spans="1:11" x14ac:dyDescent="0.2">
      <c r="A318" t="s">
        <v>83</v>
      </c>
      <c r="B318" t="s">
        <v>51</v>
      </c>
      <c r="C318" t="s">
        <v>50</v>
      </c>
      <c r="D318" t="s">
        <v>102</v>
      </c>
      <c r="K318">
        <v>2</v>
      </c>
    </row>
    <row r="319" spans="1:11" x14ac:dyDescent="0.2">
      <c r="A319" t="s">
        <v>52</v>
      </c>
      <c r="B319" t="s">
        <v>51</v>
      </c>
      <c r="C319" t="s">
        <v>51</v>
      </c>
      <c r="D319" t="s">
        <v>102</v>
      </c>
      <c r="K319">
        <v>2</v>
      </c>
    </row>
    <row r="320" spans="1:11" x14ac:dyDescent="0.2">
      <c r="A320" t="s">
        <v>81</v>
      </c>
      <c r="B320" t="s">
        <v>51</v>
      </c>
      <c r="C320" t="s">
        <v>50</v>
      </c>
      <c r="D320" t="s">
        <v>102</v>
      </c>
      <c r="K320">
        <v>4</v>
      </c>
    </row>
    <row r="321" spans="1:11" x14ac:dyDescent="0.2">
      <c r="A321" t="s">
        <v>6</v>
      </c>
      <c r="B321" t="s">
        <v>50</v>
      </c>
      <c r="C321" t="s">
        <v>50</v>
      </c>
      <c r="D321" t="s">
        <v>102</v>
      </c>
      <c r="K321">
        <v>1</v>
      </c>
    </row>
    <row r="322" spans="1:11" x14ac:dyDescent="0.2">
      <c r="A322" t="s">
        <v>88</v>
      </c>
      <c r="B322" t="s">
        <v>51</v>
      </c>
      <c r="C322" t="s">
        <v>50</v>
      </c>
      <c r="D322" t="s">
        <v>102</v>
      </c>
      <c r="K322">
        <v>2</v>
      </c>
    </row>
    <row r="323" spans="1:11" x14ac:dyDescent="0.2">
      <c r="A323" t="s">
        <v>25</v>
      </c>
      <c r="B323" t="s">
        <v>50</v>
      </c>
      <c r="C323" t="s">
        <v>50</v>
      </c>
      <c r="D323" t="s">
        <v>102</v>
      </c>
      <c r="K323">
        <v>2</v>
      </c>
    </row>
    <row r="324" spans="1:11" x14ac:dyDescent="0.2">
      <c r="A324" t="s">
        <v>44</v>
      </c>
      <c r="B324" t="s">
        <v>50</v>
      </c>
      <c r="C324" t="s">
        <v>50</v>
      </c>
      <c r="D324" t="s">
        <v>103</v>
      </c>
      <c r="K324">
        <v>4</v>
      </c>
    </row>
    <row r="325" spans="1:11" x14ac:dyDescent="0.2">
      <c r="A325" t="s">
        <v>28</v>
      </c>
      <c r="B325" t="s">
        <v>50</v>
      </c>
      <c r="C325" t="s">
        <v>51</v>
      </c>
      <c r="D325" t="s">
        <v>103</v>
      </c>
      <c r="K325">
        <v>2</v>
      </c>
    </row>
    <row r="326" spans="1:11" x14ac:dyDescent="0.2">
      <c r="A326" t="s">
        <v>70</v>
      </c>
      <c r="B326" t="s">
        <v>51</v>
      </c>
      <c r="C326" t="s">
        <v>50</v>
      </c>
      <c r="D326" t="s">
        <v>102</v>
      </c>
      <c r="K326">
        <v>2</v>
      </c>
    </row>
    <row r="327" spans="1:11" x14ac:dyDescent="0.2">
      <c r="A327" t="s">
        <v>12</v>
      </c>
      <c r="B327" t="s">
        <v>50</v>
      </c>
      <c r="C327" t="s">
        <v>50</v>
      </c>
      <c r="D327" t="s">
        <v>103</v>
      </c>
      <c r="K327">
        <v>3</v>
      </c>
    </row>
    <row r="328" spans="1:11" x14ac:dyDescent="0.2">
      <c r="A328" t="s">
        <v>48</v>
      </c>
      <c r="B328" t="s">
        <v>50</v>
      </c>
      <c r="C328" t="s">
        <v>50</v>
      </c>
      <c r="D328" t="s">
        <v>102</v>
      </c>
      <c r="K328">
        <v>2</v>
      </c>
    </row>
    <row r="329" spans="1:11" x14ac:dyDescent="0.2">
      <c r="A329" t="s">
        <v>30</v>
      </c>
      <c r="B329" t="s">
        <v>50</v>
      </c>
      <c r="C329" t="s">
        <v>50</v>
      </c>
      <c r="D329" t="s">
        <v>103</v>
      </c>
      <c r="K329">
        <v>2</v>
      </c>
    </row>
    <row r="330" spans="1:11" x14ac:dyDescent="0.2">
      <c r="A330" t="s">
        <v>4</v>
      </c>
      <c r="B330" t="s">
        <v>50</v>
      </c>
      <c r="C330" t="s">
        <v>51</v>
      </c>
      <c r="D330" t="s">
        <v>102</v>
      </c>
      <c r="K330">
        <v>4</v>
      </c>
    </row>
    <row r="331" spans="1:11" x14ac:dyDescent="0.2">
      <c r="A331" t="s">
        <v>75</v>
      </c>
      <c r="B331" t="s">
        <v>51</v>
      </c>
      <c r="C331" t="s">
        <v>50</v>
      </c>
      <c r="D331" t="s">
        <v>103</v>
      </c>
      <c r="K331">
        <v>3</v>
      </c>
    </row>
    <row r="332" spans="1:11" x14ac:dyDescent="0.2">
      <c r="A332" t="s">
        <v>11</v>
      </c>
      <c r="B332" t="s">
        <v>50</v>
      </c>
      <c r="C332" t="s">
        <v>51</v>
      </c>
      <c r="D332" t="s">
        <v>102</v>
      </c>
      <c r="K332">
        <v>4</v>
      </c>
    </row>
    <row r="333" spans="1:11" x14ac:dyDescent="0.2">
      <c r="A333" t="s">
        <v>74</v>
      </c>
      <c r="B333" t="s">
        <v>51</v>
      </c>
      <c r="C333" t="s">
        <v>50</v>
      </c>
      <c r="D333" t="s">
        <v>103</v>
      </c>
      <c r="K333">
        <v>2</v>
      </c>
    </row>
    <row r="334" spans="1:11" x14ac:dyDescent="0.2">
      <c r="A334" t="s">
        <v>14</v>
      </c>
      <c r="B334" t="s">
        <v>50</v>
      </c>
      <c r="C334" t="s">
        <v>50</v>
      </c>
      <c r="D334" t="s">
        <v>103</v>
      </c>
      <c r="K334">
        <v>1</v>
      </c>
    </row>
    <row r="335" spans="1:11" x14ac:dyDescent="0.2">
      <c r="A335" t="s">
        <v>69</v>
      </c>
      <c r="B335" t="s">
        <v>51</v>
      </c>
      <c r="C335" t="s">
        <v>51</v>
      </c>
      <c r="D335" t="s">
        <v>103</v>
      </c>
      <c r="K335">
        <v>2</v>
      </c>
    </row>
    <row r="336" spans="1:11" x14ac:dyDescent="0.2">
      <c r="A336" t="s">
        <v>61</v>
      </c>
      <c r="B336" t="s">
        <v>51</v>
      </c>
      <c r="C336" t="s">
        <v>51</v>
      </c>
      <c r="D336" t="s">
        <v>103</v>
      </c>
      <c r="K336">
        <v>1</v>
      </c>
    </row>
    <row r="337" spans="1:11" x14ac:dyDescent="0.2">
      <c r="A337" t="s">
        <v>41</v>
      </c>
      <c r="B337" t="s">
        <v>50</v>
      </c>
      <c r="C337" t="s">
        <v>50</v>
      </c>
      <c r="D337" t="s">
        <v>102</v>
      </c>
      <c r="K337">
        <v>4</v>
      </c>
    </row>
    <row r="338" spans="1:11" x14ac:dyDescent="0.2">
      <c r="A338" t="s">
        <v>9</v>
      </c>
      <c r="B338" t="s">
        <v>50</v>
      </c>
      <c r="C338" t="s">
        <v>50</v>
      </c>
      <c r="D338" t="s">
        <v>103</v>
      </c>
      <c r="K338">
        <v>2</v>
      </c>
    </row>
    <row r="339" spans="1:11" x14ac:dyDescent="0.2">
      <c r="A339" t="s">
        <v>39</v>
      </c>
      <c r="B339" t="s">
        <v>50</v>
      </c>
      <c r="C339" t="s">
        <v>50</v>
      </c>
      <c r="D339" t="s">
        <v>103</v>
      </c>
      <c r="K339">
        <v>4</v>
      </c>
    </row>
    <row r="340" spans="1:11" x14ac:dyDescent="0.2">
      <c r="A340" t="s">
        <v>54</v>
      </c>
      <c r="B340" t="s">
        <v>51</v>
      </c>
      <c r="C340" t="s">
        <v>50</v>
      </c>
      <c r="D340" t="s">
        <v>103</v>
      </c>
      <c r="K340">
        <v>2</v>
      </c>
    </row>
    <row r="341" spans="1:11" x14ac:dyDescent="0.2">
      <c r="A341" t="s">
        <v>24</v>
      </c>
      <c r="B341" t="s">
        <v>50</v>
      </c>
      <c r="C341" t="s">
        <v>50</v>
      </c>
      <c r="D341" t="s">
        <v>103</v>
      </c>
      <c r="K341">
        <v>3</v>
      </c>
    </row>
    <row r="342" spans="1:11" x14ac:dyDescent="0.2">
      <c r="A342" t="s">
        <v>92</v>
      </c>
      <c r="B342" t="s">
        <v>51</v>
      </c>
      <c r="C342" t="s">
        <v>50</v>
      </c>
      <c r="D342" t="s">
        <v>102</v>
      </c>
      <c r="K342">
        <v>1</v>
      </c>
    </row>
    <row r="343" spans="1:11" x14ac:dyDescent="0.2">
      <c r="A343" t="s">
        <v>67</v>
      </c>
      <c r="B343" t="s">
        <v>51</v>
      </c>
      <c r="C343" t="s">
        <v>51</v>
      </c>
      <c r="D343" t="s">
        <v>103</v>
      </c>
      <c r="K343">
        <v>3</v>
      </c>
    </row>
    <row r="344" spans="1:11" x14ac:dyDescent="0.2">
      <c r="A344" t="s">
        <v>60</v>
      </c>
      <c r="B344" t="s">
        <v>51</v>
      </c>
      <c r="C344" t="s">
        <v>50</v>
      </c>
      <c r="D344" t="s">
        <v>102</v>
      </c>
      <c r="K344">
        <v>3</v>
      </c>
    </row>
    <row r="345" spans="1:11" x14ac:dyDescent="0.2">
      <c r="A345" t="s">
        <v>40</v>
      </c>
      <c r="B345" t="s">
        <v>50</v>
      </c>
      <c r="C345" t="s">
        <v>50</v>
      </c>
      <c r="D345" t="s">
        <v>102</v>
      </c>
      <c r="K345">
        <v>4</v>
      </c>
    </row>
    <row r="346" spans="1:11" x14ac:dyDescent="0.2">
      <c r="A346" t="s">
        <v>49</v>
      </c>
      <c r="B346" t="s">
        <v>50</v>
      </c>
      <c r="C346" t="s">
        <v>51</v>
      </c>
      <c r="D346" t="s">
        <v>102</v>
      </c>
      <c r="K346">
        <v>2</v>
      </c>
    </row>
    <row r="347" spans="1:11" x14ac:dyDescent="0.2">
      <c r="A347" t="s">
        <v>23</v>
      </c>
      <c r="B347" t="s">
        <v>50</v>
      </c>
      <c r="C347" t="s">
        <v>50</v>
      </c>
      <c r="D347" t="s">
        <v>103</v>
      </c>
      <c r="K347">
        <v>1</v>
      </c>
    </row>
    <row r="348" spans="1:11" x14ac:dyDescent="0.2">
      <c r="A348" t="s">
        <v>66</v>
      </c>
      <c r="B348" t="s">
        <v>51</v>
      </c>
      <c r="C348" t="s">
        <v>51</v>
      </c>
      <c r="D348" t="s">
        <v>103</v>
      </c>
      <c r="K348">
        <v>3</v>
      </c>
    </row>
    <row r="349" spans="1:11" x14ac:dyDescent="0.2">
      <c r="A349" t="s">
        <v>63</v>
      </c>
      <c r="B349" t="s">
        <v>51</v>
      </c>
      <c r="C349" t="s">
        <v>50</v>
      </c>
      <c r="D349" t="s">
        <v>103</v>
      </c>
      <c r="K349">
        <v>3</v>
      </c>
    </row>
    <row r="350" spans="1:11" x14ac:dyDescent="0.2">
      <c r="A350" t="s">
        <v>77</v>
      </c>
      <c r="B350" t="s">
        <v>51</v>
      </c>
      <c r="C350" t="s">
        <v>50</v>
      </c>
      <c r="D350" t="s">
        <v>103</v>
      </c>
      <c r="K350">
        <v>4</v>
      </c>
    </row>
    <row r="351" spans="1:11" x14ac:dyDescent="0.2">
      <c r="A351" t="s">
        <v>59</v>
      </c>
      <c r="B351" t="s">
        <v>51</v>
      </c>
      <c r="C351" t="s">
        <v>50</v>
      </c>
      <c r="D351" t="s">
        <v>103</v>
      </c>
      <c r="K351">
        <v>1</v>
      </c>
    </row>
    <row r="352" spans="1:11" x14ac:dyDescent="0.2">
      <c r="A352" t="s">
        <v>73</v>
      </c>
      <c r="B352" t="s">
        <v>51</v>
      </c>
      <c r="C352" t="s">
        <v>51</v>
      </c>
      <c r="D352" t="s">
        <v>103</v>
      </c>
      <c r="K352">
        <v>4</v>
      </c>
    </row>
    <row r="353" spans="1:11" x14ac:dyDescent="0.2">
      <c r="A353" t="s">
        <v>3</v>
      </c>
      <c r="B353" t="s">
        <v>50</v>
      </c>
      <c r="C353" t="s">
        <v>50</v>
      </c>
      <c r="D353" t="s">
        <v>102</v>
      </c>
      <c r="K353">
        <v>1</v>
      </c>
    </row>
    <row r="354" spans="1:11" x14ac:dyDescent="0.2">
      <c r="A354" t="s">
        <v>64</v>
      </c>
      <c r="B354" t="s">
        <v>51</v>
      </c>
      <c r="C354" t="s">
        <v>51</v>
      </c>
      <c r="D354" t="s">
        <v>102</v>
      </c>
      <c r="K354">
        <v>4</v>
      </c>
    </row>
    <row r="355" spans="1:11" x14ac:dyDescent="0.2">
      <c r="A355" t="s">
        <v>95</v>
      </c>
      <c r="B355" t="s">
        <v>51</v>
      </c>
      <c r="C355" t="s">
        <v>51</v>
      </c>
      <c r="D355" t="s">
        <v>103</v>
      </c>
      <c r="K355">
        <v>4</v>
      </c>
    </row>
    <row r="356" spans="1:11" x14ac:dyDescent="0.2">
      <c r="A356" t="s">
        <v>97</v>
      </c>
      <c r="B356" t="s">
        <v>50</v>
      </c>
      <c r="C356" t="s">
        <v>51</v>
      </c>
      <c r="D356" t="s">
        <v>102</v>
      </c>
      <c r="K356">
        <v>4</v>
      </c>
    </row>
    <row r="357" spans="1:11" x14ac:dyDescent="0.2">
      <c r="A357" t="s">
        <v>36</v>
      </c>
      <c r="B357" t="s">
        <v>50</v>
      </c>
      <c r="C357" t="s">
        <v>50</v>
      </c>
      <c r="D357" t="s">
        <v>103</v>
      </c>
      <c r="K357">
        <v>4</v>
      </c>
    </row>
    <row r="358" spans="1:11" x14ac:dyDescent="0.2">
      <c r="A358" t="s">
        <v>18</v>
      </c>
      <c r="B358" t="s">
        <v>50</v>
      </c>
      <c r="C358" t="s">
        <v>51</v>
      </c>
      <c r="D358" t="s">
        <v>102</v>
      </c>
      <c r="K358">
        <v>1</v>
      </c>
    </row>
    <row r="359" spans="1:11" x14ac:dyDescent="0.2">
      <c r="A359" t="s">
        <v>93</v>
      </c>
      <c r="B359" t="s">
        <v>51</v>
      </c>
      <c r="C359" t="s">
        <v>51</v>
      </c>
      <c r="D359" t="s">
        <v>103</v>
      </c>
      <c r="K359">
        <v>3</v>
      </c>
    </row>
    <row r="360" spans="1:11" x14ac:dyDescent="0.2">
      <c r="A360" t="s">
        <v>85</v>
      </c>
      <c r="B360" t="s">
        <v>51</v>
      </c>
      <c r="C360" t="s">
        <v>50</v>
      </c>
      <c r="D360" t="s">
        <v>104</v>
      </c>
      <c r="K360">
        <v>3</v>
      </c>
    </row>
    <row r="361" spans="1:11" x14ac:dyDescent="0.2">
      <c r="A361" t="s">
        <v>20</v>
      </c>
      <c r="B361" t="s">
        <v>50</v>
      </c>
      <c r="C361" t="s">
        <v>50</v>
      </c>
      <c r="D361" t="s">
        <v>103</v>
      </c>
      <c r="K361">
        <v>3</v>
      </c>
    </row>
    <row r="362" spans="1:11" x14ac:dyDescent="0.2">
      <c r="A362" t="s">
        <v>7</v>
      </c>
      <c r="B362" t="s">
        <v>50</v>
      </c>
      <c r="C362" t="s">
        <v>50</v>
      </c>
      <c r="D362" t="s">
        <v>103</v>
      </c>
      <c r="K362">
        <v>4</v>
      </c>
    </row>
    <row r="363" spans="1:11" x14ac:dyDescent="0.2">
      <c r="A363" t="s">
        <v>33</v>
      </c>
      <c r="B363" t="s">
        <v>50</v>
      </c>
      <c r="C363" t="s">
        <v>51</v>
      </c>
      <c r="D363" t="s">
        <v>102</v>
      </c>
      <c r="K363">
        <v>1</v>
      </c>
    </row>
    <row r="364" spans="1:11" x14ac:dyDescent="0.2">
      <c r="A364" t="s">
        <v>5</v>
      </c>
      <c r="B364" t="s">
        <v>50</v>
      </c>
      <c r="C364" t="s">
        <v>50</v>
      </c>
      <c r="D364" t="s">
        <v>103</v>
      </c>
      <c r="K364">
        <v>1</v>
      </c>
    </row>
    <row r="365" spans="1:11" x14ac:dyDescent="0.2">
      <c r="A365" t="s">
        <v>72</v>
      </c>
      <c r="B365" t="s">
        <v>51</v>
      </c>
      <c r="C365" t="s">
        <v>50</v>
      </c>
      <c r="D365" t="s">
        <v>102</v>
      </c>
      <c r="K365">
        <v>1</v>
      </c>
    </row>
    <row r="366" spans="1:11" x14ac:dyDescent="0.2">
      <c r="A366" t="s">
        <v>17</v>
      </c>
      <c r="B366" t="s">
        <v>50</v>
      </c>
      <c r="C366" t="s">
        <v>51</v>
      </c>
      <c r="D366" t="s">
        <v>103</v>
      </c>
      <c r="K366">
        <v>2</v>
      </c>
    </row>
    <row r="367" spans="1:11" x14ac:dyDescent="0.2">
      <c r="A367" t="s">
        <v>71</v>
      </c>
      <c r="B367" t="s">
        <v>51</v>
      </c>
      <c r="C367" t="s">
        <v>50</v>
      </c>
      <c r="D367" t="s">
        <v>102</v>
      </c>
      <c r="K367">
        <v>1</v>
      </c>
    </row>
    <row r="368" spans="1:11" x14ac:dyDescent="0.2">
      <c r="A368" t="s">
        <v>47</v>
      </c>
      <c r="B368" t="s">
        <v>50</v>
      </c>
      <c r="C368" t="s">
        <v>50</v>
      </c>
      <c r="D368" t="s">
        <v>103</v>
      </c>
      <c r="K368">
        <v>4</v>
      </c>
    </row>
    <row r="369" spans="1:11" x14ac:dyDescent="0.2">
      <c r="A369" t="s">
        <v>90</v>
      </c>
      <c r="B369" t="s">
        <v>51</v>
      </c>
      <c r="C369" t="s">
        <v>50</v>
      </c>
      <c r="D369" t="s">
        <v>103</v>
      </c>
      <c r="K369">
        <v>1</v>
      </c>
    </row>
    <row r="370" spans="1:11" x14ac:dyDescent="0.2">
      <c r="A370" t="s">
        <v>89</v>
      </c>
      <c r="B370" t="s">
        <v>51</v>
      </c>
      <c r="C370" t="s">
        <v>51</v>
      </c>
      <c r="D370" t="s">
        <v>102</v>
      </c>
      <c r="K370">
        <v>3</v>
      </c>
    </row>
    <row r="371" spans="1:11" x14ac:dyDescent="0.2">
      <c r="A371" t="s">
        <v>16</v>
      </c>
      <c r="B371" t="s">
        <v>50</v>
      </c>
      <c r="C371" t="s">
        <v>50</v>
      </c>
      <c r="D371" t="s">
        <v>103</v>
      </c>
      <c r="K371">
        <v>3</v>
      </c>
    </row>
    <row r="372" spans="1:11" x14ac:dyDescent="0.2">
      <c r="A372" t="s">
        <v>43</v>
      </c>
      <c r="B372" t="s">
        <v>50</v>
      </c>
      <c r="C372" t="s">
        <v>50</v>
      </c>
      <c r="D372" t="s">
        <v>103</v>
      </c>
      <c r="K372">
        <v>1</v>
      </c>
    </row>
    <row r="373" spans="1:11" x14ac:dyDescent="0.2">
      <c r="A373" t="s">
        <v>100</v>
      </c>
      <c r="B373" t="s">
        <v>51</v>
      </c>
      <c r="C373" t="s">
        <v>50</v>
      </c>
      <c r="D373" t="s">
        <v>103</v>
      </c>
      <c r="K373">
        <v>4</v>
      </c>
    </row>
    <row r="374" spans="1:11" x14ac:dyDescent="0.2">
      <c r="A374" t="s">
        <v>37</v>
      </c>
      <c r="B374" t="s">
        <v>50</v>
      </c>
      <c r="C374" t="s">
        <v>51</v>
      </c>
      <c r="D374" t="s">
        <v>103</v>
      </c>
      <c r="K374">
        <v>4</v>
      </c>
    </row>
    <row r="375" spans="1:11" x14ac:dyDescent="0.2">
      <c r="A375" t="s">
        <v>80</v>
      </c>
      <c r="B375" t="s">
        <v>51</v>
      </c>
      <c r="C375" t="s">
        <v>50</v>
      </c>
      <c r="D375" t="s">
        <v>102</v>
      </c>
      <c r="K375">
        <v>1</v>
      </c>
    </row>
    <row r="376" spans="1:11" x14ac:dyDescent="0.2">
      <c r="A376" t="s">
        <v>76</v>
      </c>
      <c r="B376" t="s">
        <v>51</v>
      </c>
      <c r="C376" t="s">
        <v>50</v>
      </c>
      <c r="D376" t="s">
        <v>103</v>
      </c>
      <c r="K376">
        <v>2</v>
      </c>
    </row>
    <row r="377" spans="1:11" x14ac:dyDescent="0.2">
      <c r="A377" t="s">
        <v>15</v>
      </c>
      <c r="B377" t="s">
        <v>50</v>
      </c>
      <c r="C377" t="s">
        <v>50</v>
      </c>
      <c r="D377" t="s">
        <v>102</v>
      </c>
      <c r="K377">
        <v>2</v>
      </c>
    </row>
    <row r="378" spans="1:11" x14ac:dyDescent="0.2">
      <c r="A378" t="s">
        <v>55</v>
      </c>
      <c r="B378" t="s">
        <v>51</v>
      </c>
      <c r="C378" t="s">
        <v>51</v>
      </c>
      <c r="D378" t="s">
        <v>102</v>
      </c>
      <c r="K378">
        <v>4</v>
      </c>
    </row>
    <row r="379" spans="1:11" x14ac:dyDescent="0.2">
      <c r="A379" t="s">
        <v>62</v>
      </c>
      <c r="B379" t="s">
        <v>51</v>
      </c>
      <c r="C379" t="s">
        <v>50</v>
      </c>
      <c r="D379" t="s">
        <v>102</v>
      </c>
      <c r="K379">
        <v>4</v>
      </c>
    </row>
    <row r="380" spans="1:11" x14ac:dyDescent="0.2">
      <c r="A380" t="s">
        <v>65</v>
      </c>
      <c r="B380" t="s">
        <v>51</v>
      </c>
      <c r="C380" t="s">
        <v>51</v>
      </c>
      <c r="D380" t="s">
        <v>102</v>
      </c>
      <c r="K380">
        <v>3</v>
      </c>
    </row>
    <row r="381" spans="1:11" x14ac:dyDescent="0.2">
      <c r="A381" t="s">
        <v>27</v>
      </c>
      <c r="B381" t="s">
        <v>50</v>
      </c>
      <c r="C381" t="s">
        <v>50</v>
      </c>
      <c r="D381" t="s">
        <v>103</v>
      </c>
      <c r="K381">
        <v>2</v>
      </c>
    </row>
    <row r="382" spans="1:11" x14ac:dyDescent="0.2">
      <c r="A382" t="s">
        <v>86</v>
      </c>
      <c r="B382" t="s">
        <v>51</v>
      </c>
      <c r="C382" t="s">
        <v>50</v>
      </c>
      <c r="D382" t="s">
        <v>102</v>
      </c>
      <c r="K382">
        <v>2</v>
      </c>
    </row>
    <row r="383" spans="1:11" x14ac:dyDescent="0.2">
      <c r="A383" t="s">
        <v>79</v>
      </c>
      <c r="B383" t="s">
        <v>51</v>
      </c>
      <c r="C383" t="s">
        <v>50</v>
      </c>
      <c r="D383" t="s">
        <v>103</v>
      </c>
      <c r="K383">
        <v>3</v>
      </c>
    </row>
    <row r="384" spans="1:11" x14ac:dyDescent="0.2">
      <c r="A384" t="s">
        <v>56</v>
      </c>
      <c r="B384" t="s">
        <v>51</v>
      </c>
      <c r="C384" t="s">
        <v>51</v>
      </c>
      <c r="D384" t="s">
        <v>103</v>
      </c>
      <c r="K384">
        <v>2</v>
      </c>
    </row>
    <row r="385" spans="1:11" x14ac:dyDescent="0.2">
      <c r="A385" t="s">
        <v>35</v>
      </c>
      <c r="B385" t="s">
        <v>50</v>
      </c>
      <c r="C385" t="s">
        <v>51</v>
      </c>
      <c r="D385" t="s">
        <v>102</v>
      </c>
      <c r="K385">
        <v>3</v>
      </c>
    </row>
    <row r="386" spans="1:11" x14ac:dyDescent="0.2">
      <c r="A386" t="s">
        <v>7</v>
      </c>
      <c r="B386" t="s">
        <v>50</v>
      </c>
      <c r="C386" t="s">
        <v>50</v>
      </c>
      <c r="D386" t="s">
        <v>103</v>
      </c>
      <c r="K386">
        <v>4</v>
      </c>
    </row>
    <row r="387" spans="1:11" x14ac:dyDescent="0.2">
      <c r="A387" t="s">
        <v>77</v>
      </c>
      <c r="B387" t="s">
        <v>51</v>
      </c>
      <c r="C387" t="s">
        <v>51</v>
      </c>
      <c r="D387" t="s">
        <v>103</v>
      </c>
      <c r="K387">
        <v>4</v>
      </c>
    </row>
    <row r="388" spans="1:11" x14ac:dyDescent="0.2">
      <c r="A388" t="s">
        <v>61</v>
      </c>
      <c r="B388" t="s">
        <v>51</v>
      </c>
      <c r="C388" t="s">
        <v>51</v>
      </c>
      <c r="D388" t="s">
        <v>103</v>
      </c>
      <c r="K388">
        <v>1</v>
      </c>
    </row>
    <row r="389" spans="1:11" x14ac:dyDescent="0.2">
      <c r="A389" t="s">
        <v>23</v>
      </c>
      <c r="B389" t="s">
        <v>50</v>
      </c>
      <c r="C389" t="s">
        <v>50</v>
      </c>
      <c r="D389" t="s">
        <v>103</v>
      </c>
      <c r="K389">
        <v>1</v>
      </c>
    </row>
    <row r="390" spans="1:11" x14ac:dyDescent="0.2">
      <c r="A390" t="s">
        <v>71</v>
      </c>
      <c r="B390" t="s">
        <v>51</v>
      </c>
      <c r="C390" t="s">
        <v>51</v>
      </c>
      <c r="D390" t="s">
        <v>102</v>
      </c>
      <c r="K390">
        <v>1</v>
      </c>
    </row>
    <row r="391" spans="1:11" x14ac:dyDescent="0.2">
      <c r="A391" t="s">
        <v>75</v>
      </c>
      <c r="B391" t="s">
        <v>51</v>
      </c>
      <c r="C391" t="s">
        <v>50</v>
      </c>
      <c r="D391" t="s">
        <v>103</v>
      </c>
      <c r="K391">
        <v>3</v>
      </c>
    </row>
    <row r="392" spans="1:11" x14ac:dyDescent="0.2">
      <c r="A392" t="s">
        <v>52</v>
      </c>
      <c r="B392" t="s">
        <v>51</v>
      </c>
      <c r="C392" t="s">
        <v>50</v>
      </c>
      <c r="D392" t="s">
        <v>102</v>
      </c>
      <c r="K392">
        <v>2</v>
      </c>
    </row>
    <row r="393" spans="1:11" x14ac:dyDescent="0.2">
      <c r="A393" t="s">
        <v>6</v>
      </c>
      <c r="B393" t="s">
        <v>50</v>
      </c>
      <c r="C393" t="s">
        <v>50</v>
      </c>
      <c r="D393" t="s">
        <v>102</v>
      </c>
      <c r="K393">
        <v>1</v>
      </c>
    </row>
    <row r="394" spans="1:11" x14ac:dyDescent="0.2">
      <c r="A394" t="s">
        <v>16</v>
      </c>
      <c r="B394" t="s">
        <v>50</v>
      </c>
      <c r="C394" t="s">
        <v>50</v>
      </c>
      <c r="D394" t="s">
        <v>103</v>
      </c>
      <c r="K394">
        <v>3</v>
      </c>
    </row>
    <row r="395" spans="1:11" x14ac:dyDescent="0.2">
      <c r="A395" t="s">
        <v>98</v>
      </c>
      <c r="B395" t="s">
        <v>51</v>
      </c>
      <c r="C395" t="s">
        <v>51</v>
      </c>
      <c r="D395" t="s">
        <v>103</v>
      </c>
      <c r="K395">
        <v>1</v>
      </c>
    </row>
    <row r="396" spans="1:11" x14ac:dyDescent="0.2">
      <c r="A396" t="s">
        <v>39</v>
      </c>
      <c r="B396" t="s">
        <v>50</v>
      </c>
      <c r="C396" t="s">
        <v>50</v>
      </c>
      <c r="D396" t="s">
        <v>103</v>
      </c>
      <c r="K396">
        <v>4</v>
      </c>
    </row>
    <row r="397" spans="1:11" x14ac:dyDescent="0.2">
      <c r="A397" t="s">
        <v>35</v>
      </c>
      <c r="B397" t="s">
        <v>50</v>
      </c>
      <c r="C397" t="s">
        <v>51</v>
      </c>
      <c r="D397" t="s">
        <v>102</v>
      </c>
      <c r="K397">
        <v>3</v>
      </c>
    </row>
    <row r="398" spans="1:11" x14ac:dyDescent="0.2">
      <c r="A398" t="s">
        <v>99</v>
      </c>
      <c r="B398" t="s">
        <v>51</v>
      </c>
      <c r="C398" t="s">
        <v>50</v>
      </c>
      <c r="D398" t="s">
        <v>102</v>
      </c>
      <c r="K398">
        <v>3</v>
      </c>
    </row>
    <row r="399" spans="1:11" x14ac:dyDescent="0.2">
      <c r="A399" t="s">
        <v>10</v>
      </c>
      <c r="B399" t="s">
        <v>50</v>
      </c>
      <c r="C399" t="s">
        <v>50</v>
      </c>
      <c r="D399" t="s">
        <v>102</v>
      </c>
      <c r="K399">
        <v>3</v>
      </c>
    </row>
    <row r="400" spans="1:11" x14ac:dyDescent="0.2">
      <c r="A400" t="s">
        <v>40</v>
      </c>
      <c r="B400" t="s">
        <v>50</v>
      </c>
      <c r="C400" t="s">
        <v>50</v>
      </c>
      <c r="D400" t="s">
        <v>102</v>
      </c>
      <c r="K400">
        <v>4</v>
      </c>
    </row>
    <row r="401" spans="1:11" x14ac:dyDescent="0.2">
      <c r="A401" t="s">
        <v>26</v>
      </c>
      <c r="B401" t="s">
        <v>50</v>
      </c>
      <c r="C401" t="s">
        <v>50</v>
      </c>
      <c r="D401" t="s">
        <v>102</v>
      </c>
      <c r="K401">
        <v>2</v>
      </c>
    </row>
    <row r="402" spans="1:11" x14ac:dyDescent="0.2">
      <c r="A402" t="s">
        <v>19</v>
      </c>
      <c r="B402" t="s">
        <v>50</v>
      </c>
      <c r="C402" t="s">
        <v>50</v>
      </c>
      <c r="D402" t="s">
        <v>103</v>
      </c>
      <c r="K402">
        <v>3</v>
      </c>
    </row>
    <row r="403" spans="1:11" x14ac:dyDescent="0.2">
      <c r="A403" t="s">
        <v>67</v>
      </c>
      <c r="B403" t="s">
        <v>51</v>
      </c>
      <c r="C403" t="s">
        <v>51</v>
      </c>
      <c r="D403" t="s">
        <v>103</v>
      </c>
      <c r="K403">
        <v>3</v>
      </c>
    </row>
    <row r="404" spans="1:11" x14ac:dyDescent="0.2">
      <c r="A404" t="s">
        <v>95</v>
      </c>
      <c r="B404" t="s">
        <v>51</v>
      </c>
      <c r="C404" t="s">
        <v>50</v>
      </c>
      <c r="D404" t="s">
        <v>103</v>
      </c>
      <c r="K404">
        <v>4</v>
      </c>
    </row>
    <row r="405" spans="1:11" x14ac:dyDescent="0.2">
      <c r="A405" t="s">
        <v>21</v>
      </c>
      <c r="B405" t="s">
        <v>50</v>
      </c>
      <c r="C405" t="s">
        <v>51</v>
      </c>
      <c r="D405" t="s">
        <v>102</v>
      </c>
      <c r="K405">
        <v>3</v>
      </c>
    </row>
    <row r="406" spans="1:11" x14ac:dyDescent="0.2">
      <c r="A406" t="s">
        <v>47</v>
      </c>
      <c r="B406" t="s">
        <v>50</v>
      </c>
      <c r="C406" t="s">
        <v>50</v>
      </c>
      <c r="D406" t="s">
        <v>103</v>
      </c>
      <c r="K406">
        <v>4</v>
      </c>
    </row>
    <row r="407" spans="1:11" x14ac:dyDescent="0.2">
      <c r="A407" t="s">
        <v>84</v>
      </c>
      <c r="B407" t="s">
        <v>51</v>
      </c>
      <c r="C407" t="s">
        <v>51</v>
      </c>
      <c r="D407" t="s">
        <v>103</v>
      </c>
      <c r="K407">
        <v>2</v>
      </c>
    </row>
    <row r="408" spans="1:11" x14ac:dyDescent="0.2">
      <c r="A408" t="s">
        <v>8</v>
      </c>
      <c r="B408" t="s">
        <v>50</v>
      </c>
      <c r="C408" t="s">
        <v>50</v>
      </c>
      <c r="D408" t="s">
        <v>103</v>
      </c>
      <c r="K408">
        <v>2</v>
      </c>
    </row>
    <row r="409" spans="1:11" x14ac:dyDescent="0.2">
      <c r="A409" t="s">
        <v>88</v>
      </c>
      <c r="B409" t="s">
        <v>51</v>
      </c>
      <c r="C409" t="s">
        <v>50</v>
      </c>
      <c r="D409" t="s">
        <v>102</v>
      </c>
      <c r="K409">
        <v>2</v>
      </c>
    </row>
    <row r="410" spans="1:11" x14ac:dyDescent="0.2">
      <c r="A410" t="s">
        <v>29</v>
      </c>
      <c r="B410" t="s">
        <v>50</v>
      </c>
      <c r="C410" t="s">
        <v>50</v>
      </c>
      <c r="D410" t="s">
        <v>103</v>
      </c>
      <c r="K410">
        <v>3</v>
      </c>
    </row>
    <row r="411" spans="1:11" x14ac:dyDescent="0.2">
      <c r="A411" t="s">
        <v>3</v>
      </c>
      <c r="B411" t="s">
        <v>50</v>
      </c>
      <c r="C411" t="s">
        <v>51</v>
      </c>
      <c r="D411" t="s">
        <v>102</v>
      </c>
      <c r="K411">
        <v>1</v>
      </c>
    </row>
    <row r="412" spans="1:11" x14ac:dyDescent="0.2">
      <c r="A412" t="s">
        <v>100</v>
      </c>
      <c r="B412" t="s">
        <v>51</v>
      </c>
      <c r="C412" t="s">
        <v>50</v>
      </c>
      <c r="D412" t="s">
        <v>103</v>
      </c>
      <c r="K412">
        <v>4</v>
      </c>
    </row>
    <row r="413" spans="1:11" x14ac:dyDescent="0.2">
      <c r="A413" t="s">
        <v>14</v>
      </c>
      <c r="B413" t="s">
        <v>50</v>
      </c>
      <c r="C413" t="s">
        <v>50</v>
      </c>
      <c r="D413" t="s">
        <v>103</v>
      </c>
      <c r="K413">
        <v>1</v>
      </c>
    </row>
    <row r="414" spans="1:11" x14ac:dyDescent="0.2">
      <c r="A414" t="s">
        <v>58</v>
      </c>
      <c r="B414" t="s">
        <v>51</v>
      </c>
      <c r="C414" t="s">
        <v>51</v>
      </c>
      <c r="D414" t="s">
        <v>102</v>
      </c>
      <c r="K414">
        <v>2</v>
      </c>
    </row>
    <row r="415" spans="1:11" x14ac:dyDescent="0.2">
      <c r="A415" t="s">
        <v>20</v>
      </c>
      <c r="B415" t="s">
        <v>50</v>
      </c>
      <c r="C415" t="s">
        <v>50</v>
      </c>
      <c r="D415" t="s">
        <v>103</v>
      </c>
      <c r="K415">
        <v>3</v>
      </c>
    </row>
    <row r="416" spans="1:11" x14ac:dyDescent="0.2">
      <c r="A416" t="s">
        <v>48</v>
      </c>
      <c r="B416" t="s">
        <v>50</v>
      </c>
      <c r="C416" t="s">
        <v>50</v>
      </c>
      <c r="D416" t="s">
        <v>102</v>
      </c>
      <c r="K416">
        <v>2</v>
      </c>
    </row>
    <row r="417" spans="1:11" x14ac:dyDescent="0.2">
      <c r="A417" t="s">
        <v>78</v>
      </c>
      <c r="B417" t="s">
        <v>51</v>
      </c>
      <c r="C417" t="s">
        <v>51</v>
      </c>
      <c r="D417" t="s">
        <v>103</v>
      </c>
      <c r="K417">
        <v>4</v>
      </c>
    </row>
    <row r="418" spans="1:11" x14ac:dyDescent="0.2">
      <c r="A418" t="s">
        <v>79</v>
      </c>
      <c r="B418" t="s">
        <v>51</v>
      </c>
      <c r="C418" t="s">
        <v>51</v>
      </c>
      <c r="D418" t="s">
        <v>103</v>
      </c>
      <c r="K418">
        <v>3</v>
      </c>
    </row>
    <row r="419" spans="1:11" x14ac:dyDescent="0.2">
      <c r="A419" t="s">
        <v>92</v>
      </c>
      <c r="B419" t="s">
        <v>51</v>
      </c>
      <c r="C419" t="s">
        <v>50</v>
      </c>
      <c r="D419" t="s">
        <v>102</v>
      </c>
      <c r="K419">
        <v>4</v>
      </c>
    </row>
    <row r="420" spans="1:11" x14ac:dyDescent="0.2">
      <c r="A420" t="s">
        <v>57</v>
      </c>
      <c r="B420" t="s">
        <v>51</v>
      </c>
      <c r="C420" t="s">
        <v>50</v>
      </c>
      <c r="D420" t="s">
        <v>103</v>
      </c>
      <c r="K420">
        <v>4</v>
      </c>
    </row>
    <row r="421" spans="1:11" x14ac:dyDescent="0.2">
      <c r="A421" t="s">
        <v>62</v>
      </c>
      <c r="B421" t="s">
        <v>51</v>
      </c>
      <c r="C421" t="s">
        <v>51</v>
      </c>
      <c r="D421" t="s">
        <v>102</v>
      </c>
      <c r="K421">
        <v>4</v>
      </c>
    </row>
    <row r="422" spans="1:11" x14ac:dyDescent="0.2">
      <c r="A422" t="s">
        <v>91</v>
      </c>
      <c r="B422" t="s">
        <v>51</v>
      </c>
      <c r="C422" t="s">
        <v>50</v>
      </c>
      <c r="D422" t="s">
        <v>103</v>
      </c>
      <c r="K422">
        <v>1</v>
      </c>
    </row>
    <row r="423" spans="1:11" x14ac:dyDescent="0.2">
      <c r="A423" t="s">
        <v>17</v>
      </c>
      <c r="B423" t="s">
        <v>50</v>
      </c>
      <c r="C423" t="s">
        <v>51</v>
      </c>
      <c r="D423" t="s">
        <v>103</v>
      </c>
      <c r="K423">
        <v>2</v>
      </c>
    </row>
    <row r="424" spans="1:11" x14ac:dyDescent="0.2">
      <c r="A424" t="s">
        <v>73</v>
      </c>
      <c r="B424" t="s">
        <v>51</v>
      </c>
      <c r="C424" t="s">
        <v>50</v>
      </c>
      <c r="D424" t="s">
        <v>103</v>
      </c>
      <c r="K424">
        <v>4</v>
      </c>
    </row>
    <row r="425" spans="1:11" x14ac:dyDescent="0.2">
      <c r="A425" t="s">
        <v>76</v>
      </c>
      <c r="B425" t="s">
        <v>51</v>
      </c>
      <c r="C425" t="s">
        <v>50</v>
      </c>
      <c r="D425" t="s">
        <v>103</v>
      </c>
      <c r="K425">
        <v>2</v>
      </c>
    </row>
    <row r="426" spans="1:11" x14ac:dyDescent="0.2">
      <c r="A426" t="s">
        <v>68</v>
      </c>
      <c r="B426" t="s">
        <v>51</v>
      </c>
      <c r="C426" t="s">
        <v>50</v>
      </c>
      <c r="D426" t="s">
        <v>102</v>
      </c>
      <c r="K426">
        <v>4</v>
      </c>
    </row>
    <row r="427" spans="1:11" x14ac:dyDescent="0.2">
      <c r="A427" t="s">
        <v>63</v>
      </c>
      <c r="B427" t="s">
        <v>51</v>
      </c>
      <c r="C427" t="s">
        <v>51</v>
      </c>
      <c r="D427" t="s">
        <v>103</v>
      </c>
      <c r="K427">
        <v>3</v>
      </c>
    </row>
    <row r="428" spans="1:11" x14ac:dyDescent="0.2">
      <c r="A428" t="s">
        <v>94</v>
      </c>
      <c r="B428" t="s">
        <v>51</v>
      </c>
      <c r="C428" t="s">
        <v>50</v>
      </c>
      <c r="D428" t="s">
        <v>102</v>
      </c>
      <c r="K428">
        <v>1</v>
      </c>
    </row>
    <row r="429" spans="1:11" x14ac:dyDescent="0.2">
      <c r="A429" t="s">
        <v>36</v>
      </c>
      <c r="B429" t="s">
        <v>50</v>
      </c>
      <c r="C429" t="s">
        <v>51</v>
      </c>
      <c r="D429" t="s">
        <v>103</v>
      </c>
      <c r="K429">
        <v>4</v>
      </c>
    </row>
    <row r="430" spans="1:11" x14ac:dyDescent="0.2">
      <c r="A430" t="s">
        <v>64</v>
      </c>
      <c r="B430" t="s">
        <v>51</v>
      </c>
      <c r="C430" t="s">
        <v>50</v>
      </c>
      <c r="D430" t="s">
        <v>102</v>
      </c>
      <c r="K430">
        <v>4</v>
      </c>
    </row>
    <row r="431" spans="1:11" x14ac:dyDescent="0.2">
      <c r="A431" t="s">
        <v>89</v>
      </c>
      <c r="B431" t="s">
        <v>51</v>
      </c>
      <c r="C431" t="s">
        <v>51</v>
      </c>
      <c r="D431" t="s">
        <v>102</v>
      </c>
      <c r="K431">
        <v>3</v>
      </c>
    </row>
    <row r="432" spans="1:11" x14ac:dyDescent="0.2">
      <c r="A432" t="s">
        <v>74</v>
      </c>
      <c r="B432" t="s">
        <v>51</v>
      </c>
      <c r="C432" t="s">
        <v>50</v>
      </c>
      <c r="D432" t="s">
        <v>103</v>
      </c>
      <c r="K432">
        <v>2</v>
      </c>
    </row>
    <row r="433" spans="1:11" x14ac:dyDescent="0.2">
      <c r="A433" t="s">
        <v>27</v>
      </c>
      <c r="B433" t="s">
        <v>50</v>
      </c>
      <c r="C433" t="s">
        <v>50</v>
      </c>
      <c r="D433" t="s">
        <v>103</v>
      </c>
      <c r="K433">
        <v>2</v>
      </c>
    </row>
    <row r="434" spans="1:11" x14ac:dyDescent="0.2">
      <c r="A434" t="s">
        <v>41</v>
      </c>
      <c r="B434" t="s">
        <v>50</v>
      </c>
      <c r="C434" t="s">
        <v>50</v>
      </c>
      <c r="D434" t="s">
        <v>102</v>
      </c>
      <c r="K434">
        <v>4</v>
      </c>
    </row>
    <row r="435" spans="1:11" x14ac:dyDescent="0.2">
      <c r="A435" t="s">
        <v>97</v>
      </c>
      <c r="B435" t="s">
        <v>50</v>
      </c>
      <c r="C435" t="s">
        <v>51</v>
      </c>
      <c r="D435" t="s">
        <v>102</v>
      </c>
      <c r="K435">
        <v>4</v>
      </c>
    </row>
    <row r="436" spans="1:11" x14ac:dyDescent="0.2">
      <c r="A436" t="s">
        <v>65</v>
      </c>
      <c r="B436" t="s">
        <v>51</v>
      </c>
      <c r="C436" t="s">
        <v>51</v>
      </c>
      <c r="D436" t="s">
        <v>102</v>
      </c>
      <c r="K436">
        <v>3</v>
      </c>
    </row>
    <row r="437" spans="1:11" x14ac:dyDescent="0.2">
      <c r="A437" t="s">
        <v>46</v>
      </c>
      <c r="B437" t="s">
        <v>50</v>
      </c>
      <c r="C437" t="s">
        <v>50</v>
      </c>
      <c r="D437" t="s">
        <v>102</v>
      </c>
      <c r="K437">
        <v>1</v>
      </c>
    </row>
    <row r="438" spans="1:11" x14ac:dyDescent="0.2">
      <c r="A438" t="s">
        <v>31</v>
      </c>
      <c r="B438" t="s">
        <v>50</v>
      </c>
      <c r="C438" t="s">
        <v>50</v>
      </c>
      <c r="D438" t="s">
        <v>102</v>
      </c>
      <c r="K438">
        <v>3</v>
      </c>
    </row>
    <row r="439" spans="1:11" x14ac:dyDescent="0.2">
      <c r="A439" t="s">
        <v>15</v>
      </c>
      <c r="B439" t="s">
        <v>50</v>
      </c>
      <c r="C439" t="s">
        <v>50</v>
      </c>
      <c r="D439" t="s">
        <v>102</v>
      </c>
      <c r="K439">
        <v>2</v>
      </c>
    </row>
    <row r="440" spans="1:11" x14ac:dyDescent="0.2">
      <c r="A440" t="s">
        <v>24</v>
      </c>
      <c r="B440" t="s">
        <v>50</v>
      </c>
      <c r="C440" t="s">
        <v>50</v>
      </c>
      <c r="D440" t="s">
        <v>103</v>
      </c>
      <c r="K440">
        <v>3</v>
      </c>
    </row>
    <row r="441" spans="1:11" x14ac:dyDescent="0.2">
      <c r="A441" t="s">
        <v>42</v>
      </c>
      <c r="B441" t="s">
        <v>50</v>
      </c>
      <c r="C441" t="s">
        <v>50</v>
      </c>
      <c r="D441" t="s">
        <v>103</v>
      </c>
      <c r="K441">
        <v>1</v>
      </c>
    </row>
    <row r="442" spans="1:11" x14ac:dyDescent="0.2">
      <c r="A442" t="s">
        <v>25</v>
      </c>
      <c r="B442" t="s">
        <v>50</v>
      </c>
      <c r="C442" t="s">
        <v>51</v>
      </c>
      <c r="D442" t="s">
        <v>102</v>
      </c>
      <c r="K442">
        <v>2</v>
      </c>
    </row>
    <row r="443" spans="1:11" x14ac:dyDescent="0.2">
      <c r="A443" t="s">
        <v>81</v>
      </c>
      <c r="B443" t="s">
        <v>51</v>
      </c>
      <c r="C443" t="s">
        <v>50</v>
      </c>
      <c r="D443" t="s">
        <v>102</v>
      </c>
      <c r="K443">
        <v>4</v>
      </c>
    </row>
    <row r="444" spans="1:11" x14ac:dyDescent="0.2">
      <c r="A444" t="s">
        <v>55</v>
      </c>
      <c r="B444" t="s">
        <v>51</v>
      </c>
      <c r="C444" t="s">
        <v>50</v>
      </c>
      <c r="D444" t="s">
        <v>102</v>
      </c>
      <c r="K444">
        <v>4</v>
      </c>
    </row>
    <row r="445" spans="1:11" x14ac:dyDescent="0.2">
      <c r="A445" t="s">
        <v>82</v>
      </c>
      <c r="B445" t="s">
        <v>51</v>
      </c>
      <c r="C445" t="s">
        <v>51</v>
      </c>
      <c r="D445" t="s">
        <v>103</v>
      </c>
      <c r="K445">
        <v>1</v>
      </c>
    </row>
    <row r="446" spans="1:11" x14ac:dyDescent="0.2">
      <c r="A446" t="s">
        <v>12</v>
      </c>
      <c r="B446" t="s">
        <v>50</v>
      </c>
      <c r="C446" t="s">
        <v>50</v>
      </c>
      <c r="D446" t="s">
        <v>103</v>
      </c>
      <c r="K446">
        <v>3</v>
      </c>
    </row>
    <row r="447" spans="1:11" x14ac:dyDescent="0.2">
      <c r="A447" t="s">
        <v>66</v>
      </c>
      <c r="B447" t="s">
        <v>51</v>
      </c>
      <c r="C447" t="s">
        <v>51</v>
      </c>
      <c r="D447" t="s">
        <v>103</v>
      </c>
      <c r="K447">
        <v>3</v>
      </c>
    </row>
    <row r="448" spans="1:11" x14ac:dyDescent="0.2">
      <c r="A448" t="s">
        <v>72</v>
      </c>
      <c r="B448" t="s">
        <v>51</v>
      </c>
      <c r="C448" t="s">
        <v>50</v>
      </c>
      <c r="D448" t="s">
        <v>102</v>
      </c>
      <c r="K448">
        <v>1</v>
      </c>
    </row>
    <row r="449" spans="1:11" x14ac:dyDescent="0.2">
      <c r="A449" t="s">
        <v>9</v>
      </c>
      <c r="B449" t="s">
        <v>50</v>
      </c>
      <c r="C449" t="s">
        <v>50</v>
      </c>
      <c r="D449" t="s">
        <v>103</v>
      </c>
      <c r="K449">
        <v>2</v>
      </c>
    </row>
    <row r="450" spans="1:11" x14ac:dyDescent="0.2">
      <c r="A450" t="s">
        <v>22</v>
      </c>
      <c r="B450" t="s">
        <v>50</v>
      </c>
      <c r="C450" t="s">
        <v>50</v>
      </c>
      <c r="D450" t="s">
        <v>102</v>
      </c>
      <c r="K450">
        <v>1</v>
      </c>
    </row>
    <row r="451" spans="1:11" x14ac:dyDescent="0.2">
      <c r="A451" t="s">
        <v>37</v>
      </c>
      <c r="B451" t="s">
        <v>50</v>
      </c>
      <c r="C451" t="s">
        <v>50</v>
      </c>
      <c r="D451" t="s">
        <v>103</v>
      </c>
      <c r="K451">
        <v>4</v>
      </c>
    </row>
    <row r="452" spans="1:11" x14ac:dyDescent="0.2">
      <c r="A452" t="s">
        <v>54</v>
      </c>
      <c r="B452" t="s">
        <v>51</v>
      </c>
      <c r="C452" t="s">
        <v>50</v>
      </c>
      <c r="D452" t="s">
        <v>103</v>
      </c>
      <c r="K452">
        <v>2</v>
      </c>
    </row>
    <row r="453" spans="1:11" x14ac:dyDescent="0.2">
      <c r="A453" t="s">
        <v>70</v>
      </c>
      <c r="B453" t="s">
        <v>51</v>
      </c>
      <c r="C453" t="s">
        <v>51</v>
      </c>
      <c r="D453" t="s">
        <v>102</v>
      </c>
      <c r="K453">
        <v>2</v>
      </c>
    </row>
    <row r="454" spans="1:11" x14ac:dyDescent="0.2">
      <c r="A454" t="s">
        <v>69</v>
      </c>
      <c r="B454" t="s">
        <v>51</v>
      </c>
      <c r="C454" t="s">
        <v>51</v>
      </c>
      <c r="D454" t="s">
        <v>103</v>
      </c>
      <c r="K454">
        <v>2</v>
      </c>
    </row>
    <row r="455" spans="1:11" x14ac:dyDescent="0.2">
      <c r="A455" t="s">
        <v>49</v>
      </c>
      <c r="B455" t="s">
        <v>50</v>
      </c>
      <c r="C455" t="s">
        <v>50</v>
      </c>
      <c r="D455" t="s">
        <v>102</v>
      </c>
      <c r="K455">
        <v>2</v>
      </c>
    </row>
    <row r="456" spans="1:11" x14ac:dyDescent="0.2">
      <c r="A456" t="s">
        <v>60</v>
      </c>
      <c r="B456" t="s">
        <v>51</v>
      </c>
      <c r="C456" t="s">
        <v>51</v>
      </c>
      <c r="D456" t="s">
        <v>102</v>
      </c>
      <c r="K456">
        <v>3</v>
      </c>
    </row>
    <row r="457" spans="1:11" x14ac:dyDescent="0.2">
      <c r="A457" t="s">
        <v>32</v>
      </c>
      <c r="B457" t="s">
        <v>50</v>
      </c>
      <c r="C457" t="s">
        <v>50</v>
      </c>
      <c r="D457" t="s">
        <v>102</v>
      </c>
      <c r="K457">
        <v>3</v>
      </c>
    </row>
    <row r="458" spans="1:11" x14ac:dyDescent="0.2">
      <c r="A458" t="s">
        <v>5</v>
      </c>
      <c r="B458" t="s">
        <v>50</v>
      </c>
      <c r="C458" t="s">
        <v>51</v>
      </c>
      <c r="D458" t="s">
        <v>103</v>
      </c>
      <c r="K458">
        <v>1</v>
      </c>
    </row>
    <row r="459" spans="1:11" x14ac:dyDescent="0.2">
      <c r="A459" t="s">
        <v>45</v>
      </c>
      <c r="B459" t="s">
        <v>50</v>
      </c>
      <c r="C459" t="s">
        <v>50</v>
      </c>
      <c r="D459" t="s">
        <v>102</v>
      </c>
      <c r="K459">
        <v>3</v>
      </c>
    </row>
    <row r="460" spans="1:11" x14ac:dyDescent="0.2">
      <c r="A460" t="s">
        <v>4</v>
      </c>
      <c r="B460" t="s">
        <v>50</v>
      </c>
      <c r="C460" t="s">
        <v>50</v>
      </c>
      <c r="D460" t="s">
        <v>102</v>
      </c>
      <c r="K460">
        <v>4</v>
      </c>
    </row>
    <row r="461" spans="1:11" x14ac:dyDescent="0.2">
      <c r="A461" t="s">
        <v>87</v>
      </c>
      <c r="B461" t="s">
        <v>51</v>
      </c>
      <c r="C461" t="s">
        <v>51</v>
      </c>
      <c r="D461" t="s">
        <v>102</v>
      </c>
      <c r="K461">
        <v>1</v>
      </c>
    </row>
    <row r="462" spans="1:11" x14ac:dyDescent="0.2">
      <c r="A462" t="s">
        <v>96</v>
      </c>
      <c r="B462" t="s">
        <v>51</v>
      </c>
      <c r="C462" t="s">
        <v>51</v>
      </c>
      <c r="D462" t="s">
        <v>102</v>
      </c>
      <c r="K462">
        <v>3</v>
      </c>
    </row>
    <row r="463" spans="1:11" x14ac:dyDescent="0.2">
      <c r="A463" t="s">
        <v>53</v>
      </c>
      <c r="B463" t="s">
        <v>51</v>
      </c>
      <c r="C463" t="s">
        <v>50</v>
      </c>
      <c r="D463" t="s">
        <v>102</v>
      </c>
      <c r="K463">
        <v>1</v>
      </c>
    </row>
    <row r="464" spans="1:11" x14ac:dyDescent="0.2">
      <c r="A464" t="s">
        <v>93</v>
      </c>
      <c r="B464" t="s">
        <v>51</v>
      </c>
      <c r="C464" t="s">
        <v>50</v>
      </c>
      <c r="D464" t="s">
        <v>103</v>
      </c>
      <c r="K464">
        <v>3</v>
      </c>
    </row>
    <row r="465" spans="1:11" x14ac:dyDescent="0.2">
      <c r="A465" t="s">
        <v>85</v>
      </c>
      <c r="B465" t="s">
        <v>51</v>
      </c>
      <c r="C465" t="s">
        <v>51</v>
      </c>
      <c r="D465" t="s">
        <v>102</v>
      </c>
      <c r="K465">
        <v>3</v>
      </c>
    </row>
    <row r="466" spans="1:11" x14ac:dyDescent="0.2">
      <c r="A466" t="s">
        <v>86</v>
      </c>
      <c r="B466" t="s">
        <v>51</v>
      </c>
      <c r="C466" t="s">
        <v>50</v>
      </c>
      <c r="D466" t="s">
        <v>102</v>
      </c>
      <c r="K466">
        <v>2</v>
      </c>
    </row>
    <row r="467" spans="1:11" x14ac:dyDescent="0.2">
      <c r="A467" t="s">
        <v>38</v>
      </c>
      <c r="B467" t="s">
        <v>50</v>
      </c>
      <c r="C467" t="s">
        <v>50</v>
      </c>
      <c r="D467" t="s">
        <v>102</v>
      </c>
      <c r="K467">
        <v>2</v>
      </c>
    </row>
    <row r="468" spans="1:11" x14ac:dyDescent="0.2">
      <c r="A468" t="s">
        <v>56</v>
      </c>
      <c r="B468" t="s">
        <v>51</v>
      </c>
      <c r="C468" t="s">
        <v>51</v>
      </c>
      <c r="D468" t="s">
        <v>103</v>
      </c>
      <c r="K468">
        <v>2</v>
      </c>
    </row>
    <row r="469" spans="1:11" x14ac:dyDescent="0.2">
      <c r="A469" t="s">
        <v>13</v>
      </c>
      <c r="B469" t="s">
        <v>50</v>
      </c>
      <c r="C469" t="s">
        <v>50</v>
      </c>
      <c r="D469" t="s">
        <v>103</v>
      </c>
      <c r="K469">
        <v>1</v>
      </c>
    </row>
    <row r="470" spans="1:11" x14ac:dyDescent="0.2">
      <c r="A470" t="s">
        <v>80</v>
      </c>
      <c r="B470" t="s">
        <v>51</v>
      </c>
      <c r="C470" t="s">
        <v>50</v>
      </c>
      <c r="D470" t="s">
        <v>102</v>
      </c>
      <c r="K470">
        <v>1</v>
      </c>
    </row>
    <row r="471" spans="1:11" x14ac:dyDescent="0.2">
      <c r="A471" t="s">
        <v>30</v>
      </c>
      <c r="B471" t="s">
        <v>50</v>
      </c>
      <c r="C471" t="s">
        <v>50</v>
      </c>
      <c r="D471" t="s">
        <v>103</v>
      </c>
      <c r="K471">
        <v>2</v>
      </c>
    </row>
    <row r="472" spans="1:11" x14ac:dyDescent="0.2">
      <c r="A472" t="s">
        <v>83</v>
      </c>
      <c r="B472" t="s">
        <v>51</v>
      </c>
      <c r="C472" t="s">
        <v>50</v>
      </c>
      <c r="D472" t="s">
        <v>102</v>
      </c>
      <c r="K472">
        <v>2</v>
      </c>
    </row>
    <row r="473" spans="1:11" x14ac:dyDescent="0.2">
      <c r="A473" t="s">
        <v>11</v>
      </c>
      <c r="B473" t="s">
        <v>50</v>
      </c>
      <c r="C473" t="s">
        <v>51</v>
      </c>
      <c r="D473" t="s">
        <v>102</v>
      </c>
      <c r="K473">
        <v>4</v>
      </c>
    </row>
    <row r="474" spans="1:11" x14ac:dyDescent="0.2">
      <c r="A474" t="s">
        <v>59</v>
      </c>
      <c r="B474" t="s">
        <v>51</v>
      </c>
      <c r="C474" t="s">
        <v>51</v>
      </c>
      <c r="D474" t="s">
        <v>103</v>
      </c>
      <c r="K474">
        <v>1</v>
      </c>
    </row>
    <row r="475" spans="1:11" x14ac:dyDescent="0.2">
      <c r="A475" t="s">
        <v>44</v>
      </c>
      <c r="B475" t="s">
        <v>50</v>
      </c>
      <c r="C475" t="s">
        <v>50</v>
      </c>
      <c r="D475" t="s">
        <v>103</v>
      </c>
      <c r="K475">
        <v>4</v>
      </c>
    </row>
    <row r="476" spans="1:11" x14ac:dyDescent="0.2">
      <c r="A476" t="s">
        <v>28</v>
      </c>
      <c r="B476" t="s">
        <v>50</v>
      </c>
      <c r="C476" t="s">
        <v>51</v>
      </c>
      <c r="D476" t="s">
        <v>103</v>
      </c>
      <c r="K476">
        <v>2</v>
      </c>
    </row>
    <row r="477" spans="1:11" x14ac:dyDescent="0.2">
      <c r="A477" t="s">
        <v>34</v>
      </c>
      <c r="B477" t="s">
        <v>50</v>
      </c>
      <c r="C477" t="s">
        <v>50</v>
      </c>
      <c r="D477" t="s">
        <v>102</v>
      </c>
      <c r="K477">
        <v>4</v>
      </c>
    </row>
    <row r="478" spans="1:11" x14ac:dyDescent="0.2">
      <c r="A478" t="s">
        <v>33</v>
      </c>
      <c r="B478" t="s">
        <v>50</v>
      </c>
      <c r="C478" t="s">
        <v>50</v>
      </c>
      <c r="D478" t="s">
        <v>102</v>
      </c>
      <c r="K478">
        <v>1</v>
      </c>
    </row>
    <row r="479" spans="1:11" x14ac:dyDescent="0.2">
      <c r="A479" t="s">
        <v>90</v>
      </c>
      <c r="B479" t="s">
        <v>51</v>
      </c>
      <c r="C479" t="s">
        <v>51</v>
      </c>
      <c r="D479" t="s">
        <v>103</v>
      </c>
      <c r="K479">
        <v>1</v>
      </c>
    </row>
    <row r="480" spans="1:11" x14ac:dyDescent="0.2">
      <c r="A480" t="s">
        <v>43</v>
      </c>
      <c r="B480" t="s">
        <v>50</v>
      </c>
      <c r="C480" t="s">
        <v>50</v>
      </c>
      <c r="D480" t="s">
        <v>103</v>
      </c>
      <c r="K480">
        <v>1</v>
      </c>
    </row>
    <row r="481" spans="1:11" x14ac:dyDescent="0.2">
      <c r="A481" t="s">
        <v>18</v>
      </c>
      <c r="B481" t="s">
        <v>50</v>
      </c>
      <c r="C481" t="s">
        <v>50</v>
      </c>
      <c r="D481" t="s">
        <v>102</v>
      </c>
      <c r="K481">
        <v>1</v>
      </c>
    </row>
    <row r="482" spans="1:11" x14ac:dyDescent="0.2">
      <c r="A482" t="s">
        <v>72</v>
      </c>
      <c r="B482" t="s">
        <v>51</v>
      </c>
      <c r="C482" t="s">
        <v>50</v>
      </c>
      <c r="D482" t="s">
        <v>102</v>
      </c>
      <c r="K482" s="1">
        <v>1</v>
      </c>
    </row>
    <row r="483" spans="1:11" x14ac:dyDescent="0.2">
      <c r="A483" t="s">
        <v>68</v>
      </c>
      <c r="B483" t="s">
        <v>51</v>
      </c>
      <c r="C483" t="s">
        <v>51</v>
      </c>
      <c r="D483" t="s">
        <v>102</v>
      </c>
      <c r="K483" s="1">
        <v>4</v>
      </c>
    </row>
    <row r="484" spans="1:11" x14ac:dyDescent="0.2">
      <c r="A484" t="s">
        <v>9</v>
      </c>
      <c r="B484" t="s">
        <v>50</v>
      </c>
      <c r="C484" t="s">
        <v>51</v>
      </c>
      <c r="D484" t="s">
        <v>103</v>
      </c>
      <c r="K484" s="1">
        <v>2</v>
      </c>
    </row>
    <row r="485" spans="1:11" x14ac:dyDescent="0.2">
      <c r="A485" t="s">
        <v>99</v>
      </c>
      <c r="B485" t="s">
        <v>51</v>
      </c>
      <c r="C485" t="s">
        <v>51</v>
      </c>
      <c r="D485" t="s">
        <v>102</v>
      </c>
      <c r="K485" s="1">
        <v>3</v>
      </c>
    </row>
    <row r="486" spans="1:11" x14ac:dyDescent="0.2">
      <c r="A486" t="s">
        <v>34</v>
      </c>
      <c r="B486" t="s">
        <v>50</v>
      </c>
      <c r="C486" t="s">
        <v>51</v>
      </c>
      <c r="D486" t="s">
        <v>102</v>
      </c>
      <c r="K486" s="1">
        <v>4</v>
      </c>
    </row>
    <row r="487" spans="1:11" x14ac:dyDescent="0.2">
      <c r="A487" t="s">
        <v>70</v>
      </c>
      <c r="B487" t="s">
        <v>51</v>
      </c>
      <c r="C487" t="s">
        <v>50</v>
      </c>
      <c r="D487" t="s">
        <v>102</v>
      </c>
      <c r="K487" s="1">
        <v>2</v>
      </c>
    </row>
    <row r="488" spans="1:11" x14ac:dyDescent="0.2">
      <c r="A488" t="s">
        <v>92</v>
      </c>
      <c r="B488" t="s">
        <v>51</v>
      </c>
      <c r="C488" t="s">
        <v>50</v>
      </c>
      <c r="D488" t="s">
        <v>102</v>
      </c>
      <c r="K488" s="1">
        <v>4</v>
      </c>
    </row>
    <row r="489" spans="1:11" x14ac:dyDescent="0.2">
      <c r="A489" t="s">
        <v>67</v>
      </c>
      <c r="B489" t="s">
        <v>51</v>
      </c>
      <c r="C489" t="s">
        <v>51</v>
      </c>
      <c r="D489" t="s">
        <v>103</v>
      </c>
      <c r="K489" s="1">
        <v>3</v>
      </c>
    </row>
    <row r="490" spans="1:11" x14ac:dyDescent="0.2">
      <c r="A490" t="s">
        <v>12</v>
      </c>
      <c r="B490" t="s">
        <v>50</v>
      </c>
      <c r="C490" t="s">
        <v>50</v>
      </c>
      <c r="D490" t="s">
        <v>103</v>
      </c>
      <c r="K490" s="1">
        <v>3</v>
      </c>
    </row>
    <row r="491" spans="1:11" x14ac:dyDescent="0.2">
      <c r="A491" t="s">
        <v>79</v>
      </c>
      <c r="B491" t="s">
        <v>51</v>
      </c>
      <c r="C491" t="s">
        <v>51</v>
      </c>
      <c r="D491" t="s">
        <v>103</v>
      </c>
      <c r="K491" s="1">
        <v>3</v>
      </c>
    </row>
    <row r="492" spans="1:11" x14ac:dyDescent="0.2">
      <c r="A492" t="s">
        <v>39</v>
      </c>
      <c r="B492" t="s">
        <v>50</v>
      </c>
      <c r="C492" t="s">
        <v>51</v>
      </c>
      <c r="D492" t="s">
        <v>103</v>
      </c>
      <c r="K492" s="1">
        <v>4</v>
      </c>
    </row>
    <row r="493" spans="1:11" x14ac:dyDescent="0.2">
      <c r="A493" t="s">
        <v>42</v>
      </c>
      <c r="B493" t="s">
        <v>50</v>
      </c>
      <c r="C493" t="s">
        <v>51</v>
      </c>
      <c r="D493" t="s">
        <v>103</v>
      </c>
      <c r="K493" s="1">
        <v>1</v>
      </c>
    </row>
    <row r="494" spans="1:11" x14ac:dyDescent="0.2">
      <c r="A494" t="s">
        <v>10</v>
      </c>
      <c r="B494" t="s">
        <v>50</v>
      </c>
      <c r="C494" t="s">
        <v>51</v>
      </c>
      <c r="D494" t="s">
        <v>102</v>
      </c>
      <c r="K494" s="1">
        <v>3</v>
      </c>
    </row>
    <row r="495" spans="1:11" x14ac:dyDescent="0.2">
      <c r="A495" t="s">
        <v>95</v>
      </c>
      <c r="B495" t="s">
        <v>51</v>
      </c>
      <c r="C495" t="s">
        <v>51</v>
      </c>
      <c r="D495" t="s">
        <v>103</v>
      </c>
      <c r="K495" s="1">
        <v>4</v>
      </c>
    </row>
    <row r="496" spans="1:11" x14ac:dyDescent="0.2">
      <c r="A496" t="s">
        <v>7</v>
      </c>
      <c r="B496" t="s">
        <v>50</v>
      </c>
      <c r="C496" t="s">
        <v>50</v>
      </c>
      <c r="D496" t="s">
        <v>103</v>
      </c>
      <c r="K496" s="1">
        <v>4</v>
      </c>
    </row>
    <row r="497" spans="1:11" x14ac:dyDescent="0.2">
      <c r="A497" t="s">
        <v>28</v>
      </c>
      <c r="B497" t="s">
        <v>50</v>
      </c>
      <c r="C497" t="s">
        <v>50</v>
      </c>
      <c r="D497" t="s">
        <v>103</v>
      </c>
      <c r="K497" s="1">
        <v>2</v>
      </c>
    </row>
    <row r="498" spans="1:11" x14ac:dyDescent="0.2">
      <c r="A498" t="s">
        <v>43</v>
      </c>
      <c r="B498" t="s">
        <v>50</v>
      </c>
      <c r="C498" t="s">
        <v>51</v>
      </c>
      <c r="D498" t="s">
        <v>103</v>
      </c>
      <c r="K498" s="1">
        <v>1</v>
      </c>
    </row>
    <row r="499" spans="1:11" x14ac:dyDescent="0.2">
      <c r="A499" t="s">
        <v>33</v>
      </c>
      <c r="B499" t="s">
        <v>50</v>
      </c>
      <c r="C499" t="s">
        <v>50</v>
      </c>
      <c r="D499" t="s">
        <v>102</v>
      </c>
      <c r="K499" s="1">
        <v>1</v>
      </c>
    </row>
    <row r="500" spans="1:11" x14ac:dyDescent="0.2">
      <c r="A500" t="s">
        <v>90</v>
      </c>
      <c r="B500" t="s">
        <v>51</v>
      </c>
      <c r="C500" t="s">
        <v>51</v>
      </c>
      <c r="D500" t="s">
        <v>103</v>
      </c>
      <c r="K500" s="1">
        <v>1</v>
      </c>
    </row>
    <row r="501" spans="1:11" x14ac:dyDescent="0.2">
      <c r="A501" t="s">
        <v>57</v>
      </c>
      <c r="B501" t="s">
        <v>51</v>
      </c>
      <c r="C501" t="s">
        <v>50</v>
      </c>
      <c r="D501" t="s">
        <v>103</v>
      </c>
      <c r="K501" s="1">
        <v>4</v>
      </c>
    </row>
    <row r="502" spans="1:11" x14ac:dyDescent="0.2">
      <c r="A502" t="s">
        <v>31</v>
      </c>
      <c r="B502" t="s">
        <v>50</v>
      </c>
      <c r="C502" t="s">
        <v>50</v>
      </c>
      <c r="D502" t="s">
        <v>102</v>
      </c>
      <c r="K502" s="1">
        <v>3</v>
      </c>
    </row>
    <row r="503" spans="1:11" x14ac:dyDescent="0.2">
      <c r="A503" t="s">
        <v>24</v>
      </c>
      <c r="B503" t="s">
        <v>50</v>
      </c>
      <c r="C503" t="s">
        <v>51</v>
      </c>
      <c r="D503" t="s">
        <v>103</v>
      </c>
      <c r="K503" s="1">
        <v>3</v>
      </c>
    </row>
    <row r="504" spans="1:11" x14ac:dyDescent="0.2">
      <c r="A504" t="s">
        <v>86</v>
      </c>
      <c r="B504" t="s">
        <v>51</v>
      </c>
      <c r="C504" t="s">
        <v>50</v>
      </c>
      <c r="D504" t="s">
        <v>102</v>
      </c>
      <c r="K504" s="1">
        <v>2</v>
      </c>
    </row>
    <row r="505" spans="1:11" x14ac:dyDescent="0.2">
      <c r="A505" t="s">
        <v>98</v>
      </c>
      <c r="B505" t="s">
        <v>51</v>
      </c>
      <c r="C505" t="s">
        <v>51</v>
      </c>
      <c r="D505" t="s">
        <v>103</v>
      </c>
      <c r="K505" s="1">
        <v>1</v>
      </c>
    </row>
    <row r="506" spans="1:11" x14ac:dyDescent="0.2">
      <c r="A506" t="s">
        <v>61</v>
      </c>
      <c r="B506" t="s">
        <v>51</v>
      </c>
      <c r="C506" t="s">
        <v>51</v>
      </c>
      <c r="D506" t="s">
        <v>103</v>
      </c>
      <c r="K506" s="1">
        <v>1</v>
      </c>
    </row>
    <row r="507" spans="1:11" x14ac:dyDescent="0.2">
      <c r="A507" t="s">
        <v>26</v>
      </c>
      <c r="B507" t="s">
        <v>50</v>
      </c>
      <c r="C507" t="s">
        <v>51</v>
      </c>
      <c r="D507" t="s">
        <v>102</v>
      </c>
      <c r="K507" s="1">
        <v>2</v>
      </c>
    </row>
    <row r="508" spans="1:11" x14ac:dyDescent="0.2">
      <c r="A508" t="s">
        <v>66</v>
      </c>
      <c r="B508" t="s">
        <v>51</v>
      </c>
      <c r="C508" t="s">
        <v>51</v>
      </c>
      <c r="D508" t="s">
        <v>103</v>
      </c>
      <c r="K508" s="1">
        <v>3</v>
      </c>
    </row>
    <row r="509" spans="1:11" x14ac:dyDescent="0.2">
      <c r="A509" t="s">
        <v>54</v>
      </c>
      <c r="B509" t="s">
        <v>51</v>
      </c>
      <c r="C509" t="s">
        <v>50</v>
      </c>
      <c r="D509" t="s">
        <v>103</v>
      </c>
      <c r="K509" s="1">
        <v>2</v>
      </c>
    </row>
    <row r="510" spans="1:11" x14ac:dyDescent="0.2">
      <c r="A510" t="s">
        <v>97</v>
      </c>
      <c r="B510" t="s">
        <v>50</v>
      </c>
      <c r="C510" t="s">
        <v>50</v>
      </c>
      <c r="D510" t="s">
        <v>102</v>
      </c>
      <c r="K510" s="1">
        <v>4</v>
      </c>
    </row>
    <row r="511" spans="1:11" x14ac:dyDescent="0.2">
      <c r="A511" t="s">
        <v>41</v>
      </c>
      <c r="B511" t="s">
        <v>50</v>
      </c>
      <c r="C511" t="s">
        <v>50</v>
      </c>
      <c r="D511" t="s">
        <v>102</v>
      </c>
      <c r="K511" s="1">
        <v>4</v>
      </c>
    </row>
    <row r="512" spans="1:11" x14ac:dyDescent="0.2">
      <c r="A512" t="s">
        <v>100</v>
      </c>
      <c r="B512" t="s">
        <v>51</v>
      </c>
      <c r="C512" t="s">
        <v>51</v>
      </c>
      <c r="D512" t="s">
        <v>103</v>
      </c>
      <c r="K512" s="1">
        <v>4</v>
      </c>
    </row>
    <row r="513" spans="1:11" x14ac:dyDescent="0.2">
      <c r="A513" t="s">
        <v>46</v>
      </c>
      <c r="B513" t="s">
        <v>50</v>
      </c>
      <c r="C513" t="s">
        <v>50</v>
      </c>
      <c r="D513" t="s">
        <v>102</v>
      </c>
      <c r="K513" s="1">
        <v>1</v>
      </c>
    </row>
    <row r="514" spans="1:11" x14ac:dyDescent="0.2">
      <c r="A514" t="s">
        <v>27</v>
      </c>
      <c r="B514" t="s">
        <v>50</v>
      </c>
      <c r="C514" t="s">
        <v>50</v>
      </c>
      <c r="D514" t="s">
        <v>103</v>
      </c>
      <c r="K514" s="1">
        <v>2</v>
      </c>
    </row>
    <row r="515" spans="1:11" x14ac:dyDescent="0.2">
      <c r="A515" t="s">
        <v>22</v>
      </c>
      <c r="B515" t="s">
        <v>50</v>
      </c>
      <c r="C515" t="s">
        <v>51</v>
      </c>
      <c r="D515" t="s">
        <v>102</v>
      </c>
      <c r="K515" s="1">
        <v>1</v>
      </c>
    </row>
    <row r="516" spans="1:11" x14ac:dyDescent="0.2">
      <c r="A516" t="s">
        <v>76</v>
      </c>
      <c r="B516" t="s">
        <v>51</v>
      </c>
      <c r="C516" t="s">
        <v>51</v>
      </c>
      <c r="D516" t="s">
        <v>103</v>
      </c>
      <c r="K516" s="1">
        <v>2</v>
      </c>
    </row>
    <row r="517" spans="1:11" x14ac:dyDescent="0.2">
      <c r="A517" t="s">
        <v>77</v>
      </c>
      <c r="B517" t="s">
        <v>51</v>
      </c>
      <c r="C517" t="s">
        <v>50</v>
      </c>
      <c r="D517" t="s">
        <v>103</v>
      </c>
      <c r="K517" s="1">
        <v>4</v>
      </c>
    </row>
    <row r="518" spans="1:11" x14ac:dyDescent="0.2">
      <c r="A518" t="s">
        <v>91</v>
      </c>
      <c r="B518" t="s">
        <v>51</v>
      </c>
      <c r="C518" t="s">
        <v>51</v>
      </c>
      <c r="D518" t="s">
        <v>103</v>
      </c>
      <c r="K518" s="1">
        <v>1</v>
      </c>
    </row>
    <row r="519" spans="1:11" x14ac:dyDescent="0.2">
      <c r="A519" t="s">
        <v>25</v>
      </c>
      <c r="B519" t="s">
        <v>50</v>
      </c>
      <c r="C519" t="s">
        <v>50</v>
      </c>
      <c r="D519" t="s">
        <v>102</v>
      </c>
      <c r="K519" s="1">
        <v>2</v>
      </c>
    </row>
    <row r="520" spans="1:11" x14ac:dyDescent="0.2">
      <c r="A520" t="s">
        <v>16</v>
      </c>
      <c r="B520" t="s">
        <v>50</v>
      </c>
      <c r="C520" t="s">
        <v>50</v>
      </c>
      <c r="D520" t="s">
        <v>103</v>
      </c>
      <c r="K520" s="1">
        <v>3</v>
      </c>
    </row>
    <row r="521" spans="1:11" x14ac:dyDescent="0.2">
      <c r="A521" t="s">
        <v>15</v>
      </c>
      <c r="B521" t="s">
        <v>50</v>
      </c>
      <c r="C521" t="s">
        <v>50</v>
      </c>
      <c r="D521" t="s">
        <v>102</v>
      </c>
      <c r="K521" s="1">
        <v>2</v>
      </c>
    </row>
    <row r="522" spans="1:11" x14ac:dyDescent="0.2">
      <c r="A522" t="s">
        <v>56</v>
      </c>
      <c r="B522" t="s">
        <v>51</v>
      </c>
      <c r="C522" t="s">
        <v>51</v>
      </c>
      <c r="D522" t="s">
        <v>103</v>
      </c>
      <c r="K522" s="1">
        <v>2</v>
      </c>
    </row>
    <row r="523" spans="1:11" x14ac:dyDescent="0.2">
      <c r="A523" t="s">
        <v>69</v>
      </c>
      <c r="B523" t="s">
        <v>51</v>
      </c>
      <c r="C523" t="s">
        <v>51</v>
      </c>
      <c r="D523" t="s">
        <v>103</v>
      </c>
      <c r="K523" s="1">
        <v>2</v>
      </c>
    </row>
    <row r="524" spans="1:11" x14ac:dyDescent="0.2">
      <c r="A524" t="s">
        <v>47</v>
      </c>
      <c r="B524" t="s">
        <v>50</v>
      </c>
      <c r="C524" t="s">
        <v>50</v>
      </c>
      <c r="D524" t="s">
        <v>103</v>
      </c>
      <c r="K524" s="1">
        <v>4</v>
      </c>
    </row>
    <row r="525" spans="1:11" x14ac:dyDescent="0.2">
      <c r="A525" t="s">
        <v>75</v>
      </c>
      <c r="B525" t="s">
        <v>51</v>
      </c>
      <c r="C525" t="s">
        <v>51</v>
      </c>
      <c r="D525" t="s">
        <v>103</v>
      </c>
      <c r="K525" s="1">
        <v>3</v>
      </c>
    </row>
    <row r="526" spans="1:11" x14ac:dyDescent="0.2">
      <c r="A526" t="s">
        <v>63</v>
      </c>
      <c r="B526" t="s">
        <v>51</v>
      </c>
      <c r="C526" t="s">
        <v>50</v>
      </c>
      <c r="D526" t="s">
        <v>103</v>
      </c>
      <c r="K526" s="1">
        <v>3</v>
      </c>
    </row>
    <row r="527" spans="1:11" x14ac:dyDescent="0.2">
      <c r="A527" t="s">
        <v>45</v>
      </c>
      <c r="B527" t="s">
        <v>50</v>
      </c>
      <c r="C527" t="s">
        <v>50</v>
      </c>
      <c r="D527" t="s">
        <v>102</v>
      </c>
      <c r="K527" s="1">
        <v>3</v>
      </c>
    </row>
    <row r="528" spans="1:11" x14ac:dyDescent="0.2">
      <c r="A528" t="s">
        <v>4</v>
      </c>
      <c r="B528" t="s">
        <v>50</v>
      </c>
      <c r="C528" t="s">
        <v>51</v>
      </c>
      <c r="D528" t="s">
        <v>102</v>
      </c>
      <c r="K528" s="1">
        <v>4</v>
      </c>
    </row>
    <row r="529" spans="1:11" x14ac:dyDescent="0.2">
      <c r="A529" t="s">
        <v>85</v>
      </c>
      <c r="B529" t="s">
        <v>51</v>
      </c>
      <c r="C529" t="s">
        <v>50</v>
      </c>
      <c r="D529" t="s">
        <v>102</v>
      </c>
      <c r="K529" s="1">
        <v>3</v>
      </c>
    </row>
    <row r="530" spans="1:11" x14ac:dyDescent="0.2">
      <c r="A530" t="s">
        <v>52</v>
      </c>
      <c r="B530" t="s">
        <v>51</v>
      </c>
      <c r="C530" t="s">
        <v>50</v>
      </c>
      <c r="D530" t="s">
        <v>102</v>
      </c>
      <c r="K530" s="1">
        <v>1</v>
      </c>
    </row>
    <row r="531" spans="1:11" x14ac:dyDescent="0.2">
      <c r="A531" t="s">
        <v>55</v>
      </c>
      <c r="B531" t="s">
        <v>51</v>
      </c>
      <c r="C531" t="s">
        <v>51</v>
      </c>
      <c r="D531" t="s">
        <v>102</v>
      </c>
      <c r="K531" s="1">
        <v>4</v>
      </c>
    </row>
    <row r="532" spans="1:11" x14ac:dyDescent="0.2">
      <c r="A532" t="s">
        <v>11</v>
      </c>
      <c r="B532" t="s">
        <v>50</v>
      </c>
      <c r="C532" t="s">
        <v>50</v>
      </c>
      <c r="D532" t="s">
        <v>102</v>
      </c>
      <c r="K532" s="1">
        <v>4</v>
      </c>
    </row>
    <row r="533" spans="1:11" x14ac:dyDescent="0.2">
      <c r="A533" t="s">
        <v>19</v>
      </c>
      <c r="B533" t="s">
        <v>50</v>
      </c>
      <c r="C533" t="s">
        <v>50</v>
      </c>
      <c r="D533" t="s">
        <v>103</v>
      </c>
      <c r="K533" s="1">
        <v>3</v>
      </c>
    </row>
    <row r="534" spans="1:11" x14ac:dyDescent="0.2">
      <c r="A534" t="s">
        <v>96</v>
      </c>
      <c r="B534" t="s">
        <v>51</v>
      </c>
      <c r="C534" t="s">
        <v>51</v>
      </c>
      <c r="D534" t="s">
        <v>102</v>
      </c>
      <c r="K534" s="1">
        <v>3</v>
      </c>
    </row>
    <row r="535" spans="1:11" x14ac:dyDescent="0.2">
      <c r="A535" t="s">
        <v>88</v>
      </c>
      <c r="B535" t="s">
        <v>51</v>
      </c>
      <c r="C535" t="s">
        <v>50</v>
      </c>
      <c r="D535" t="s">
        <v>102</v>
      </c>
      <c r="K535" s="1">
        <v>2</v>
      </c>
    </row>
    <row r="536" spans="1:11" x14ac:dyDescent="0.2">
      <c r="A536" t="s">
        <v>44</v>
      </c>
      <c r="B536" t="s">
        <v>50</v>
      </c>
      <c r="C536" t="s">
        <v>50</v>
      </c>
      <c r="D536" t="s">
        <v>103</v>
      </c>
      <c r="K536" s="1">
        <v>4</v>
      </c>
    </row>
    <row r="537" spans="1:11" x14ac:dyDescent="0.2">
      <c r="A537" t="s">
        <v>8</v>
      </c>
      <c r="B537" t="s">
        <v>50</v>
      </c>
      <c r="C537" t="s">
        <v>50</v>
      </c>
      <c r="D537" t="s">
        <v>103</v>
      </c>
      <c r="K537" s="1">
        <v>2</v>
      </c>
    </row>
    <row r="538" spans="1:11" x14ac:dyDescent="0.2">
      <c r="A538" t="s">
        <v>40</v>
      </c>
      <c r="B538" t="s">
        <v>50</v>
      </c>
      <c r="C538" t="s">
        <v>50</v>
      </c>
      <c r="D538" t="s">
        <v>102</v>
      </c>
      <c r="K538" s="1">
        <v>4</v>
      </c>
    </row>
    <row r="539" spans="1:11" x14ac:dyDescent="0.2">
      <c r="A539" t="s">
        <v>17</v>
      </c>
      <c r="B539" t="s">
        <v>50</v>
      </c>
      <c r="C539" t="s">
        <v>51</v>
      </c>
      <c r="D539" t="s">
        <v>103</v>
      </c>
      <c r="K539" s="1">
        <v>2</v>
      </c>
    </row>
    <row r="540" spans="1:11" x14ac:dyDescent="0.2">
      <c r="A540" t="s">
        <v>80</v>
      </c>
      <c r="B540" t="s">
        <v>51</v>
      </c>
      <c r="C540" t="s">
        <v>50</v>
      </c>
      <c r="D540" t="s">
        <v>102</v>
      </c>
      <c r="K540" s="1">
        <v>1</v>
      </c>
    </row>
    <row r="541" spans="1:11" x14ac:dyDescent="0.2">
      <c r="A541" t="s">
        <v>93</v>
      </c>
      <c r="B541" t="s">
        <v>51</v>
      </c>
      <c r="C541" t="s">
        <v>51</v>
      </c>
      <c r="D541" t="s">
        <v>103</v>
      </c>
      <c r="K541" s="1">
        <v>3</v>
      </c>
    </row>
    <row r="542" spans="1:11" x14ac:dyDescent="0.2">
      <c r="A542" t="s">
        <v>23</v>
      </c>
      <c r="B542" t="s">
        <v>50</v>
      </c>
      <c r="C542" t="s">
        <v>50</v>
      </c>
      <c r="D542" t="s">
        <v>103</v>
      </c>
      <c r="K542" s="1">
        <v>1</v>
      </c>
    </row>
    <row r="543" spans="1:11" x14ac:dyDescent="0.2">
      <c r="A543" t="s">
        <v>84</v>
      </c>
      <c r="B543" t="s">
        <v>51</v>
      </c>
      <c r="C543" t="s">
        <v>51</v>
      </c>
      <c r="D543" t="s">
        <v>103</v>
      </c>
      <c r="K543" s="1">
        <v>4</v>
      </c>
    </row>
    <row r="544" spans="1:11" x14ac:dyDescent="0.2">
      <c r="A544" t="s">
        <v>18</v>
      </c>
      <c r="B544" t="s">
        <v>50</v>
      </c>
      <c r="C544" t="s">
        <v>50</v>
      </c>
      <c r="D544" t="s">
        <v>102</v>
      </c>
      <c r="K544" s="1">
        <v>1</v>
      </c>
    </row>
    <row r="545" spans="1:11" x14ac:dyDescent="0.2">
      <c r="A545" t="s">
        <v>87</v>
      </c>
      <c r="B545" t="s">
        <v>51</v>
      </c>
      <c r="C545" t="s">
        <v>50</v>
      </c>
      <c r="D545" t="s">
        <v>102</v>
      </c>
      <c r="K545" s="1">
        <v>1</v>
      </c>
    </row>
    <row r="546" spans="1:11" x14ac:dyDescent="0.2">
      <c r="A546" t="s">
        <v>81</v>
      </c>
      <c r="B546" t="s">
        <v>51</v>
      </c>
      <c r="C546" t="s">
        <v>51</v>
      </c>
      <c r="D546" t="s">
        <v>102</v>
      </c>
      <c r="K546" s="1">
        <v>4</v>
      </c>
    </row>
    <row r="547" spans="1:11" x14ac:dyDescent="0.2">
      <c r="A547" t="s">
        <v>58</v>
      </c>
      <c r="B547" t="s">
        <v>51</v>
      </c>
      <c r="C547" t="s">
        <v>51</v>
      </c>
      <c r="D547" t="s">
        <v>102</v>
      </c>
      <c r="K547" s="1">
        <v>2</v>
      </c>
    </row>
    <row r="548" spans="1:11" x14ac:dyDescent="0.2">
      <c r="A548" t="s">
        <v>38</v>
      </c>
      <c r="B548" t="s">
        <v>50</v>
      </c>
      <c r="C548" t="s">
        <v>50</v>
      </c>
      <c r="D548" t="s">
        <v>102</v>
      </c>
      <c r="K548" s="1">
        <v>2</v>
      </c>
    </row>
    <row r="549" spans="1:11" x14ac:dyDescent="0.2">
      <c r="A549" t="s">
        <v>60</v>
      </c>
      <c r="B549" t="s">
        <v>51</v>
      </c>
      <c r="C549" t="s">
        <v>51</v>
      </c>
      <c r="D549" t="s">
        <v>102</v>
      </c>
      <c r="K549" s="1">
        <v>3</v>
      </c>
    </row>
    <row r="550" spans="1:11" x14ac:dyDescent="0.2">
      <c r="A550" t="s">
        <v>62</v>
      </c>
      <c r="B550" t="s">
        <v>51</v>
      </c>
      <c r="C550" t="s">
        <v>51</v>
      </c>
      <c r="D550" t="s">
        <v>102</v>
      </c>
      <c r="K550" s="1">
        <v>4</v>
      </c>
    </row>
    <row r="551" spans="1:11" x14ac:dyDescent="0.2">
      <c r="A551" t="s">
        <v>30</v>
      </c>
      <c r="B551" t="s">
        <v>50</v>
      </c>
      <c r="C551" t="s">
        <v>50</v>
      </c>
      <c r="D551" t="s">
        <v>103</v>
      </c>
      <c r="K551" s="1">
        <v>2</v>
      </c>
    </row>
    <row r="552" spans="1:11" x14ac:dyDescent="0.2">
      <c r="A552" t="s">
        <v>49</v>
      </c>
      <c r="B552" t="s">
        <v>50</v>
      </c>
      <c r="C552" t="s">
        <v>50</v>
      </c>
      <c r="D552" t="s">
        <v>102</v>
      </c>
      <c r="K552" s="1">
        <v>2</v>
      </c>
    </row>
    <row r="553" spans="1:11" x14ac:dyDescent="0.2">
      <c r="A553" t="s">
        <v>59</v>
      </c>
      <c r="B553" t="s">
        <v>51</v>
      </c>
      <c r="C553" t="s">
        <v>50</v>
      </c>
      <c r="D553" t="s">
        <v>103</v>
      </c>
      <c r="K553" s="1">
        <v>1</v>
      </c>
    </row>
    <row r="554" spans="1:11" x14ac:dyDescent="0.2">
      <c r="A554" t="s">
        <v>35</v>
      </c>
      <c r="B554" t="s">
        <v>50</v>
      </c>
      <c r="C554" t="s">
        <v>51</v>
      </c>
      <c r="D554" t="s">
        <v>102</v>
      </c>
      <c r="K554" s="1">
        <v>3</v>
      </c>
    </row>
    <row r="555" spans="1:11" x14ac:dyDescent="0.2">
      <c r="A555" t="s">
        <v>74</v>
      </c>
      <c r="B555" t="s">
        <v>51</v>
      </c>
      <c r="C555" t="s">
        <v>50</v>
      </c>
      <c r="D555" t="s">
        <v>103</v>
      </c>
      <c r="K555" s="1">
        <v>2</v>
      </c>
    </row>
    <row r="556" spans="1:11" x14ac:dyDescent="0.2">
      <c r="A556" t="s">
        <v>94</v>
      </c>
      <c r="B556" t="s">
        <v>51</v>
      </c>
      <c r="C556" t="s">
        <v>51</v>
      </c>
      <c r="D556" t="s">
        <v>102</v>
      </c>
      <c r="K556" s="1">
        <v>1</v>
      </c>
    </row>
    <row r="557" spans="1:11" x14ac:dyDescent="0.2">
      <c r="A557" t="s">
        <v>48</v>
      </c>
      <c r="B557" t="s">
        <v>50</v>
      </c>
      <c r="C557" t="s">
        <v>50</v>
      </c>
      <c r="D557" t="s">
        <v>102</v>
      </c>
      <c r="K557" s="1">
        <v>2</v>
      </c>
    </row>
    <row r="558" spans="1:11" x14ac:dyDescent="0.2">
      <c r="A558" t="s">
        <v>36</v>
      </c>
      <c r="B558" t="s">
        <v>50</v>
      </c>
      <c r="C558" t="s">
        <v>50</v>
      </c>
      <c r="D558" t="s">
        <v>103</v>
      </c>
      <c r="K558" s="1">
        <v>4</v>
      </c>
    </row>
    <row r="559" spans="1:11" x14ac:dyDescent="0.2">
      <c r="A559" t="s">
        <v>83</v>
      </c>
      <c r="B559" t="s">
        <v>51</v>
      </c>
      <c r="C559" t="s">
        <v>50</v>
      </c>
      <c r="D559" t="s">
        <v>102</v>
      </c>
      <c r="K559" s="1">
        <v>2</v>
      </c>
    </row>
    <row r="560" spans="1:11" x14ac:dyDescent="0.2">
      <c r="A560" t="s">
        <v>20</v>
      </c>
      <c r="B560" t="s">
        <v>50</v>
      </c>
      <c r="C560" t="s">
        <v>51</v>
      </c>
      <c r="D560" t="s">
        <v>103</v>
      </c>
      <c r="K560" s="1">
        <v>3</v>
      </c>
    </row>
    <row r="561" spans="1:11" x14ac:dyDescent="0.2">
      <c r="A561" t="s">
        <v>37</v>
      </c>
      <c r="B561" t="s">
        <v>50</v>
      </c>
      <c r="C561" t="s">
        <v>50</v>
      </c>
      <c r="D561" t="s">
        <v>103</v>
      </c>
      <c r="K561" s="1">
        <v>4</v>
      </c>
    </row>
    <row r="562" spans="1:11" x14ac:dyDescent="0.2">
      <c r="A562" t="s">
        <v>82</v>
      </c>
      <c r="B562" t="s">
        <v>51</v>
      </c>
      <c r="C562" t="s">
        <v>51</v>
      </c>
      <c r="D562" t="s">
        <v>103</v>
      </c>
      <c r="K562" s="1">
        <v>1</v>
      </c>
    </row>
    <row r="563" spans="1:11" x14ac:dyDescent="0.2">
      <c r="A563" t="s">
        <v>64</v>
      </c>
      <c r="B563" t="s">
        <v>51</v>
      </c>
      <c r="C563" t="s">
        <v>50</v>
      </c>
      <c r="D563" t="s">
        <v>102</v>
      </c>
      <c r="K563" s="1">
        <v>4</v>
      </c>
    </row>
    <row r="564" spans="1:11" x14ac:dyDescent="0.2">
      <c r="A564" t="s">
        <v>53</v>
      </c>
      <c r="B564" t="s">
        <v>51</v>
      </c>
      <c r="C564" t="s">
        <v>51</v>
      </c>
      <c r="D564" t="s">
        <v>102</v>
      </c>
      <c r="K564" s="1">
        <v>1</v>
      </c>
    </row>
    <row r="565" spans="1:11" x14ac:dyDescent="0.2">
      <c r="A565" t="s">
        <v>78</v>
      </c>
      <c r="B565" t="s">
        <v>51</v>
      </c>
      <c r="C565" t="s">
        <v>51</v>
      </c>
      <c r="D565" t="s">
        <v>103</v>
      </c>
      <c r="K565" s="1">
        <v>4</v>
      </c>
    </row>
    <row r="566" spans="1:11" x14ac:dyDescent="0.2">
      <c r="A566" t="s">
        <v>21</v>
      </c>
      <c r="B566" t="s">
        <v>50</v>
      </c>
      <c r="C566" t="s">
        <v>50</v>
      </c>
      <c r="D566" t="s">
        <v>102</v>
      </c>
      <c r="K566" s="1">
        <v>3</v>
      </c>
    </row>
    <row r="567" spans="1:11" x14ac:dyDescent="0.2">
      <c r="A567" t="s">
        <v>13</v>
      </c>
      <c r="B567" t="s">
        <v>50</v>
      </c>
      <c r="C567" t="s">
        <v>50</v>
      </c>
      <c r="D567" t="s">
        <v>103</v>
      </c>
      <c r="K567" s="1">
        <v>1</v>
      </c>
    </row>
    <row r="568" spans="1:11" x14ac:dyDescent="0.2">
      <c r="A568" t="s">
        <v>14</v>
      </c>
      <c r="B568" t="s">
        <v>50</v>
      </c>
      <c r="C568" t="s">
        <v>50</v>
      </c>
      <c r="D568" t="s">
        <v>103</v>
      </c>
      <c r="K568" s="1">
        <v>1</v>
      </c>
    </row>
    <row r="569" spans="1:11" x14ac:dyDescent="0.2">
      <c r="A569" t="s">
        <v>6</v>
      </c>
      <c r="B569" t="s">
        <v>50</v>
      </c>
      <c r="C569" t="s">
        <v>50</v>
      </c>
      <c r="D569" t="s">
        <v>102</v>
      </c>
      <c r="K569" s="1">
        <v>1</v>
      </c>
    </row>
    <row r="570" spans="1:11" x14ac:dyDescent="0.2">
      <c r="A570" t="s">
        <v>29</v>
      </c>
      <c r="B570" t="s">
        <v>50</v>
      </c>
      <c r="C570" t="s">
        <v>50</v>
      </c>
      <c r="D570" t="s">
        <v>103</v>
      </c>
      <c r="K570" s="1">
        <v>3</v>
      </c>
    </row>
    <row r="571" spans="1:11" x14ac:dyDescent="0.2">
      <c r="A571" t="s">
        <v>3</v>
      </c>
      <c r="B571" t="s">
        <v>50</v>
      </c>
      <c r="C571" t="s">
        <v>50</v>
      </c>
      <c r="D571" t="s">
        <v>102</v>
      </c>
      <c r="K571" s="1">
        <v>1</v>
      </c>
    </row>
    <row r="572" spans="1:11" x14ac:dyDescent="0.2">
      <c r="A572" t="s">
        <v>71</v>
      </c>
      <c r="B572" t="s">
        <v>51</v>
      </c>
      <c r="C572" t="s">
        <v>50</v>
      </c>
      <c r="D572" t="s">
        <v>102</v>
      </c>
      <c r="K572" s="1">
        <v>1</v>
      </c>
    </row>
    <row r="573" spans="1:11" x14ac:dyDescent="0.2">
      <c r="A573" t="s">
        <v>32</v>
      </c>
      <c r="B573" t="s">
        <v>50</v>
      </c>
      <c r="C573" t="s">
        <v>50</v>
      </c>
      <c r="D573" t="s">
        <v>102</v>
      </c>
      <c r="K573" s="1">
        <v>3</v>
      </c>
    </row>
    <row r="574" spans="1:11" x14ac:dyDescent="0.2">
      <c r="A574" t="s">
        <v>5</v>
      </c>
      <c r="B574" t="s">
        <v>50</v>
      </c>
      <c r="C574" t="s">
        <v>50</v>
      </c>
      <c r="D574" t="s">
        <v>103</v>
      </c>
      <c r="K574" s="1">
        <v>1</v>
      </c>
    </row>
    <row r="575" spans="1:11" x14ac:dyDescent="0.2">
      <c r="A575" t="s">
        <v>89</v>
      </c>
      <c r="B575" t="s">
        <v>51</v>
      </c>
      <c r="C575" t="s">
        <v>51</v>
      </c>
      <c r="D575" t="s">
        <v>102</v>
      </c>
      <c r="K575" s="1">
        <v>3</v>
      </c>
    </row>
    <row r="576" spans="1:11" x14ac:dyDescent="0.2">
      <c r="A576" t="s">
        <v>65</v>
      </c>
      <c r="B576" t="s">
        <v>51</v>
      </c>
      <c r="C576" t="s">
        <v>50</v>
      </c>
      <c r="D576" t="s">
        <v>102</v>
      </c>
      <c r="K576" s="1">
        <v>3</v>
      </c>
    </row>
    <row r="577" spans="1:11" x14ac:dyDescent="0.2">
      <c r="A577" t="s">
        <v>73</v>
      </c>
      <c r="B577" t="s">
        <v>51</v>
      </c>
      <c r="C577" t="s">
        <v>51</v>
      </c>
      <c r="D577" t="s">
        <v>103</v>
      </c>
      <c r="K577" s="1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096C-7539-584B-9037-94F5CA638EA3}">
  <dimension ref="A1:J577"/>
  <sheetViews>
    <sheetView topLeftCell="F1" workbookViewId="0">
      <selection activeCell="J23" sqref="J23"/>
    </sheetView>
  </sheetViews>
  <sheetFormatPr baseColWidth="10" defaultRowHeight="16" x14ac:dyDescent="0.2"/>
  <cols>
    <col min="1" max="1" width="42.1640625" bestFit="1" customWidth="1"/>
    <col min="9" max="9" width="18.1640625" bestFit="1" customWidth="1"/>
  </cols>
  <sheetData>
    <row r="1" spans="1:10" x14ac:dyDescent="0.2">
      <c r="A1" t="s">
        <v>0</v>
      </c>
      <c r="B1" t="s">
        <v>120</v>
      </c>
      <c r="C1" t="s">
        <v>130</v>
      </c>
      <c r="D1" t="s">
        <v>131</v>
      </c>
      <c r="E1" t="s">
        <v>132</v>
      </c>
      <c r="F1" t="s">
        <v>132</v>
      </c>
      <c r="G1" t="s">
        <v>133</v>
      </c>
      <c r="H1" t="s">
        <v>134</v>
      </c>
    </row>
    <row r="2" spans="1:10" x14ac:dyDescent="0.2">
      <c r="A2" t="s">
        <v>22</v>
      </c>
      <c r="B2">
        <v>1</v>
      </c>
      <c r="C2">
        <v>0.4</v>
      </c>
      <c r="F2">
        <v>0</v>
      </c>
      <c r="G2">
        <v>0</v>
      </c>
      <c r="H2" t="s">
        <v>135</v>
      </c>
      <c r="I2" t="s">
        <v>141</v>
      </c>
      <c r="J2">
        <f>COUNT(D:D)</f>
        <v>155</v>
      </c>
    </row>
    <row r="3" spans="1:10" x14ac:dyDescent="0.2">
      <c r="A3" t="s">
        <v>52</v>
      </c>
      <c r="B3">
        <v>2</v>
      </c>
      <c r="C3">
        <v>0.53300000000000003</v>
      </c>
      <c r="D3">
        <f t="shared" ref="D3:D64" si="0">COUNTIFS(F3,"0",G3,"1")</f>
        <v>1</v>
      </c>
      <c r="F3">
        <v>0</v>
      </c>
      <c r="G3">
        <v>1</v>
      </c>
      <c r="H3" t="s">
        <v>135</v>
      </c>
      <c r="I3" t="s">
        <v>142</v>
      </c>
      <c r="J3">
        <f>COUNT(E:E)</f>
        <v>196</v>
      </c>
    </row>
    <row r="4" spans="1:10" x14ac:dyDescent="0.2">
      <c r="A4" t="s">
        <v>45</v>
      </c>
      <c r="B4">
        <v>3</v>
      </c>
      <c r="C4">
        <v>1.0669999999999999</v>
      </c>
      <c r="D4">
        <f t="shared" si="0"/>
        <v>1</v>
      </c>
      <c r="F4">
        <v>0</v>
      </c>
      <c r="G4">
        <v>1</v>
      </c>
      <c r="H4" t="s">
        <v>135</v>
      </c>
    </row>
    <row r="5" spans="1:10" x14ac:dyDescent="0.2">
      <c r="A5" t="s">
        <v>53</v>
      </c>
      <c r="B5">
        <v>1</v>
      </c>
      <c r="C5">
        <v>0.53300000000000003</v>
      </c>
      <c r="D5">
        <f t="shared" si="0"/>
        <v>1</v>
      </c>
      <c r="F5">
        <v>0</v>
      </c>
      <c r="G5">
        <v>1</v>
      </c>
      <c r="H5" t="s">
        <v>135</v>
      </c>
      <c r="I5" t="s">
        <v>143</v>
      </c>
    </row>
    <row r="6" spans="1:10" x14ac:dyDescent="0.2">
      <c r="A6" t="s">
        <v>54</v>
      </c>
      <c r="B6">
        <v>2</v>
      </c>
      <c r="C6">
        <v>0.05</v>
      </c>
      <c r="F6">
        <v>1</v>
      </c>
      <c r="G6">
        <v>0</v>
      </c>
      <c r="H6" t="s">
        <v>135</v>
      </c>
      <c r="I6" t="s">
        <v>145</v>
      </c>
      <c r="J6">
        <f>COUNTIFS($E$2:$E$577, "1", $B$2:$B$577, "1")</f>
        <v>57</v>
      </c>
    </row>
    <row r="7" spans="1:10" x14ac:dyDescent="0.2">
      <c r="A7" t="s">
        <v>15</v>
      </c>
      <c r="B7">
        <v>2</v>
      </c>
      <c r="C7">
        <v>1.0669999999999999</v>
      </c>
      <c r="F7">
        <v>0</v>
      </c>
      <c r="G7">
        <v>0</v>
      </c>
      <c r="H7" t="s">
        <v>135</v>
      </c>
      <c r="I7" t="s">
        <v>146</v>
      </c>
      <c r="J7">
        <f>COUNTIFS($E$2:$E$577, "1", $B$2:$B$577, "2")</f>
        <v>45</v>
      </c>
    </row>
    <row r="8" spans="1:10" x14ac:dyDescent="0.2">
      <c r="A8" t="s">
        <v>55</v>
      </c>
      <c r="B8">
        <v>4</v>
      </c>
      <c r="C8">
        <v>0.2</v>
      </c>
      <c r="F8">
        <v>0</v>
      </c>
      <c r="G8">
        <v>0</v>
      </c>
      <c r="H8" t="s">
        <v>135</v>
      </c>
      <c r="I8" t="s">
        <v>147</v>
      </c>
      <c r="J8">
        <f>COUNTIFS($E$2:$E$577, "1", $B$2:$B$577, "3")</f>
        <v>50</v>
      </c>
    </row>
    <row r="9" spans="1:10" x14ac:dyDescent="0.2">
      <c r="A9" t="s">
        <v>56</v>
      </c>
      <c r="B9">
        <v>2</v>
      </c>
      <c r="C9">
        <v>0.8</v>
      </c>
      <c r="E9">
        <f t="shared" ref="E9:E65" si="1">COUNTIFS(F9,"1",G9,"1")</f>
        <v>1</v>
      </c>
      <c r="F9">
        <v>1</v>
      </c>
      <c r="G9">
        <v>1</v>
      </c>
      <c r="H9" t="s">
        <v>135</v>
      </c>
      <c r="I9" t="s">
        <v>148</v>
      </c>
      <c r="J9">
        <f>COUNTIFS($E$2:$E$577, "1", $B$2:$B$577, "4")</f>
        <v>44</v>
      </c>
    </row>
    <row r="10" spans="1:10" x14ac:dyDescent="0.2">
      <c r="A10" t="s">
        <v>27</v>
      </c>
      <c r="B10">
        <v>2</v>
      </c>
      <c r="C10">
        <v>0.8</v>
      </c>
      <c r="E10">
        <f t="shared" si="1"/>
        <v>1</v>
      </c>
      <c r="F10">
        <v>1</v>
      </c>
      <c r="G10">
        <v>1</v>
      </c>
      <c r="H10" t="s">
        <v>135</v>
      </c>
    </row>
    <row r="11" spans="1:10" x14ac:dyDescent="0.2">
      <c r="A11" t="s">
        <v>57</v>
      </c>
      <c r="B11">
        <v>4</v>
      </c>
      <c r="C11">
        <v>1.0669999999999999</v>
      </c>
      <c r="F11">
        <v>1</v>
      </c>
      <c r="G11">
        <v>0</v>
      </c>
      <c r="H11" t="s">
        <v>135</v>
      </c>
      <c r="I11" t="s">
        <v>144</v>
      </c>
    </row>
    <row r="12" spans="1:10" x14ac:dyDescent="0.2">
      <c r="A12" t="s">
        <v>6</v>
      </c>
      <c r="B12">
        <v>1</v>
      </c>
      <c r="C12">
        <v>0.4</v>
      </c>
      <c r="D12">
        <f t="shared" si="0"/>
        <v>1</v>
      </c>
      <c r="F12">
        <v>0</v>
      </c>
      <c r="G12">
        <v>1</v>
      </c>
      <c r="H12" t="s">
        <v>135</v>
      </c>
      <c r="I12" t="s">
        <v>149</v>
      </c>
      <c r="J12">
        <f>COUNTIFS($D$2:$D$577, "1", $B$2:$B$577, "1")</f>
        <v>41</v>
      </c>
    </row>
    <row r="13" spans="1:10" x14ac:dyDescent="0.2">
      <c r="A13" t="s">
        <v>58</v>
      </c>
      <c r="B13">
        <v>2</v>
      </c>
      <c r="C13">
        <v>0.4</v>
      </c>
      <c r="D13">
        <f t="shared" si="0"/>
        <v>1</v>
      </c>
      <c r="F13">
        <v>0</v>
      </c>
      <c r="G13">
        <v>1</v>
      </c>
      <c r="H13" t="s">
        <v>135</v>
      </c>
      <c r="I13" t="s">
        <v>150</v>
      </c>
      <c r="J13">
        <f>COUNTIFS($D$2:$D$577, "1", $B$2:$B$577, "2")</f>
        <v>37</v>
      </c>
    </row>
    <row r="14" spans="1:10" x14ac:dyDescent="0.2">
      <c r="A14" t="s">
        <v>59</v>
      </c>
      <c r="B14">
        <v>1</v>
      </c>
      <c r="C14">
        <v>0.53300000000000003</v>
      </c>
      <c r="F14">
        <v>1</v>
      </c>
      <c r="G14">
        <v>0</v>
      </c>
      <c r="H14" t="s">
        <v>135</v>
      </c>
      <c r="I14" t="s">
        <v>151</v>
      </c>
      <c r="J14">
        <f>COUNTIFS($D$2:$D$577, "1", $B$2:$B$577, "3")</f>
        <v>41</v>
      </c>
    </row>
    <row r="15" spans="1:10" x14ac:dyDescent="0.2">
      <c r="A15" t="s">
        <v>60</v>
      </c>
      <c r="B15">
        <v>3</v>
      </c>
      <c r="C15">
        <v>0.8</v>
      </c>
      <c r="D15">
        <f t="shared" si="0"/>
        <v>1</v>
      </c>
      <c r="F15">
        <v>0</v>
      </c>
      <c r="G15">
        <v>1</v>
      </c>
      <c r="H15" t="s">
        <v>135</v>
      </c>
      <c r="I15" t="s">
        <v>152</v>
      </c>
      <c r="J15">
        <f>COUNTIFS($D$2:$D$577, "1", $B$2:$B$577, "4")</f>
        <v>36</v>
      </c>
    </row>
    <row r="16" spans="1:10" x14ac:dyDescent="0.2">
      <c r="A16" t="s">
        <v>61</v>
      </c>
      <c r="B16">
        <v>1</v>
      </c>
      <c r="C16">
        <v>1.0669999999999999</v>
      </c>
      <c r="E16">
        <f t="shared" si="1"/>
        <v>1</v>
      </c>
      <c r="F16">
        <v>1</v>
      </c>
      <c r="G16">
        <v>1</v>
      </c>
      <c r="H16" t="s">
        <v>135</v>
      </c>
    </row>
    <row r="17" spans="1:10" x14ac:dyDescent="0.2">
      <c r="A17" t="s">
        <v>39</v>
      </c>
      <c r="B17">
        <v>4</v>
      </c>
      <c r="C17">
        <v>0.4</v>
      </c>
      <c r="E17">
        <f t="shared" si="1"/>
        <v>1</v>
      </c>
      <c r="F17">
        <v>1</v>
      </c>
      <c r="G17">
        <v>1</v>
      </c>
      <c r="H17" t="s">
        <v>135</v>
      </c>
      <c r="I17" t="s">
        <v>145</v>
      </c>
      <c r="J17">
        <v>57</v>
      </c>
    </row>
    <row r="18" spans="1:10" x14ac:dyDescent="0.2">
      <c r="A18" t="s">
        <v>21</v>
      </c>
      <c r="B18">
        <v>3</v>
      </c>
      <c r="C18">
        <v>0.05</v>
      </c>
      <c r="F18">
        <v>0</v>
      </c>
      <c r="G18">
        <v>0</v>
      </c>
      <c r="H18" t="s">
        <v>135</v>
      </c>
      <c r="I18" t="s">
        <v>149</v>
      </c>
      <c r="J18">
        <v>41</v>
      </c>
    </row>
    <row r="19" spans="1:10" x14ac:dyDescent="0.2">
      <c r="A19" t="s">
        <v>11</v>
      </c>
      <c r="B19">
        <v>4</v>
      </c>
      <c r="C19">
        <v>0.2</v>
      </c>
      <c r="F19">
        <v>0</v>
      </c>
      <c r="G19">
        <v>0</v>
      </c>
      <c r="H19" t="s">
        <v>135</v>
      </c>
      <c r="I19" t="s">
        <v>146</v>
      </c>
      <c r="J19">
        <v>45</v>
      </c>
    </row>
    <row r="20" spans="1:10" x14ac:dyDescent="0.2">
      <c r="A20" t="s">
        <v>62</v>
      </c>
      <c r="B20">
        <v>4</v>
      </c>
      <c r="C20">
        <v>0.2</v>
      </c>
      <c r="F20">
        <v>0</v>
      </c>
      <c r="G20">
        <v>0</v>
      </c>
      <c r="H20" t="s">
        <v>135</v>
      </c>
      <c r="I20" t="s">
        <v>150</v>
      </c>
      <c r="J20">
        <v>37</v>
      </c>
    </row>
    <row r="21" spans="1:10" x14ac:dyDescent="0.2">
      <c r="A21" t="s">
        <v>63</v>
      </c>
      <c r="B21">
        <v>3</v>
      </c>
      <c r="C21">
        <v>0.8</v>
      </c>
      <c r="F21">
        <v>1</v>
      </c>
      <c r="G21">
        <v>0</v>
      </c>
      <c r="H21" t="s">
        <v>135</v>
      </c>
      <c r="I21" t="s">
        <v>147</v>
      </c>
      <c r="J21">
        <v>50</v>
      </c>
    </row>
    <row r="22" spans="1:10" x14ac:dyDescent="0.2">
      <c r="A22" t="s">
        <v>64</v>
      </c>
      <c r="B22">
        <v>4</v>
      </c>
      <c r="C22">
        <v>0.8</v>
      </c>
      <c r="D22">
        <f t="shared" si="0"/>
        <v>1</v>
      </c>
      <c r="F22">
        <v>0</v>
      </c>
      <c r="G22">
        <v>1</v>
      </c>
      <c r="H22" t="s">
        <v>135</v>
      </c>
      <c r="I22" t="s">
        <v>151</v>
      </c>
      <c r="J22">
        <v>41</v>
      </c>
    </row>
    <row r="23" spans="1:10" x14ac:dyDescent="0.2">
      <c r="A23" t="s">
        <v>65</v>
      </c>
      <c r="B23">
        <v>3</v>
      </c>
      <c r="C23">
        <v>0.53300000000000003</v>
      </c>
      <c r="F23">
        <v>0</v>
      </c>
      <c r="G23">
        <v>0</v>
      </c>
      <c r="H23" t="s">
        <v>135</v>
      </c>
      <c r="I23" t="s">
        <v>148</v>
      </c>
      <c r="J23">
        <v>44</v>
      </c>
    </row>
    <row r="24" spans="1:10" x14ac:dyDescent="0.2">
      <c r="A24" t="s">
        <v>66</v>
      </c>
      <c r="B24">
        <v>3</v>
      </c>
      <c r="C24">
        <v>1.0669999999999999</v>
      </c>
      <c r="F24">
        <v>1</v>
      </c>
      <c r="G24">
        <v>0</v>
      </c>
      <c r="H24" t="s">
        <v>135</v>
      </c>
      <c r="I24" t="s">
        <v>152</v>
      </c>
      <c r="J24">
        <v>36</v>
      </c>
    </row>
    <row r="25" spans="1:10" x14ac:dyDescent="0.2">
      <c r="A25" t="s">
        <v>48</v>
      </c>
      <c r="B25">
        <v>1</v>
      </c>
      <c r="C25">
        <v>0.53300000000000003</v>
      </c>
      <c r="D25">
        <f t="shared" si="0"/>
        <v>1</v>
      </c>
      <c r="F25">
        <v>0</v>
      </c>
      <c r="G25">
        <v>1</v>
      </c>
      <c r="H25" t="s">
        <v>135</v>
      </c>
    </row>
    <row r="26" spans="1:10" x14ac:dyDescent="0.2">
      <c r="A26" t="s">
        <v>67</v>
      </c>
      <c r="B26">
        <v>3</v>
      </c>
      <c r="C26">
        <v>0.05</v>
      </c>
      <c r="F26">
        <v>1</v>
      </c>
      <c r="G26">
        <v>0</v>
      </c>
      <c r="H26" t="s">
        <v>135</v>
      </c>
    </row>
    <row r="27" spans="1:10" x14ac:dyDescent="0.2">
      <c r="A27" t="s">
        <v>43</v>
      </c>
      <c r="B27">
        <v>1</v>
      </c>
      <c r="C27">
        <v>0.8</v>
      </c>
      <c r="F27">
        <v>1</v>
      </c>
      <c r="G27">
        <v>0</v>
      </c>
      <c r="H27" t="s">
        <v>135</v>
      </c>
    </row>
    <row r="28" spans="1:10" x14ac:dyDescent="0.2">
      <c r="A28" t="s">
        <v>25</v>
      </c>
      <c r="B28">
        <v>2</v>
      </c>
      <c r="C28">
        <v>0.8</v>
      </c>
      <c r="D28">
        <f t="shared" si="0"/>
        <v>1</v>
      </c>
      <c r="F28">
        <v>0</v>
      </c>
      <c r="G28">
        <v>1</v>
      </c>
      <c r="H28" t="s">
        <v>135</v>
      </c>
    </row>
    <row r="29" spans="1:10" x14ac:dyDescent="0.2">
      <c r="A29" t="s">
        <v>41</v>
      </c>
      <c r="B29">
        <v>4</v>
      </c>
      <c r="C29">
        <v>0.53300000000000003</v>
      </c>
      <c r="D29">
        <f t="shared" si="0"/>
        <v>1</v>
      </c>
      <c r="F29">
        <v>0</v>
      </c>
      <c r="G29">
        <v>1</v>
      </c>
      <c r="H29" t="s">
        <v>135</v>
      </c>
    </row>
    <row r="30" spans="1:10" x14ac:dyDescent="0.2">
      <c r="A30" t="s">
        <v>8</v>
      </c>
      <c r="B30">
        <v>2</v>
      </c>
      <c r="C30">
        <v>1.0669999999999999</v>
      </c>
      <c r="E30">
        <f t="shared" si="1"/>
        <v>1</v>
      </c>
      <c r="F30">
        <v>1</v>
      </c>
      <c r="G30">
        <v>1</v>
      </c>
      <c r="H30" t="s">
        <v>135</v>
      </c>
    </row>
    <row r="31" spans="1:10" x14ac:dyDescent="0.2">
      <c r="A31" t="s">
        <v>33</v>
      </c>
      <c r="B31">
        <v>1</v>
      </c>
      <c r="C31">
        <v>0.8</v>
      </c>
      <c r="D31">
        <f t="shared" si="0"/>
        <v>1</v>
      </c>
      <c r="F31">
        <v>0</v>
      </c>
      <c r="G31">
        <v>1</v>
      </c>
      <c r="H31" t="s">
        <v>135</v>
      </c>
    </row>
    <row r="32" spans="1:10" x14ac:dyDescent="0.2">
      <c r="A32" t="s">
        <v>19</v>
      </c>
      <c r="B32">
        <v>3</v>
      </c>
      <c r="C32">
        <v>0.8</v>
      </c>
      <c r="F32">
        <v>1</v>
      </c>
      <c r="G32">
        <v>0</v>
      </c>
      <c r="H32" t="s">
        <v>135</v>
      </c>
    </row>
    <row r="33" spans="1:8" x14ac:dyDescent="0.2">
      <c r="A33" t="s">
        <v>37</v>
      </c>
      <c r="B33">
        <v>4</v>
      </c>
      <c r="C33">
        <v>0.53300000000000003</v>
      </c>
      <c r="E33">
        <f t="shared" si="1"/>
        <v>1</v>
      </c>
      <c r="F33">
        <v>1</v>
      </c>
      <c r="G33">
        <v>1</v>
      </c>
      <c r="H33" t="s">
        <v>135</v>
      </c>
    </row>
    <row r="34" spans="1:8" x14ac:dyDescent="0.2">
      <c r="A34" t="s">
        <v>68</v>
      </c>
      <c r="B34">
        <v>4</v>
      </c>
      <c r="C34">
        <v>0.05</v>
      </c>
      <c r="D34">
        <f t="shared" si="0"/>
        <v>1</v>
      </c>
      <c r="F34">
        <v>0</v>
      </c>
      <c r="G34">
        <v>1</v>
      </c>
      <c r="H34" t="s">
        <v>135</v>
      </c>
    </row>
    <row r="35" spans="1:8" x14ac:dyDescent="0.2">
      <c r="A35" t="s">
        <v>69</v>
      </c>
      <c r="B35">
        <v>2</v>
      </c>
      <c r="C35">
        <v>1.0669999999999999</v>
      </c>
      <c r="E35">
        <f t="shared" si="1"/>
        <v>1</v>
      </c>
      <c r="F35">
        <v>1</v>
      </c>
      <c r="G35">
        <v>1</v>
      </c>
      <c r="H35" t="s">
        <v>135</v>
      </c>
    </row>
    <row r="36" spans="1:8" x14ac:dyDescent="0.2">
      <c r="A36" t="s">
        <v>31</v>
      </c>
      <c r="B36">
        <v>3</v>
      </c>
      <c r="C36">
        <v>0.8</v>
      </c>
      <c r="D36">
        <f t="shared" si="0"/>
        <v>1</v>
      </c>
      <c r="F36">
        <v>0</v>
      </c>
      <c r="G36">
        <v>1</v>
      </c>
      <c r="H36" t="s">
        <v>135</v>
      </c>
    </row>
    <row r="37" spans="1:8" x14ac:dyDescent="0.2">
      <c r="A37" t="s">
        <v>70</v>
      </c>
      <c r="B37">
        <v>2</v>
      </c>
      <c r="C37">
        <v>0.05</v>
      </c>
      <c r="F37">
        <v>0</v>
      </c>
      <c r="G37">
        <v>0</v>
      </c>
      <c r="H37" t="s">
        <v>135</v>
      </c>
    </row>
    <row r="38" spans="1:8" x14ac:dyDescent="0.2">
      <c r="A38" t="s">
        <v>71</v>
      </c>
      <c r="B38">
        <v>1</v>
      </c>
      <c r="C38">
        <v>0.4</v>
      </c>
      <c r="D38">
        <f t="shared" si="0"/>
        <v>1</v>
      </c>
      <c r="F38">
        <v>0</v>
      </c>
      <c r="G38">
        <v>1</v>
      </c>
      <c r="H38" t="s">
        <v>135</v>
      </c>
    </row>
    <row r="39" spans="1:8" x14ac:dyDescent="0.2">
      <c r="A39" t="s">
        <v>35</v>
      </c>
      <c r="B39">
        <v>2</v>
      </c>
      <c r="C39">
        <v>0.53300000000000003</v>
      </c>
      <c r="D39">
        <f t="shared" si="0"/>
        <v>1</v>
      </c>
      <c r="F39">
        <v>0</v>
      </c>
      <c r="G39">
        <v>1</v>
      </c>
      <c r="H39" t="s">
        <v>135</v>
      </c>
    </row>
    <row r="40" spans="1:8" x14ac:dyDescent="0.2">
      <c r="A40" t="s">
        <v>13</v>
      </c>
      <c r="B40">
        <v>4</v>
      </c>
      <c r="C40">
        <v>0.53300000000000003</v>
      </c>
      <c r="F40">
        <v>1</v>
      </c>
      <c r="G40">
        <v>0</v>
      </c>
      <c r="H40" t="s">
        <v>135</v>
      </c>
    </row>
    <row r="41" spans="1:8" x14ac:dyDescent="0.2">
      <c r="A41" t="s">
        <v>28</v>
      </c>
      <c r="B41">
        <v>2</v>
      </c>
      <c r="C41">
        <v>1.0669999999999999</v>
      </c>
      <c r="F41">
        <v>1</v>
      </c>
      <c r="G41">
        <v>0</v>
      </c>
      <c r="H41" t="s">
        <v>135</v>
      </c>
    </row>
    <row r="42" spans="1:8" x14ac:dyDescent="0.2">
      <c r="A42" t="s">
        <v>30</v>
      </c>
      <c r="B42">
        <v>2</v>
      </c>
      <c r="C42">
        <v>1.0669999999999999</v>
      </c>
      <c r="E42">
        <f t="shared" si="1"/>
        <v>1</v>
      </c>
      <c r="F42">
        <v>1</v>
      </c>
      <c r="G42">
        <v>1</v>
      </c>
      <c r="H42" t="s">
        <v>135</v>
      </c>
    </row>
    <row r="43" spans="1:8" x14ac:dyDescent="0.2">
      <c r="A43" t="s">
        <v>40</v>
      </c>
      <c r="B43">
        <v>4</v>
      </c>
      <c r="C43">
        <v>0.4</v>
      </c>
      <c r="D43">
        <f t="shared" si="0"/>
        <v>1</v>
      </c>
      <c r="F43">
        <v>0</v>
      </c>
      <c r="G43">
        <v>1</v>
      </c>
      <c r="H43" t="s">
        <v>135</v>
      </c>
    </row>
    <row r="44" spans="1:8" x14ac:dyDescent="0.2">
      <c r="A44" t="s">
        <v>72</v>
      </c>
      <c r="B44">
        <v>1</v>
      </c>
      <c r="C44">
        <v>1.0669999999999999</v>
      </c>
      <c r="D44">
        <f t="shared" si="0"/>
        <v>1</v>
      </c>
      <c r="F44">
        <v>0</v>
      </c>
      <c r="G44">
        <v>1</v>
      </c>
      <c r="H44" t="s">
        <v>135</v>
      </c>
    </row>
    <row r="45" spans="1:8" x14ac:dyDescent="0.2">
      <c r="A45" t="s">
        <v>73</v>
      </c>
      <c r="B45">
        <v>4</v>
      </c>
      <c r="C45">
        <v>0.05</v>
      </c>
      <c r="F45">
        <v>1</v>
      </c>
      <c r="G45">
        <v>0</v>
      </c>
      <c r="H45" t="s">
        <v>135</v>
      </c>
    </row>
    <row r="46" spans="1:8" x14ac:dyDescent="0.2">
      <c r="A46" t="s">
        <v>26</v>
      </c>
      <c r="B46">
        <v>2</v>
      </c>
      <c r="C46">
        <v>0.4</v>
      </c>
      <c r="D46">
        <f t="shared" si="0"/>
        <v>1</v>
      </c>
      <c r="F46">
        <v>0</v>
      </c>
      <c r="G46">
        <v>1</v>
      </c>
      <c r="H46" t="s">
        <v>135</v>
      </c>
    </row>
    <row r="47" spans="1:8" x14ac:dyDescent="0.2">
      <c r="A47" t="s">
        <v>29</v>
      </c>
      <c r="B47">
        <v>3</v>
      </c>
      <c r="C47">
        <v>1.0669999999999999</v>
      </c>
      <c r="E47">
        <f t="shared" si="1"/>
        <v>1</v>
      </c>
      <c r="F47">
        <v>1</v>
      </c>
      <c r="G47">
        <v>1</v>
      </c>
      <c r="H47" t="s">
        <v>135</v>
      </c>
    </row>
    <row r="48" spans="1:8" x14ac:dyDescent="0.2">
      <c r="A48" t="s">
        <v>42</v>
      </c>
      <c r="B48">
        <v>1</v>
      </c>
      <c r="C48">
        <v>0.8</v>
      </c>
      <c r="E48">
        <f t="shared" si="1"/>
        <v>1</v>
      </c>
      <c r="F48">
        <v>1</v>
      </c>
      <c r="G48">
        <v>1</v>
      </c>
      <c r="H48" t="s">
        <v>135</v>
      </c>
    </row>
    <row r="49" spans="1:8" x14ac:dyDescent="0.2">
      <c r="A49" t="s">
        <v>7</v>
      </c>
      <c r="B49">
        <v>4</v>
      </c>
      <c r="C49">
        <v>1.0669999999999999</v>
      </c>
      <c r="F49">
        <v>1</v>
      </c>
      <c r="G49">
        <v>0</v>
      </c>
      <c r="H49" t="s">
        <v>135</v>
      </c>
    </row>
    <row r="50" spans="1:8" x14ac:dyDescent="0.2">
      <c r="A50" t="s">
        <v>38</v>
      </c>
      <c r="B50">
        <v>2</v>
      </c>
      <c r="C50">
        <v>0.05</v>
      </c>
      <c r="D50">
        <f t="shared" si="0"/>
        <v>1</v>
      </c>
      <c r="F50">
        <v>0</v>
      </c>
      <c r="G50">
        <v>1</v>
      </c>
      <c r="H50" t="s">
        <v>135</v>
      </c>
    </row>
    <row r="51" spans="1:8" x14ac:dyDescent="0.2">
      <c r="A51" t="s">
        <v>74</v>
      </c>
      <c r="B51">
        <v>2</v>
      </c>
      <c r="C51">
        <v>0.8</v>
      </c>
      <c r="F51">
        <v>1</v>
      </c>
      <c r="G51">
        <v>0</v>
      </c>
      <c r="H51" t="s">
        <v>135</v>
      </c>
    </row>
    <row r="52" spans="1:8" x14ac:dyDescent="0.2">
      <c r="A52" t="s">
        <v>9</v>
      </c>
      <c r="B52">
        <v>2</v>
      </c>
      <c r="C52">
        <v>0.2</v>
      </c>
      <c r="E52">
        <f t="shared" si="1"/>
        <v>1</v>
      </c>
      <c r="F52">
        <v>1</v>
      </c>
      <c r="G52">
        <v>1</v>
      </c>
      <c r="H52" t="s">
        <v>135</v>
      </c>
    </row>
    <row r="53" spans="1:8" x14ac:dyDescent="0.2">
      <c r="A53" t="s">
        <v>4</v>
      </c>
      <c r="B53">
        <v>4</v>
      </c>
      <c r="C53">
        <v>0.53300000000000003</v>
      </c>
      <c r="F53">
        <v>0</v>
      </c>
      <c r="G53">
        <v>0</v>
      </c>
      <c r="H53" t="s">
        <v>135</v>
      </c>
    </row>
    <row r="54" spans="1:8" x14ac:dyDescent="0.2">
      <c r="A54" t="s">
        <v>14</v>
      </c>
      <c r="B54">
        <v>1</v>
      </c>
      <c r="C54">
        <v>0.2</v>
      </c>
      <c r="E54">
        <f t="shared" si="1"/>
        <v>1</v>
      </c>
      <c r="F54">
        <v>1</v>
      </c>
      <c r="G54">
        <v>1</v>
      </c>
      <c r="H54" t="s">
        <v>135</v>
      </c>
    </row>
    <row r="55" spans="1:8" x14ac:dyDescent="0.2">
      <c r="A55" t="s">
        <v>75</v>
      </c>
      <c r="B55">
        <v>3</v>
      </c>
      <c r="C55">
        <v>0.2</v>
      </c>
      <c r="F55">
        <v>1</v>
      </c>
      <c r="G55">
        <v>0</v>
      </c>
      <c r="H55" t="s">
        <v>135</v>
      </c>
    </row>
    <row r="56" spans="1:8" x14ac:dyDescent="0.2">
      <c r="A56" t="s">
        <v>18</v>
      </c>
      <c r="B56">
        <v>1</v>
      </c>
      <c r="C56">
        <v>0.4</v>
      </c>
      <c r="F56">
        <v>0</v>
      </c>
      <c r="G56">
        <v>0</v>
      </c>
      <c r="H56" t="s">
        <v>135</v>
      </c>
    </row>
    <row r="57" spans="1:8" x14ac:dyDescent="0.2">
      <c r="A57" t="s">
        <v>76</v>
      </c>
      <c r="B57">
        <v>2</v>
      </c>
      <c r="C57">
        <v>1.0669999999999999</v>
      </c>
      <c r="F57">
        <v>1</v>
      </c>
      <c r="G57">
        <v>0</v>
      </c>
      <c r="H57" t="s">
        <v>135</v>
      </c>
    </row>
    <row r="58" spans="1:8" x14ac:dyDescent="0.2">
      <c r="A58" t="s">
        <v>77</v>
      </c>
      <c r="B58">
        <v>4</v>
      </c>
      <c r="C58">
        <v>0.4</v>
      </c>
      <c r="F58">
        <v>1</v>
      </c>
      <c r="G58">
        <v>0</v>
      </c>
      <c r="H58" t="s">
        <v>135</v>
      </c>
    </row>
    <row r="59" spans="1:8" x14ac:dyDescent="0.2">
      <c r="A59" t="s">
        <v>17</v>
      </c>
      <c r="B59">
        <v>2</v>
      </c>
      <c r="C59">
        <v>0.05</v>
      </c>
      <c r="E59">
        <f t="shared" si="1"/>
        <v>1</v>
      </c>
      <c r="F59">
        <v>1</v>
      </c>
      <c r="G59">
        <v>1</v>
      </c>
      <c r="H59" t="s">
        <v>135</v>
      </c>
    </row>
    <row r="60" spans="1:8" x14ac:dyDescent="0.2">
      <c r="A60" t="s">
        <v>78</v>
      </c>
      <c r="B60">
        <v>4</v>
      </c>
      <c r="C60">
        <v>0.05</v>
      </c>
      <c r="F60">
        <v>1</v>
      </c>
      <c r="G60">
        <v>0</v>
      </c>
      <c r="H60" t="s">
        <v>135</v>
      </c>
    </row>
    <row r="61" spans="1:8" x14ac:dyDescent="0.2">
      <c r="A61" t="s">
        <v>5</v>
      </c>
      <c r="B61">
        <v>1</v>
      </c>
      <c r="C61">
        <v>0.4</v>
      </c>
      <c r="E61">
        <f t="shared" si="1"/>
        <v>1</v>
      </c>
      <c r="F61">
        <v>1</v>
      </c>
      <c r="G61">
        <v>1</v>
      </c>
      <c r="H61" t="s">
        <v>135</v>
      </c>
    </row>
    <row r="62" spans="1:8" x14ac:dyDescent="0.2">
      <c r="A62" t="s">
        <v>79</v>
      </c>
      <c r="B62">
        <v>3</v>
      </c>
      <c r="C62">
        <v>0.53300000000000003</v>
      </c>
      <c r="E62">
        <f t="shared" si="1"/>
        <v>1</v>
      </c>
      <c r="F62">
        <v>1</v>
      </c>
      <c r="G62">
        <v>1</v>
      </c>
      <c r="H62" t="s">
        <v>135</v>
      </c>
    </row>
    <row r="63" spans="1:8" x14ac:dyDescent="0.2">
      <c r="A63" t="s">
        <v>80</v>
      </c>
      <c r="B63">
        <v>1</v>
      </c>
      <c r="C63">
        <v>1.0669999999999999</v>
      </c>
      <c r="F63">
        <v>0</v>
      </c>
      <c r="G63">
        <v>0</v>
      </c>
      <c r="H63" t="s">
        <v>135</v>
      </c>
    </row>
    <row r="64" spans="1:8" x14ac:dyDescent="0.2">
      <c r="A64" t="s">
        <v>81</v>
      </c>
      <c r="B64">
        <v>4</v>
      </c>
      <c r="C64">
        <v>0.05</v>
      </c>
      <c r="D64">
        <f t="shared" si="0"/>
        <v>1</v>
      </c>
      <c r="F64">
        <v>0</v>
      </c>
      <c r="G64">
        <v>1</v>
      </c>
      <c r="H64" t="s">
        <v>135</v>
      </c>
    </row>
    <row r="65" spans="1:8" x14ac:dyDescent="0.2">
      <c r="A65" t="s">
        <v>82</v>
      </c>
      <c r="B65">
        <v>1</v>
      </c>
      <c r="C65">
        <v>0.8</v>
      </c>
      <c r="E65">
        <f t="shared" si="1"/>
        <v>1</v>
      </c>
      <c r="F65">
        <v>1</v>
      </c>
      <c r="G65">
        <v>1</v>
      </c>
      <c r="H65" t="s">
        <v>135</v>
      </c>
    </row>
    <row r="66" spans="1:8" x14ac:dyDescent="0.2">
      <c r="A66" t="s">
        <v>83</v>
      </c>
      <c r="B66">
        <v>2</v>
      </c>
      <c r="C66">
        <v>0.2</v>
      </c>
      <c r="F66">
        <v>0</v>
      </c>
      <c r="G66">
        <v>0</v>
      </c>
      <c r="H66" t="s">
        <v>135</v>
      </c>
    </row>
    <row r="67" spans="1:8" x14ac:dyDescent="0.2">
      <c r="A67" t="s">
        <v>84</v>
      </c>
      <c r="B67">
        <v>2</v>
      </c>
      <c r="C67">
        <v>0.8</v>
      </c>
      <c r="F67">
        <v>1</v>
      </c>
      <c r="G67">
        <v>0</v>
      </c>
      <c r="H67" t="s">
        <v>135</v>
      </c>
    </row>
    <row r="68" spans="1:8" x14ac:dyDescent="0.2">
      <c r="A68" t="s">
        <v>12</v>
      </c>
      <c r="B68">
        <v>3</v>
      </c>
      <c r="C68">
        <v>0.8</v>
      </c>
      <c r="E68">
        <f t="shared" ref="E68:E130" si="2">COUNTIFS(F68,"1",G68,"1")</f>
        <v>1</v>
      </c>
      <c r="F68">
        <v>1</v>
      </c>
      <c r="G68">
        <v>1</v>
      </c>
      <c r="H68" t="s">
        <v>135</v>
      </c>
    </row>
    <row r="69" spans="1:8" x14ac:dyDescent="0.2">
      <c r="A69" t="s">
        <v>16</v>
      </c>
      <c r="B69">
        <v>3</v>
      </c>
      <c r="C69">
        <v>0.4</v>
      </c>
      <c r="E69">
        <f t="shared" si="2"/>
        <v>1</v>
      </c>
      <c r="F69">
        <v>1</v>
      </c>
      <c r="G69">
        <v>1</v>
      </c>
      <c r="H69" t="s">
        <v>135</v>
      </c>
    </row>
    <row r="70" spans="1:8" x14ac:dyDescent="0.2">
      <c r="A70" t="s">
        <v>44</v>
      </c>
      <c r="B70">
        <v>4</v>
      </c>
      <c r="C70">
        <v>1.0669999999999999</v>
      </c>
      <c r="E70">
        <f t="shared" si="2"/>
        <v>1</v>
      </c>
      <c r="F70">
        <v>1</v>
      </c>
      <c r="G70">
        <v>1</v>
      </c>
      <c r="H70" t="s">
        <v>135</v>
      </c>
    </row>
    <row r="71" spans="1:8" x14ac:dyDescent="0.2">
      <c r="A71" t="s">
        <v>85</v>
      </c>
      <c r="B71">
        <v>3</v>
      </c>
      <c r="C71">
        <v>0.2</v>
      </c>
      <c r="D71">
        <f t="shared" ref="D71:D129" si="3">COUNTIFS(F71,"0",G71,"1")</f>
        <v>1</v>
      </c>
      <c r="F71">
        <v>0</v>
      </c>
      <c r="G71">
        <v>1</v>
      </c>
      <c r="H71" t="s">
        <v>135</v>
      </c>
    </row>
    <row r="72" spans="1:8" x14ac:dyDescent="0.2">
      <c r="A72" t="s">
        <v>86</v>
      </c>
      <c r="B72">
        <v>2</v>
      </c>
      <c r="C72">
        <v>0.2</v>
      </c>
      <c r="F72">
        <v>0</v>
      </c>
      <c r="G72">
        <v>0</v>
      </c>
      <c r="H72" t="s">
        <v>135</v>
      </c>
    </row>
    <row r="73" spans="1:8" x14ac:dyDescent="0.2">
      <c r="A73" t="s">
        <v>34</v>
      </c>
      <c r="B73">
        <v>4</v>
      </c>
      <c r="C73">
        <v>0.2</v>
      </c>
      <c r="F73">
        <v>0</v>
      </c>
      <c r="G73">
        <v>0</v>
      </c>
      <c r="H73" t="s">
        <v>135</v>
      </c>
    </row>
    <row r="74" spans="1:8" x14ac:dyDescent="0.2">
      <c r="A74" t="s">
        <v>87</v>
      </c>
      <c r="B74">
        <v>1</v>
      </c>
      <c r="C74">
        <v>0.05</v>
      </c>
      <c r="F74">
        <v>0</v>
      </c>
      <c r="G74">
        <v>0</v>
      </c>
      <c r="H74" t="s">
        <v>135</v>
      </c>
    </row>
    <row r="75" spans="1:8" x14ac:dyDescent="0.2">
      <c r="A75" t="s">
        <v>88</v>
      </c>
      <c r="B75">
        <v>2</v>
      </c>
      <c r="C75">
        <v>0.05</v>
      </c>
      <c r="F75">
        <v>0</v>
      </c>
      <c r="G75">
        <v>0</v>
      </c>
      <c r="H75" t="s">
        <v>135</v>
      </c>
    </row>
    <row r="76" spans="1:8" x14ac:dyDescent="0.2">
      <c r="A76" t="s">
        <v>49</v>
      </c>
      <c r="B76">
        <v>2</v>
      </c>
      <c r="C76">
        <v>0.05</v>
      </c>
      <c r="F76">
        <v>0</v>
      </c>
      <c r="G76">
        <v>0</v>
      </c>
      <c r="H76" t="s">
        <v>135</v>
      </c>
    </row>
    <row r="77" spans="1:8" x14ac:dyDescent="0.2">
      <c r="A77" t="s">
        <v>89</v>
      </c>
      <c r="B77">
        <v>3</v>
      </c>
      <c r="C77">
        <v>0.2</v>
      </c>
      <c r="F77">
        <v>0</v>
      </c>
      <c r="G77">
        <v>0</v>
      </c>
      <c r="H77" t="s">
        <v>135</v>
      </c>
    </row>
    <row r="78" spans="1:8" x14ac:dyDescent="0.2">
      <c r="A78" t="s">
        <v>90</v>
      </c>
      <c r="B78">
        <v>1</v>
      </c>
      <c r="C78">
        <v>1.0669999999999999</v>
      </c>
      <c r="E78">
        <f t="shared" si="2"/>
        <v>1</v>
      </c>
      <c r="F78">
        <v>1</v>
      </c>
      <c r="G78">
        <v>1</v>
      </c>
      <c r="H78" t="s">
        <v>135</v>
      </c>
    </row>
    <row r="79" spans="1:8" x14ac:dyDescent="0.2">
      <c r="A79" t="s">
        <v>20</v>
      </c>
      <c r="B79">
        <v>3</v>
      </c>
      <c r="C79">
        <v>0.2</v>
      </c>
      <c r="F79">
        <v>1</v>
      </c>
      <c r="G79">
        <v>0</v>
      </c>
      <c r="H79" t="s">
        <v>135</v>
      </c>
    </row>
    <row r="80" spans="1:8" x14ac:dyDescent="0.2">
      <c r="A80" t="s">
        <v>3</v>
      </c>
      <c r="B80">
        <v>1</v>
      </c>
      <c r="C80">
        <v>0.2</v>
      </c>
      <c r="D80">
        <f t="shared" si="3"/>
        <v>1</v>
      </c>
      <c r="F80">
        <v>0</v>
      </c>
      <c r="G80">
        <v>1</v>
      </c>
      <c r="H80" t="s">
        <v>135</v>
      </c>
    </row>
    <row r="81" spans="1:8" x14ac:dyDescent="0.2">
      <c r="A81" t="s">
        <v>91</v>
      </c>
      <c r="B81">
        <v>1</v>
      </c>
      <c r="C81">
        <v>0.4</v>
      </c>
      <c r="E81">
        <f t="shared" si="2"/>
        <v>1</v>
      </c>
      <c r="F81">
        <v>1</v>
      </c>
      <c r="G81">
        <v>1</v>
      </c>
      <c r="H81" t="s">
        <v>135</v>
      </c>
    </row>
    <row r="82" spans="1:8" x14ac:dyDescent="0.2">
      <c r="A82" t="s">
        <v>92</v>
      </c>
      <c r="B82">
        <v>4</v>
      </c>
      <c r="C82">
        <v>0.2</v>
      </c>
      <c r="D82">
        <f t="shared" si="3"/>
        <v>1</v>
      </c>
      <c r="F82">
        <v>0</v>
      </c>
      <c r="G82">
        <v>1</v>
      </c>
      <c r="H82" t="s">
        <v>135</v>
      </c>
    </row>
    <row r="83" spans="1:8" x14ac:dyDescent="0.2">
      <c r="A83" t="s">
        <v>93</v>
      </c>
      <c r="B83">
        <v>3</v>
      </c>
      <c r="C83">
        <v>0.53300000000000003</v>
      </c>
      <c r="F83">
        <v>1</v>
      </c>
      <c r="G83">
        <v>0</v>
      </c>
      <c r="H83" t="s">
        <v>135</v>
      </c>
    </row>
    <row r="84" spans="1:8" x14ac:dyDescent="0.2">
      <c r="A84" t="s">
        <v>94</v>
      </c>
      <c r="B84">
        <v>1</v>
      </c>
      <c r="C84">
        <v>0.4</v>
      </c>
      <c r="F84">
        <v>0</v>
      </c>
      <c r="G84">
        <v>0</v>
      </c>
      <c r="H84" t="s">
        <v>135</v>
      </c>
    </row>
    <row r="85" spans="1:8" x14ac:dyDescent="0.2">
      <c r="A85" t="s">
        <v>95</v>
      </c>
      <c r="B85">
        <v>4</v>
      </c>
      <c r="C85">
        <v>0.2</v>
      </c>
      <c r="F85">
        <v>1</v>
      </c>
      <c r="G85">
        <v>0</v>
      </c>
      <c r="H85" t="s">
        <v>135</v>
      </c>
    </row>
    <row r="86" spans="1:8" x14ac:dyDescent="0.2">
      <c r="A86" t="s">
        <v>96</v>
      </c>
      <c r="B86">
        <v>3</v>
      </c>
      <c r="C86">
        <v>0.4</v>
      </c>
      <c r="D86">
        <f t="shared" si="3"/>
        <v>1</v>
      </c>
      <c r="F86">
        <v>0</v>
      </c>
      <c r="G86">
        <v>1</v>
      </c>
      <c r="H86" t="s">
        <v>135</v>
      </c>
    </row>
    <row r="87" spans="1:8" x14ac:dyDescent="0.2">
      <c r="A87" t="s">
        <v>47</v>
      </c>
      <c r="B87">
        <v>4</v>
      </c>
      <c r="C87">
        <v>0.53300000000000003</v>
      </c>
      <c r="F87">
        <v>1</v>
      </c>
      <c r="G87">
        <v>0</v>
      </c>
      <c r="H87" t="s">
        <v>135</v>
      </c>
    </row>
    <row r="88" spans="1:8" x14ac:dyDescent="0.2">
      <c r="A88" t="s">
        <v>97</v>
      </c>
      <c r="B88">
        <v>4</v>
      </c>
      <c r="C88">
        <v>0.53300000000000003</v>
      </c>
      <c r="F88">
        <v>0</v>
      </c>
      <c r="G88">
        <v>0</v>
      </c>
      <c r="H88" t="s">
        <v>135</v>
      </c>
    </row>
    <row r="89" spans="1:8" x14ac:dyDescent="0.2">
      <c r="A89" t="s">
        <v>23</v>
      </c>
      <c r="B89">
        <v>1</v>
      </c>
      <c r="C89">
        <v>0.2</v>
      </c>
      <c r="E89">
        <f t="shared" si="2"/>
        <v>1</v>
      </c>
      <c r="F89">
        <v>1</v>
      </c>
      <c r="G89">
        <v>1</v>
      </c>
      <c r="H89" t="s">
        <v>135</v>
      </c>
    </row>
    <row r="90" spans="1:8" x14ac:dyDescent="0.2">
      <c r="A90" t="s">
        <v>36</v>
      </c>
      <c r="B90">
        <v>4</v>
      </c>
      <c r="C90">
        <v>0.8</v>
      </c>
      <c r="E90">
        <f t="shared" si="2"/>
        <v>1</v>
      </c>
      <c r="F90">
        <v>1</v>
      </c>
      <c r="G90">
        <v>1</v>
      </c>
      <c r="H90" t="s">
        <v>135</v>
      </c>
    </row>
    <row r="91" spans="1:8" x14ac:dyDescent="0.2">
      <c r="A91" t="s">
        <v>46</v>
      </c>
      <c r="B91">
        <v>1</v>
      </c>
      <c r="C91">
        <v>0.05</v>
      </c>
      <c r="F91">
        <v>0</v>
      </c>
      <c r="G91">
        <v>0</v>
      </c>
      <c r="H91" t="s">
        <v>135</v>
      </c>
    </row>
    <row r="92" spans="1:8" x14ac:dyDescent="0.2">
      <c r="A92" t="s">
        <v>10</v>
      </c>
      <c r="B92">
        <v>3</v>
      </c>
      <c r="C92">
        <v>0.4</v>
      </c>
      <c r="F92">
        <v>0</v>
      </c>
      <c r="G92">
        <v>0</v>
      </c>
      <c r="H92" t="s">
        <v>135</v>
      </c>
    </row>
    <row r="93" spans="1:8" x14ac:dyDescent="0.2">
      <c r="A93" t="s">
        <v>24</v>
      </c>
      <c r="B93">
        <v>3</v>
      </c>
      <c r="C93">
        <v>0.4</v>
      </c>
      <c r="E93">
        <f t="shared" si="2"/>
        <v>1</v>
      </c>
      <c r="F93">
        <v>1</v>
      </c>
      <c r="G93">
        <v>1</v>
      </c>
      <c r="H93" t="s">
        <v>135</v>
      </c>
    </row>
    <row r="94" spans="1:8" x14ac:dyDescent="0.2">
      <c r="A94" t="s">
        <v>32</v>
      </c>
      <c r="B94">
        <v>3</v>
      </c>
      <c r="C94">
        <v>0.53300000000000003</v>
      </c>
      <c r="F94">
        <v>0</v>
      </c>
      <c r="G94">
        <v>0</v>
      </c>
      <c r="H94" t="s">
        <v>135</v>
      </c>
    </row>
    <row r="95" spans="1:8" x14ac:dyDescent="0.2">
      <c r="A95" t="s">
        <v>98</v>
      </c>
      <c r="B95">
        <v>1</v>
      </c>
      <c r="C95">
        <v>0.05</v>
      </c>
      <c r="F95">
        <v>1</v>
      </c>
      <c r="G95">
        <v>0</v>
      </c>
      <c r="H95" t="s">
        <v>135</v>
      </c>
    </row>
    <row r="96" spans="1:8" x14ac:dyDescent="0.2">
      <c r="A96" t="s">
        <v>99</v>
      </c>
      <c r="B96">
        <v>3</v>
      </c>
      <c r="C96">
        <v>0.53300000000000003</v>
      </c>
      <c r="F96">
        <v>0</v>
      </c>
      <c r="G96">
        <v>0</v>
      </c>
      <c r="H96" t="s">
        <v>135</v>
      </c>
    </row>
    <row r="97" spans="1:8" x14ac:dyDescent="0.2">
      <c r="A97" t="s">
        <v>100</v>
      </c>
      <c r="B97">
        <v>4</v>
      </c>
      <c r="C97">
        <v>0.05</v>
      </c>
      <c r="E97">
        <f t="shared" si="2"/>
        <v>1</v>
      </c>
      <c r="F97">
        <v>1</v>
      </c>
      <c r="G97">
        <v>1</v>
      </c>
      <c r="H97" t="s">
        <v>135</v>
      </c>
    </row>
    <row r="98" spans="1:8" x14ac:dyDescent="0.2">
      <c r="A98" t="s">
        <v>72</v>
      </c>
      <c r="B98">
        <v>1</v>
      </c>
      <c r="C98">
        <v>1.0669999999999999</v>
      </c>
      <c r="F98">
        <v>0</v>
      </c>
      <c r="G98">
        <v>0</v>
      </c>
      <c r="H98" t="s">
        <v>136</v>
      </c>
    </row>
    <row r="99" spans="1:8" x14ac:dyDescent="0.2">
      <c r="A99" t="s">
        <v>68</v>
      </c>
      <c r="B99">
        <v>4</v>
      </c>
      <c r="C99">
        <v>0.05</v>
      </c>
      <c r="D99">
        <f t="shared" si="3"/>
        <v>1</v>
      </c>
      <c r="F99">
        <v>0</v>
      </c>
      <c r="G99">
        <v>1</v>
      </c>
      <c r="H99" t="s">
        <v>136</v>
      </c>
    </row>
    <row r="100" spans="1:8" x14ac:dyDescent="0.2">
      <c r="A100" t="s">
        <v>9</v>
      </c>
      <c r="B100">
        <v>2</v>
      </c>
      <c r="C100">
        <v>0.2</v>
      </c>
      <c r="F100">
        <v>1</v>
      </c>
      <c r="G100">
        <v>0</v>
      </c>
      <c r="H100" t="s">
        <v>136</v>
      </c>
    </row>
    <row r="101" spans="1:8" x14ac:dyDescent="0.2">
      <c r="A101" t="s">
        <v>99</v>
      </c>
      <c r="B101">
        <v>3</v>
      </c>
      <c r="C101">
        <v>0.53300000000000003</v>
      </c>
      <c r="D101">
        <f t="shared" si="3"/>
        <v>1</v>
      </c>
      <c r="F101">
        <v>0</v>
      </c>
      <c r="G101">
        <v>1</v>
      </c>
      <c r="H101" t="s">
        <v>136</v>
      </c>
    </row>
    <row r="102" spans="1:8" x14ac:dyDescent="0.2">
      <c r="A102" t="s">
        <v>34</v>
      </c>
      <c r="B102">
        <v>4</v>
      </c>
      <c r="C102">
        <v>0.2</v>
      </c>
      <c r="F102">
        <v>0</v>
      </c>
      <c r="G102">
        <v>0</v>
      </c>
      <c r="H102" t="s">
        <v>136</v>
      </c>
    </row>
    <row r="103" spans="1:8" x14ac:dyDescent="0.2">
      <c r="A103" t="s">
        <v>70</v>
      </c>
      <c r="B103">
        <v>2</v>
      </c>
      <c r="C103">
        <v>0.05</v>
      </c>
      <c r="F103">
        <v>0</v>
      </c>
      <c r="G103">
        <v>0</v>
      </c>
      <c r="H103" t="s">
        <v>136</v>
      </c>
    </row>
    <row r="104" spans="1:8" x14ac:dyDescent="0.2">
      <c r="A104" t="s">
        <v>92</v>
      </c>
      <c r="B104">
        <v>4</v>
      </c>
      <c r="C104">
        <v>0.2</v>
      </c>
      <c r="F104">
        <v>0</v>
      </c>
      <c r="G104">
        <v>0</v>
      </c>
      <c r="H104" t="s">
        <v>136</v>
      </c>
    </row>
    <row r="105" spans="1:8" x14ac:dyDescent="0.2">
      <c r="A105" t="s">
        <v>67</v>
      </c>
      <c r="B105">
        <v>3</v>
      </c>
      <c r="C105">
        <v>0.05</v>
      </c>
      <c r="E105">
        <f t="shared" si="2"/>
        <v>1</v>
      </c>
      <c r="F105">
        <v>1</v>
      </c>
      <c r="G105">
        <v>1</v>
      </c>
      <c r="H105" t="s">
        <v>136</v>
      </c>
    </row>
    <row r="106" spans="1:8" x14ac:dyDescent="0.2">
      <c r="A106" t="s">
        <v>12</v>
      </c>
      <c r="B106">
        <v>3</v>
      </c>
      <c r="C106">
        <v>0.8</v>
      </c>
      <c r="E106">
        <f t="shared" si="2"/>
        <v>1</v>
      </c>
      <c r="F106">
        <v>1</v>
      </c>
      <c r="G106">
        <v>1</v>
      </c>
      <c r="H106" t="s">
        <v>136</v>
      </c>
    </row>
    <row r="107" spans="1:8" x14ac:dyDescent="0.2">
      <c r="A107" t="s">
        <v>79</v>
      </c>
      <c r="B107">
        <v>3</v>
      </c>
      <c r="C107">
        <v>0.53300000000000003</v>
      </c>
      <c r="E107">
        <f t="shared" si="2"/>
        <v>1</v>
      </c>
      <c r="F107">
        <v>1</v>
      </c>
      <c r="G107">
        <v>1</v>
      </c>
      <c r="H107" t="s">
        <v>136</v>
      </c>
    </row>
    <row r="108" spans="1:8" x14ac:dyDescent="0.2">
      <c r="A108" t="s">
        <v>39</v>
      </c>
      <c r="B108">
        <v>4</v>
      </c>
      <c r="C108">
        <v>0.4</v>
      </c>
      <c r="F108">
        <v>1</v>
      </c>
      <c r="G108">
        <v>0</v>
      </c>
      <c r="H108" t="s">
        <v>136</v>
      </c>
    </row>
    <row r="109" spans="1:8" x14ac:dyDescent="0.2">
      <c r="A109" t="s">
        <v>42</v>
      </c>
      <c r="B109">
        <v>1</v>
      </c>
      <c r="C109">
        <v>0.8</v>
      </c>
      <c r="F109">
        <v>1</v>
      </c>
      <c r="G109">
        <v>0</v>
      </c>
      <c r="H109" t="s">
        <v>136</v>
      </c>
    </row>
    <row r="110" spans="1:8" x14ac:dyDescent="0.2">
      <c r="A110" t="s">
        <v>10</v>
      </c>
      <c r="B110">
        <v>3</v>
      </c>
      <c r="C110">
        <v>0.4</v>
      </c>
      <c r="F110">
        <v>0</v>
      </c>
      <c r="G110">
        <v>0</v>
      </c>
      <c r="H110" t="s">
        <v>136</v>
      </c>
    </row>
    <row r="111" spans="1:8" x14ac:dyDescent="0.2">
      <c r="A111" t="s">
        <v>95</v>
      </c>
      <c r="B111">
        <v>4</v>
      </c>
      <c r="C111">
        <v>0.2</v>
      </c>
      <c r="E111">
        <f t="shared" si="2"/>
        <v>1</v>
      </c>
      <c r="F111">
        <v>1</v>
      </c>
      <c r="G111">
        <v>1</v>
      </c>
      <c r="H111" t="s">
        <v>136</v>
      </c>
    </row>
    <row r="112" spans="1:8" x14ac:dyDescent="0.2">
      <c r="A112" t="s">
        <v>7</v>
      </c>
      <c r="B112">
        <v>4</v>
      </c>
      <c r="C112">
        <v>1.0669999999999999</v>
      </c>
      <c r="E112">
        <f t="shared" si="2"/>
        <v>1</v>
      </c>
      <c r="F112">
        <v>1</v>
      </c>
      <c r="G112">
        <v>1</v>
      </c>
      <c r="H112" t="s">
        <v>136</v>
      </c>
    </row>
    <row r="113" spans="1:8" x14ac:dyDescent="0.2">
      <c r="A113" t="s">
        <v>28</v>
      </c>
      <c r="B113">
        <v>2</v>
      </c>
      <c r="C113">
        <v>1.0669999999999999</v>
      </c>
      <c r="E113">
        <f t="shared" si="2"/>
        <v>1</v>
      </c>
      <c r="F113">
        <v>1</v>
      </c>
      <c r="G113">
        <v>1</v>
      </c>
      <c r="H113" t="s">
        <v>136</v>
      </c>
    </row>
    <row r="114" spans="1:8" x14ac:dyDescent="0.2">
      <c r="A114" t="s">
        <v>43</v>
      </c>
      <c r="B114">
        <v>1</v>
      </c>
      <c r="C114">
        <v>0.8</v>
      </c>
      <c r="F114">
        <v>1</v>
      </c>
      <c r="G114">
        <v>0</v>
      </c>
      <c r="H114" t="s">
        <v>136</v>
      </c>
    </row>
    <row r="115" spans="1:8" x14ac:dyDescent="0.2">
      <c r="A115" t="s">
        <v>33</v>
      </c>
      <c r="B115">
        <v>1</v>
      </c>
      <c r="C115">
        <v>0.8</v>
      </c>
      <c r="D115">
        <f t="shared" si="3"/>
        <v>1</v>
      </c>
      <c r="F115">
        <v>0</v>
      </c>
      <c r="G115">
        <v>1</v>
      </c>
      <c r="H115" t="s">
        <v>136</v>
      </c>
    </row>
    <row r="116" spans="1:8" x14ac:dyDescent="0.2">
      <c r="A116" t="s">
        <v>90</v>
      </c>
      <c r="B116">
        <v>1</v>
      </c>
      <c r="C116">
        <v>1.0669999999999999</v>
      </c>
      <c r="E116">
        <f t="shared" si="2"/>
        <v>1</v>
      </c>
      <c r="F116">
        <v>1</v>
      </c>
      <c r="G116">
        <v>1</v>
      </c>
      <c r="H116" t="s">
        <v>136</v>
      </c>
    </row>
    <row r="117" spans="1:8" x14ac:dyDescent="0.2">
      <c r="A117" t="s">
        <v>57</v>
      </c>
      <c r="B117">
        <v>4</v>
      </c>
      <c r="C117">
        <v>1.0669999999999999</v>
      </c>
      <c r="F117">
        <v>1</v>
      </c>
      <c r="G117">
        <v>0</v>
      </c>
      <c r="H117" t="s">
        <v>136</v>
      </c>
    </row>
    <row r="118" spans="1:8" x14ac:dyDescent="0.2">
      <c r="A118" t="s">
        <v>31</v>
      </c>
      <c r="B118">
        <v>3</v>
      </c>
      <c r="C118">
        <v>0.8</v>
      </c>
      <c r="D118">
        <f t="shared" si="3"/>
        <v>1</v>
      </c>
      <c r="F118">
        <v>0</v>
      </c>
      <c r="G118">
        <v>1</v>
      </c>
      <c r="H118" t="s">
        <v>136</v>
      </c>
    </row>
    <row r="119" spans="1:8" x14ac:dyDescent="0.2">
      <c r="A119" t="s">
        <v>24</v>
      </c>
      <c r="B119">
        <v>3</v>
      </c>
      <c r="C119">
        <v>0.4</v>
      </c>
      <c r="F119">
        <v>1</v>
      </c>
      <c r="G119">
        <v>0</v>
      </c>
      <c r="H119" t="s">
        <v>136</v>
      </c>
    </row>
    <row r="120" spans="1:8" x14ac:dyDescent="0.2">
      <c r="A120" t="s">
        <v>86</v>
      </c>
      <c r="B120">
        <v>2</v>
      </c>
      <c r="C120">
        <v>0.2</v>
      </c>
      <c r="F120">
        <v>0</v>
      </c>
      <c r="G120">
        <v>0</v>
      </c>
      <c r="H120" t="s">
        <v>136</v>
      </c>
    </row>
    <row r="121" spans="1:8" x14ac:dyDescent="0.2">
      <c r="A121" t="s">
        <v>98</v>
      </c>
      <c r="B121">
        <v>1</v>
      </c>
      <c r="C121">
        <v>0.05</v>
      </c>
      <c r="E121">
        <f t="shared" si="2"/>
        <v>1</v>
      </c>
      <c r="F121">
        <v>1</v>
      </c>
      <c r="G121">
        <v>1</v>
      </c>
      <c r="H121" t="s">
        <v>136</v>
      </c>
    </row>
    <row r="122" spans="1:8" x14ac:dyDescent="0.2">
      <c r="A122" t="s">
        <v>61</v>
      </c>
      <c r="B122">
        <v>1</v>
      </c>
      <c r="C122">
        <v>1.0669999999999999</v>
      </c>
      <c r="E122">
        <f t="shared" si="2"/>
        <v>1</v>
      </c>
      <c r="F122">
        <v>1</v>
      </c>
      <c r="G122">
        <v>1</v>
      </c>
      <c r="H122" t="s">
        <v>136</v>
      </c>
    </row>
    <row r="123" spans="1:8" x14ac:dyDescent="0.2">
      <c r="A123" t="s">
        <v>26</v>
      </c>
      <c r="B123">
        <v>2</v>
      </c>
      <c r="C123">
        <v>0.4</v>
      </c>
      <c r="F123">
        <v>0</v>
      </c>
      <c r="G123">
        <v>0</v>
      </c>
      <c r="H123" t="s">
        <v>136</v>
      </c>
    </row>
    <row r="124" spans="1:8" x14ac:dyDescent="0.2">
      <c r="A124" t="s">
        <v>66</v>
      </c>
      <c r="B124">
        <v>3</v>
      </c>
      <c r="C124">
        <v>1.0669999999999999</v>
      </c>
      <c r="E124">
        <f t="shared" si="2"/>
        <v>1</v>
      </c>
      <c r="F124">
        <v>1</v>
      </c>
      <c r="G124">
        <v>1</v>
      </c>
      <c r="H124" t="s">
        <v>136</v>
      </c>
    </row>
    <row r="125" spans="1:8" x14ac:dyDescent="0.2">
      <c r="A125" t="s">
        <v>54</v>
      </c>
      <c r="B125">
        <v>2</v>
      </c>
      <c r="C125">
        <v>0.05</v>
      </c>
      <c r="F125">
        <v>1</v>
      </c>
      <c r="G125">
        <v>0</v>
      </c>
      <c r="H125" t="s">
        <v>136</v>
      </c>
    </row>
    <row r="126" spans="1:8" x14ac:dyDescent="0.2">
      <c r="A126" t="s">
        <v>97</v>
      </c>
      <c r="B126">
        <v>4</v>
      </c>
      <c r="C126">
        <v>0.53300000000000003</v>
      </c>
      <c r="D126">
        <f t="shared" si="3"/>
        <v>1</v>
      </c>
      <c r="F126">
        <v>0</v>
      </c>
      <c r="G126">
        <v>1</v>
      </c>
      <c r="H126" t="s">
        <v>136</v>
      </c>
    </row>
    <row r="127" spans="1:8" x14ac:dyDescent="0.2">
      <c r="A127" t="s">
        <v>41</v>
      </c>
      <c r="B127">
        <v>4</v>
      </c>
      <c r="C127">
        <v>0.53300000000000003</v>
      </c>
      <c r="D127">
        <f t="shared" si="3"/>
        <v>1</v>
      </c>
      <c r="F127">
        <v>0</v>
      </c>
      <c r="G127">
        <v>1</v>
      </c>
      <c r="H127" t="s">
        <v>136</v>
      </c>
    </row>
    <row r="128" spans="1:8" x14ac:dyDescent="0.2">
      <c r="A128" t="s">
        <v>100</v>
      </c>
      <c r="B128">
        <v>4</v>
      </c>
      <c r="C128">
        <v>0.05</v>
      </c>
      <c r="E128">
        <f t="shared" si="2"/>
        <v>1</v>
      </c>
      <c r="F128">
        <v>1</v>
      </c>
      <c r="G128">
        <v>1</v>
      </c>
      <c r="H128" t="s">
        <v>136</v>
      </c>
    </row>
    <row r="129" spans="1:8" x14ac:dyDescent="0.2">
      <c r="A129" t="s">
        <v>46</v>
      </c>
      <c r="B129">
        <v>1</v>
      </c>
      <c r="C129">
        <v>0.05</v>
      </c>
      <c r="D129">
        <f t="shared" si="3"/>
        <v>1</v>
      </c>
      <c r="F129">
        <v>0</v>
      </c>
      <c r="G129">
        <v>1</v>
      </c>
      <c r="H129" t="s">
        <v>136</v>
      </c>
    </row>
    <row r="130" spans="1:8" x14ac:dyDescent="0.2">
      <c r="A130" t="s">
        <v>27</v>
      </c>
      <c r="B130">
        <v>2</v>
      </c>
      <c r="C130">
        <v>0.8</v>
      </c>
      <c r="E130">
        <f t="shared" si="2"/>
        <v>1</v>
      </c>
      <c r="F130">
        <v>1</v>
      </c>
      <c r="G130">
        <v>1</v>
      </c>
      <c r="H130" t="s">
        <v>136</v>
      </c>
    </row>
    <row r="131" spans="1:8" x14ac:dyDescent="0.2">
      <c r="A131" t="s">
        <v>22</v>
      </c>
      <c r="B131">
        <v>1</v>
      </c>
      <c r="C131">
        <v>0.4</v>
      </c>
      <c r="F131">
        <v>0</v>
      </c>
      <c r="G131">
        <v>0</v>
      </c>
      <c r="H131" t="s">
        <v>136</v>
      </c>
    </row>
    <row r="132" spans="1:8" x14ac:dyDescent="0.2">
      <c r="A132" t="s">
        <v>76</v>
      </c>
      <c r="B132">
        <v>2</v>
      </c>
      <c r="C132">
        <v>1.0669999999999999</v>
      </c>
      <c r="E132">
        <f t="shared" ref="E132:E195" si="4">COUNTIFS(F132,"1",G132,"1")</f>
        <v>1</v>
      </c>
      <c r="F132">
        <v>1</v>
      </c>
      <c r="G132">
        <v>1</v>
      </c>
      <c r="H132" t="s">
        <v>136</v>
      </c>
    </row>
    <row r="133" spans="1:8" x14ac:dyDescent="0.2">
      <c r="A133" t="s">
        <v>77</v>
      </c>
      <c r="B133">
        <v>4</v>
      </c>
      <c r="C133">
        <v>0.4</v>
      </c>
      <c r="F133">
        <v>1</v>
      </c>
      <c r="G133">
        <v>0</v>
      </c>
      <c r="H133" t="s">
        <v>136</v>
      </c>
    </row>
    <row r="134" spans="1:8" x14ac:dyDescent="0.2">
      <c r="A134" t="s">
        <v>91</v>
      </c>
      <c r="B134">
        <v>1</v>
      </c>
      <c r="C134">
        <v>0.4</v>
      </c>
      <c r="E134">
        <f t="shared" si="4"/>
        <v>1</v>
      </c>
      <c r="F134">
        <v>1</v>
      </c>
      <c r="G134">
        <v>1</v>
      </c>
      <c r="H134" t="s">
        <v>136</v>
      </c>
    </row>
    <row r="135" spans="1:8" x14ac:dyDescent="0.2">
      <c r="A135" t="s">
        <v>25</v>
      </c>
      <c r="B135">
        <v>2</v>
      </c>
      <c r="C135">
        <v>0.8</v>
      </c>
      <c r="D135">
        <f t="shared" ref="D135:D191" si="5">COUNTIFS(F135,"0",G135,"1")</f>
        <v>1</v>
      </c>
      <c r="F135">
        <v>0</v>
      </c>
      <c r="G135">
        <v>1</v>
      </c>
      <c r="H135" t="s">
        <v>136</v>
      </c>
    </row>
    <row r="136" spans="1:8" x14ac:dyDescent="0.2">
      <c r="A136" t="s">
        <v>16</v>
      </c>
      <c r="B136">
        <v>3</v>
      </c>
      <c r="C136">
        <v>0.4</v>
      </c>
      <c r="E136">
        <f t="shared" si="4"/>
        <v>1</v>
      </c>
      <c r="F136">
        <v>1</v>
      </c>
      <c r="G136">
        <v>1</v>
      </c>
      <c r="H136" t="s">
        <v>136</v>
      </c>
    </row>
    <row r="137" spans="1:8" x14ac:dyDescent="0.2">
      <c r="A137" t="s">
        <v>15</v>
      </c>
      <c r="B137">
        <v>2</v>
      </c>
      <c r="C137">
        <v>1.0669999999999999</v>
      </c>
      <c r="D137">
        <f t="shared" si="5"/>
        <v>1</v>
      </c>
      <c r="F137">
        <v>0</v>
      </c>
      <c r="G137">
        <v>1</v>
      </c>
      <c r="H137" t="s">
        <v>136</v>
      </c>
    </row>
    <row r="138" spans="1:8" x14ac:dyDescent="0.2">
      <c r="A138" t="s">
        <v>56</v>
      </c>
      <c r="B138">
        <v>2</v>
      </c>
      <c r="C138">
        <v>0.8</v>
      </c>
      <c r="E138">
        <f t="shared" si="4"/>
        <v>1</v>
      </c>
      <c r="F138">
        <v>1</v>
      </c>
      <c r="G138">
        <v>1</v>
      </c>
      <c r="H138" t="s">
        <v>136</v>
      </c>
    </row>
    <row r="139" spans="1:8" x14ac:dyDescent="0.2">
      <c r="A139" t="s">
        <v>69</v>
      </c>
      <c r="B139">
        <v>2</v>
      </c>
      <c r="C139">
        <v>1.0669999999999999</v>
      </c>
      <c r="E139">
        <f t="shared" si="4"/>
        <v>1</v>
      </c>
      <c r="F139">
        <v>1</v>
      </c>
      <c r="G139">
        <v>1</v>
      </c>
      <c r="H139" t="s">
        <v>136</v>
      </c>
    </row>
    <row r="140" spans="1:8" x14ac:dyDescent="0.2">
      <c r="A140" t="s">
        <v>47</v>
      </c>
      <c r="B140">
        <v>4</v>
      </c>
      <c r="C140">
        <v>0.53300000000000003</v>
      </c>
      <c r="E140">
        <f t="shared" si="4"/>
        <v>1</v>
      </c>
      <c r="F140">
        <v>1</v>
      </c>
      <c r="G140">
        <v>1</v>
      </c>
      <c r="H140" t="s">
        <v>136</v>
      </c>
    </row>
    <row r="141" spans="1:8" x14ac:dyDescent="0.2">
      <c r="A141" t="s">
        <v>75</v>
      </c>
      <c r="B141">
        <v>3</v>
      </c>
      <c r="C141">
        <v>0.2</v>
      </c>
      <c r="E141">
        <f t="shared" si="4"/>
        <v>1</v>
      </c>
      <c r="F141">
        <v>1</v>
      </c>
      <c r="G141">
        <v>1</v>
      </c>
      <c r="H141" t="s">
        <v>136</v>
      </c>
    </row>
    <row r="142" spans="1:8" x14ac:dyDescent="0.2">
      <c r="A142" t="s">
        <v>63</v>
      </c>
      <c r="B142">
        <v>3</v>
      </c>
      <c r="C142">
        <v>0.8</v>
      </c>
      <c r="F142">
        <v>1</v>
      </c>
      <c r="G142">
        <v>0</v>
      </c>
      <c r="H142" t="s">
        <v>136</v>
      </c>
    </row>
    <row r="143" spans="1:8" x14ac:dyDescent="0.2">
      <c r="A143" t="s">
        <v>45</v>
      </c>
      <c r="B143">
        <v>3</v>
      </c>
      <c r="C143">
        <v>1.0669999999999999</v>
      </c>
      <c r="D143">
        <f t="shared" si="5"/>
        <v>1</v>
      </c>
      <c r="F143">
        <v>0</v>
      </c>
      <c r="G143">
        <v>1</v>
      </c>
      <c r="H143" t="s">
        <v>136</v>
      </c>
    </row>
    <row r="144" spans="1:8" x14ac:dyDescent="0.2">
      <c r="A144" t="s">
        <v>4</v>
      </c>
      <c r="B144">
        <v>4</v>
      </c>
      <c r="C144">
        <v>0.53300000000000003</v>
      </c>
      <c r="F144">
        <v>0</v>
      </c>
      <c r="G144">
        <v>0</v>
      </c>
      <c r="H144" t="s">
        <v>136</v>
      </c>
    </row>
    <row r="145" spans="1:8" x14ac:dyDescent="0.2">
      <c r="A145" t="s">
        <v>85</v>
      </c>
      <c r="B145">
        <v>3</v>
      </c>
      <c r="C145">
        <v>0.2</v>
      </c>
      <c r="F145">
        <v>0</v>
      </c>
      <c r="G145">
        <v>0</v>
      </c>
      <c r="H145" t="s">
        <v>136</v>
      </c>
    </row>
    <row r="146" spans="1:8" x14ac:dyDescent="0.2">
      <c r="A146" t="s">
        <v>52</v>
      </c>
      <c r="B146">
        <v>1</v>
      </c>
      <c r="C146">
        <v>0.53300000000000003</v>
      </c>
      <c r="F146">
        <v>0</v>
      </c>
      <c r="G146">
        <v>0</v>
      </c>
      <c r="H146" t="s">
        <v>136</v>
      </c>
    </row>
    <row r="147" spans="1:8" x14ac:dyDescent="0.2">
      <c r="A147" t="s">
        <v>55</v>
      </c>
      <c r="B147">
        <v>4</v>
      </c>
      <c r="C147">
        <v>0.2</v>
      </c>
      <c r="D147">
        <f t="shared" si="5"/>
        <v>1</v>
      </c>
      <c r="F147">
        <v>0</v>
      </c>
      <c r="G147">
        <v>1</v>
      </c>
      <c r="H147" t="s">
        <v>136</v>
      </c>
    </row>
    <row r="148" spans="1:8" x14ac:dyDescent="0.2">
      <c r="A148" t="s">
        <v>11</v>
      </c>
      <c r="B148">
        <v>4</v>
      </c>
      <c r="C148">
        <v>0.2</v>
      </c>
      <c r="D148">
        <f t="shared" si="5"/>
        <v>1</v>
      </c>
      <c r="F148">
        <v>0</v>
      </c>
      <c r="G148">
        <v>1</v>
      </c>
      <c r="H148" t="s">
        <v>136</v>
      </c>
    </row>
    <row r="149" spans="1:8" x14ac:dyDescent="0.2">
      <c r="A149" t="s">
        <v>19</v>
      </c>
      <c r="B149">
        <v>3</v>
      </c>
      <c r="C149">
        <v>0.8</v>
      </c>
      <c r="E149">
        <f t="shared" si="4"/>
        <v>1</v>
      </c>
      <c r="F149">
        <v>1</v>
      </c>
      <c r="G149">
        <v>1</v>
      </c>
      <c r="H149" t="s">
        <v>136</v>
      </c>
    </row>
    <row r="150" spans="1:8" x14ac:dyDescent="0.2">
      <c r="A150" t="s">
        <v>96</v>
      </c>
      <c r="B150">
        <v>3</v>
      </c>
      <c r="C150">
        <v>0.4</v>
      </c>
      <c r="D150">
        <f t="shared" si="5"/>
        <v>1</v>
      </c>
      <c r="F150">
        <v>0</v>
      </c>
      <c r="G150">
        <v>1</v>
      </c>
      <c r="H150" t="s">
        <v>136</v>
      </c>
    </row>
    <row r="151" spans="1:8" x14ac:dyDescent="0.2">
      <c r="A151" t="s">
        <v>88</v>
      </c>
      <c r="B151">
        <v>2</v>
      </c>
      <c r="C151">
        <v>0.05</v>
      </c>
      <c r="F151">
        <v>0</v>
      </c>
      <c r="G151">
        <v>0</v>
      </c>
      <c r="H151" t="s">
        <v>136</v>
      </c>
    </row>
    <row r="152" spans="1:8" x14ac:dyDescent="0.2">
      <c r="A152" t="s">
        <v>44</v>
      </c>
      <c r="B152">
        <v>4</v>
      </c>
      <c r="C152">
        <v>1.0669999999999999</v>
      </c>
      <c r="E152">
        <f t="shared" si="4"/>
        <v>1</v>
      </c>
      <c r="F152">
        <v>1</v>
      </c>
      <c r="G152">
        <v>1</v>
      </c>
      <c r="H152" t="s">
        <v>136</v>
      </c>
    </row>
    <row r="153" spans="1:8" x14ac:dyDescent="0.2">
      <c r="A153" t="s">
        <v>8</v>
      </c>
      <c r="B153">
        <v>2</v>
      </c>
      <c r="C153">
        <v>1.0669999999999999</v>
      </c>
      <c r="E153">
        <f t="shared" si="4"/>
        <v>1</v>
      </c>
      <c r="F153">
        <v>1</v>
      </c>
      <c r="G153">
        <v>1</v>
      </c>
      <c r="H153" t="s">
        <v>136</v>
      </c>
    </row>
    <row r="154" spans="1:8" x14ac:dyDescent="0.2">
      <c r="A154" t="s">
        <v>40</v>
      </c>
      <c r="B154">
        <v>4</v>
      </c>
      <c r="C154">
        <v>0.4</v>
      </c>
      <c r="D154">
        <f t="shared" si="5"/>
        <v>1</v>
      </c>
      <c r="F154">
        <v>0</v>
      </c>
      <c r="G154">
        <v>1</v>
      </c>
      <c r="H154" t="s">
        <v>136</v>
      </c>
    </row>
    <row r="155" spans="1:8" x14ac:dyDescent="0.2">
      <c r="A155" t="s">
        <v>17</v>
      </c>
      <c r="B155">
        <v>2</v>
      </c>
      <c r="C155">
        <v>0.05</v>
      </c>
      <c r="F155">
        <v>1</v>
      </c>
      <c r="G155">
        <v>0</v>
      </c>
      <c r="H155" t="s">
        <v>136</v>
      </c>
    </row>
    <row r="156" spans="1:8" x14ac:dyDescent="0.2">
      <c r="A156" t="s">
        <v>80</v>
      </c>
      <c r="B156">
        <v>1</v>
      </c>
      <c r="C156">
        <v>1.0669999999999999</v>
      </c>
      <c r="F156">
        <v>0</v>
      </c>
      <c r="G156">
        <v>0</v>
      </c>
      <c r="H156" t="s">
        <v>136</v>
      </c>
    </row>
    <row r="157" spans="1:8" x14ac:dyDescent="0.2">
      <c r="A157" t="s">
        <v>93</v>
      </c>
      <c r="B157">
        <v>3</v>
      </c>
      <c r="C157">
        <v>0.53300000000000003</v>
      </c>
      <c r="E157">
        <f t="shared" si="4"/>
        <v>1</v>
      </c>
      <c r="F157">
        <v>1</v>
      </c>
      <c r="G157">
        <v>1</v>
      </c>
      <c r="H157" t="s">
        <v>136</v>
      </c>
    </row>
    <row r="158" spans="1:8" x14ac:dyDescent="0.2">
      <c r="A158" t="s">
        <v>23</v>
      </c>
      <c r="B158">
        <v>1</v>
      </c>
      <c r="C158">
        <v>0.2</v>
      </c>
      <c r="E158">
        <f t="shared" si="4"/>
        <v>1</v>
      </c>
      <c r="F158">
        <v>1</v>
      </c>
      <c r="G158">
        <v>1</v>
      </c>
      <c r="H158" t="s">
        <v>136</v>
      </c>
    </row>
    <row r="159" spans="1:8" x14ac:dyDescent="0.2">
      <c r="A159" t="s">
        <v>84</v>
      </c>
      <c r="B159">
        <v>4</v>
      </c>
      <c r="C159">
        <v>0.8</v>
      </c>
      <c r="E159">
        <f t="shared" si="4"/>
        <v>1</v>
      </c>
      <c r="F159">
        <v>1</v>
      </c>
      <c r="G159">
        <v>1</v>
      </c>
      <c r="H159" t="s">
        <v>136</v>
      </c>
    </row>
    <row r="160" spans="1:8" x14ac:dyDescent="0.2">
      <c r="A160" t="s">
        <v>18</v>
      </c>
      <c r="B160">
        <v>1</v>
      </c>
      <c r="C160">
        <v>0.4</v>
      </c>
      <c r="D160">
        <f t="shared" si="5"/>
        <v>1</v>
      </c>
      <c r="F160">
        <v>0</v>
      </c>
      <c r="G160">
        <v>1</v>
      </c>
      <c r="H160" t="s">
        <v>136</v>
      </c>
    </row>
    <row r="161" spans="1:8" x14ac:dyDescent="0.2">
      <c r="A161" t="s">
        <v>87</v>
      </c>
      <c r="B161">
        <v>1</v>
      </c>
      <c r="C161">
        <v>0.05</v>
      </c>
      <c r="F161">
        <v>0</v>
      </c>
      <c r="G161">
        <v>0</v>
      </c>
      <c r="H161" t="s">
        <v>136</v>
      </c>
    </row>
    <row r="162" spans="1:8" x14ac:dyDescent="0.2">
      <c r="A162" t="s">
        <v>81</v>
      </c>
      <c r="B162">
        <v>4</v>
      </c>
      <c r="C162">
        <v>0.05</v>
      </c>
      <c r="D162">
        <f t="shared" si="5"/>
        <v>1</v>
      </c>
      <c r="F162">
        <v>0</v>
      </c>
      <c r="G162">
        <v>1</v>
      </c>
      <c r="H162" t="s">
        <v>136</v>
      </c>
    </row>
    <row r="163" spans="1:8" x14ac:dyDescent="0.2">
      <c r="A163" t="s">
        <v>58</v>
      </c>
      <c r="B163">
        <v>2</v>
      </c>
      <c r="C163">
        <v>0.4</v>
      </c>
      <c r="D163">
        <f t="shared" si="5"/>
        <v>1</v>
      </c>
      <c r="F163">
        <v>0</v>
      </c>
      <c r="G163">
        <v>1</v>
      </c>
      <c r="H163" t="s">
        <v>136</v>
      </c>
    </row>
    <row r="164" spans="1:8" x14ac:dyDescent="0.2">
      <c r="A164" t="s">
        <v>38</v>
      </c>
      <c r="B164">
        <v>2</v>
      </c>
      <c r="C164">
        <v>0.05</v>
      </c>
      <c r="D164">
        <f t="shared" si="5"/>
        <v>1</v>
      </c>
      <c r="F164">
        <v>0</v>
      </c>
      <c r="G164">
        <v>1</v>
      </c>
      <c r="H164" t="s">
        <v>136</v>
      </c>
    </row>
    <row r="165" spans="1:8" x14ac:dyDescent="0.2">
      <c r="A165" t="s">
        <v>60</v>
      </c>
      <c r="B165">
        <v>3</v>
      </c>
      <c r="C165">
        <v>0.8</v>
      </c>
      <c r="D165">
        <f t="shared" si="5"/>
        <v>1</v>
      </c>
      <c r="F165">
        <v>0</v>
      </c>
      <c r="G165">
        <v>1</v>
      </c>
      <c r="H165" t="s">
        <v>136</v>
      </c>
    </row>
    <row r="166" spans="1:8" x14ac:dyDescent="0.2">
      <c r="A166" t="s">
        <v>62</v>
      </c>
      <c r="B166">
        <v>4</v>
      </c>
      <c r="C166">
        <v>0.2</v>
      </c>
      <c r="D166">
        <f t="shared" si="5"/>
        <v>1</v>
      </c>
      <c r="F166">
        <v>0</v>
      </c>
      <c r="G166">
        <v>1</v>
      </c>
      <c r="H166" t="s">
        <v>136</v>
      </c>
    </row>
    <row r="167" spans="1:8" x14ac:dyDescent="0.2">
      <c r="A167" t="s">
        <v>30</v>
      </c>
      <c r="B167">
        <v>2</v>
      </c>
      <c r="C167">
        <v>1.0669999999999999</v>
      </c>
      <c r="E167">
        <f t="shared" si="4"/>
        <v>1</v>
      </c>
      <c r="F167">
        <v>1</v>
      </c>
      <c r="G167">
        <v>1</v>
      </c>
      <c r="H167" t="s">
        <v>136</v>
      </c>
    </row>
    <row r="168" spans="1:8" x14ac:dyDescent="0.2">
      <c r="A168" t="s">
        <v>49</v>
      </c>
      <c r="B168">
        <v>2</v>
      </c>
      <c r="C168">
        <v>0.05</v>
      </c>
      <c r="D168">
        <f t="shared" si="5"/>
        <v>1</v>
      </c>
      <c r="F168">
        <v>0</v>
      </c>
      <c r="G168">
        <v>1</v>
      </c>
      <c r="H168" t="s">
        <v>136</v>
      </c>
    </row>
    <row r="169" spans="1:8" x14ac:dyDescent="0.2">
      <c r="A169" t="s">
        <v>59</v>
      </c>
      <c r="B169">
        <v>1</v>
      </c>
      <c r="C169">
        <v>0.53300000000000003</v>
      </c>
      <c r="F169">
        <v>1</v>
      </c>
      <c r="G169">
        <v>0</v>
      </c>
      <c r="H169" t="s">
        <v>136</v>
      </c>
    </row>
    <row r="170" spans="1:8" x14ac:dyDescent="0.2">
      <c r="A170" t="s">
        <v>35</v>
      </c>
      <c r="B170">
        <v>3</v>
      </c>
      <c r="C170">
        <v>0.53300000000000003</v>
      </c>
      <c r="F170">
        <v>0</v>
      </c>
      <c r="G170">
        <v>0</v>
      </c>
      <c r="H170" t="s">
        <v>136</v>
      </c>
    </row>
    <row r="171" spans="1:8" x14ac:dyDescent="0.2">
      <c r="A171" t="s">
        <v>74</v>
      </c>
      <c r="B171">
        <v>2</v>
      </c>
      <c r="C171">
        <v>0.8</v>
      </c>
      <c r="F171">
        <v>1</v>
      </c>
      <c r="G171">
        <v>0</v>
      </c>
      <c r="H171" t="s">
        <v>136</v>
      </c>
    </row>
    <row r="172" spans="1:8" x14ac:dyDescent="0.2">
      <c r="A172" t="s">
        <v>94</v>
      </c>
      <c r="B172">
        <v>1</v>
      </c>
      <c r="C172">
        <v>0.4</v>
      </c>
      <c r="D172">
        <f t="shared" si="5"/>
        <v>1</v>
      </c>
      <c r="F172">
        <v>0</v>
      </c>
      <c r="G172">
        <v>1</v>
      </c>
      <c r="H172" t="s">
        <v>136</v>
      </c>
    </row>
    <row r="173" spans="1:8" x14ac:dyDescent="0.2">
      <c r="A173" t="s">
        <v>48</v>
      </c>
      <c r="B173">
        <v>2</v>
      </c>
      <c r="C173">
        <v>0.53300000000000003</v>
      </c>
      <c r="D173">
        <f t="shared" si="5"/>
        <v>1</v>
      </c>
      <c r="F173">
        <v>0</v>
      </c>
      <c r="G173">
        <v>1</v>
      </c>
      <c r="H173" t="s">
        <v>136</v>
      </c>
    </row>
    <row r="174" spans="1:8" x14ac:dyDescent="0.2">
      <c r="A174" t="s">
        <v>36</v>
      </c>
      <c r="B174">
        <v>4</v>
      </c>
      <c r="C174">
        <v>0.8</v>
      </c>
      <c r="E174">
        <f t="shared" si="4"/>
        <v>1</v>
      </c>
      <c r="F174">
        <v>1</v>
      </c>
      <c r="G174">
        <v>1</v>
      </c>
      <c r="H174" t="s">
        <v>136</v>
      </c>
    </row>
    <row r="175" spans="1:8" x14ac:dyDescent="0.2">
      <c r="A175" t="s">
        <v>83</v>
      </c>
      <c r="B175">
        <v>2</v>
      </c>
      <c r="C175">
        <v>0.2</v>
      </c>
      <c r="F175">
        <v>0</v>
      </c>
      <c r="G175">
        <v>0</v>
      </c>
      <c r="H175" t="s">
        <v>136</v>
      </c>
    </row>
    <row r="176" spans="1:8" x14ac:dyDescent="0.2">
      <c r="A176" t="s">
        <v>20</v>
      </c>
      <c r="B176">
        <v>3</v>
      </c>
      <c r="C176">
        <v>0.2</v>
      </c>
      <c r="F176">
        <v>1</v>
      </c>
      <c r="G176">
        <v>0</v>
      </c>
      <c r="H176" t="s">
        <v>136</v>
      </c>
    </row>
    <row r="177" spans="1:8" x14ac:dyDescent="0.2">
      <c r="A177" t="s">
        <v>37</v>
      </c>
      <c r="B177">
        <v>4</v>
      </c>
      <c r="C177">
        <v>0.53300000000000003</v>
      </c>
      <c r="E177">
        <f t="shared" si="4"/>
        <v>1</v>
      </c>
      <c r="F177">
        <v>1</v>
      </c>
      <c r="G177">
        <v>1</v>
      </c>
      <c r="H177" t="s">
        <v>136</v>
      </c>
    </row>
    <row r="178" spans="1:8" x14ac:dyDescent="0.2">
      <c r="A178" t="s">
        <v>82</v>
      </c>
      <c r="B178">
        <v>1</v>
      </c>
      <c r="C178">
        <v>0.8</v>
      </c>
      <c r="E178">
        <f t="shared" si="4"/>
        <v>1</v>
      </c>
      <c r="F178">
        <v>1</v>
      </c>
      <c r="G178">
        <v>1</v>
      </c>
      <c r="H178" t="s">
        <v>136</v>
      </c>
    </row>
    <row r="179" spans="1:8" x14ac:dyDescent="0.2">
      <c r="A179" t="s">
        <v>64</v>
      </c>
      <c r="B179">
        <v>4</v>
      </c>
      <c r="C179">
        <v>0.8</v>
      </c>
      <c r="F179">
        <v>0</v>
      </c>
      <c r="G179">
        <v>0</v>
      </c>
      <c r="H179" t="s">
        <v>136</v>
      </c>
    </row>
    <row r="180" spans="1:8" x14ac:dyDescent="0.2">
      <c r="A180" t="s">
        <v>53</v>
      </c>
      <c r="B180">
        <v>1</v>
      </c>
      <c r="C180">
        <v>0.53300000000000003</v>
      </c>
      <c r="D180">
        <f t="shared" si="5"/>
        <v>1</v>
      </c>
      <c r="F180">
        <v>0</v>
      </c>
      <c r="G180">
        <v>1</v>
      </c>
      <c r="H180" t="s">
        <v>136</v>
      </c>
    </row>
    <row r="181" spans="1:8" x14ac:dyDescent="0.2">
      <c r="A181" t="s">
        <v>78</v>
      </c>
      <c r="B181">
        <v>4</v>
      </c>
      <c r="C181">
        <v>0.05</v>
      </c>
      <c r="E181">
        <f t="shared" si="4"/>
        <v>1</v>
      </c>
      <c r="F181">
        <v>1</v>
      </c>
      <c r="G181">
        <v>1</v>
      </c>
      <c r="H181" t="s">
        <v>136</v>
      </c>
    </row>
    <row r="182" spans="1:8" x14ac:dyDescent="0.2">
      <c r="A182" t="s">
        <v>21</v>
      </c>
      <c r="B182">
        <v>3</v>
      </c>
      <c r="C182">
        <v>0.05</v>
      </c>
      <c r="D182">
        <f t="shared" si="5"/>
        <v>1</v>
      </c>
      <c r="F182">
        <v>0</v>
      </c>
      <c r="G182">
        <v>1</v>
      </c>
      <c r="H182" t="s">
        <v>136</v>
      </c>
    </row>
    <row r="183" spans="1:8" x14ac:dyDescent="0.2">
      <c r="A183" t="s">
        <v>13</v>
      </c>
      <c r="B183">
        <v>1</v>
      </c>
      <c r="C183">
        <v>0.53300000000000003</v>
      </c>
      <c r="E183">
        <f t="shared" si="4"/>
        <v>1</v>
      </c>
      <c r="F183">
        <v>1</v>
      </c>
      <c r="G183">
        <v>1</v>
      </c>
      <c r="H183" t="s">
        <v>136</v>
      </c>
    </row>
    <row r="184" spans="1:8" x14ac:dyDescent="0.2">
      <c r="A184" t="s">
        <v>14</v>
      </c>
      <c r="B184">
        <v>1</v>
      </c>
      <c r="C184">
        <v>0.2</v>
      </c>
      <c r="E184">
        <f t="shared" si="4"/>
        <v>1</v>
      </c>
      <c r="F184">
        <v>1</v>
      </c>
      <c r="G184">
        <v>1</v>
      </c>
      <c r="H184" t="s">
        <v>136</v>
      </c>
    </row>
    <row r="185" spans="1:8" x14ac:dyDescent="0.2">
      <c r="A185" t="s">
        <v>6</v>
      </c>
      <c r="B185">
        <v>1</v>
      </c>
      <c r="C185">
        <v>0.4</v>
      </c>
      <c r="D185">
        <f t="shared" si="5"/>
        <v>1</v>
      </c>
      <c r="F185">
        <v>0</v>
      </c>
      <c r="G185">
        <v>1</v>
      </c>
      <c r="H185" t="s">
        <v>136</v>
      </c>
    </row>
    <row r="186" spans="1:8" x14ac:dyDescent="0.2">
      <c r="A186" t="s">
        <v>29</v>
      </c>
      <c r="B186">
        <v>3</v>
      </c>
      <c r="C186">
        <v>1.0669999999999999</v>
      </c>
      <c r="E186">
        <f t="shared" si="4"/>
        <v>1</v>
      </c>
      <c r="F186">
        <v>1</v>
      </c>
      <c r="G186">
        <v>1</v>
      </c>
      <c r="H186" t="s">
        <v>136</v>
      </c>
    </row>
    <row r="187" spans="1:8" x14ac:dyDescent="0.2">
      <c r="A187" t="s">
        <v>3</v>
      </c>
      <c r="B187">
        <v>1</v>
      </c>
      <c r="C187">
        <v>0.2</v>
      </c>
      <c r="D187">
        <f t="shared" si="5"/>
        <v>1</v>
      </c>
      <c r="F187">
        <v>0</v>
      </c>
      <c r="G187">
        <v>1</v>
      </c>
      <c r="H187" t="s">
        <v>136</v>
      </c>
    </row>
    <row r="188" spans="1:8" x14ac:dyDescent="0.2">
      <c r="A188" t="s">
        <v>71</v>
      </c>
      <c r="B188">
        <v>1</v>
      </c>
      <c r="C188">
        <v>0.4</v>
      </c>
      <c r="F188">
        <v>0</v>
      </c>
      <c r="G188">
        <v>0</v>
      </c>
      <c r="H188" t="s">
        <v>136</v>
      </c>
    </row>
    <row r="189" spans="1:8" x14ac:dyDescent="0.2">
      <c r="A189" t="s">
        <v>32</v>
      </c>
      <c r="B189">
        <v>3</v>
      </c>
      <c r="C189">
        <v>0.53300000000000003</v>
      </c>
      <c r="D189">
        <f t="shared" si="5"/>
        <v>1</v>
      </c>
      <c r="F189">
        <v>0</v>
      </c>
      <c r="G189">
        <v>1</v>
      </c>
      <c r="H189" t="s">
        <v>136</v>
      </c>
    </row>
    <row r="190" spans="1:8" x14ac:dyDescent="0.2">
      <c r="A190" t="s">
        <v>5</v>
      </c>
      <c r="B190">
        <v>1</v>
      </c>
      <c r="C190">
        <v>0.4</v>
      </c>
      <c r="E190">
        <f t="shared" si="4"/>
        <v>1</v>
      </c>
      <c r="F190">
        <v>1</v>
      </c>
      <c r="G190">
        <v>1</v>
      </c>
      <c r="H190" t="s">
        <v>136</v>
      </c>
    </row>
    <row r="191" spans="1:8" x14ac:dyDescent="0.2">
      <c r="A191" t="s">
        <v>89</v>
      </c>
      <c r="B191">
        <v>3</v>
      </c>
      <c r="C191">
        <v>0.2</v>
      </c>
      <c r="D191">
        <f t="shared" si="5"/>
        <v>1</v>
      </c>
      <c r="F191">
        <v>0</v>
      </c>
      <c r="G191">
        <v>1</v>
      </c>
      <c r="H191" t="s">
        <v>136</v>
      </c>
    </row>
    <row r="192" spans="1:8" x14ac:dyDescent="0.2">
      <c r="A192" t="s">
        <v>65</v>
      </c>
      <c r="B192">
        <v>3</v>
      </c>
      <c r="C192">
        <v>0.53300000000000003</v>
      </c>
      <c r="F192">
        <v>0</v>
      </c>
      <c r="G192">
        <v>0</v>
      </c>
      <c r="H192" t="s">
        <v>136</v>
      </c>
    </row>
    <row r="193" spans="1:8" x14ac:dyDescent="0.2">
      <c r="A193" t="s">
        <v>73</v>
      </c>
      <c r="B193">
        <v>4</v>
      </c>
      <c r="C193">
        <v>0.05</v>
      </c>
      <c r="E193">
        <f t="shared" si="4"/>
        <v>1</v>
      </c>
      <c r="F193">
        <v>1</v>
      </c>
      <c r="G193">
        <v>1</v>
      </c>
      <c r="H193" t="s">
        <v>136</v>
      </c>
    </row>
    <row r="194" spans="1:8" x14ac:dyDescent="0.2">
      <c r="A194" t="s">
        <v>7</v>
      </c>
      <c r="B194">
        <v>4</v>
      </c>
      <c r="C194">
        <v>1.0669999999999999</v>
      </c>
      <c r="E194">
        <f t="shared" si="4"/>
        <v>1</v>
      </c>
      <c r="F194">
        <v>1</v>
      </c>
      <c r="G194">
        <v>1</v>
      </c>
      <c r="H194" t="s">
        <v>137</v>
      </c>
    </row>
    <row r="195" spans="1:8" x14ac:dyDescent="0.2">
      <c r="A195" t="s">
        <v>77</v>
      </c>
      <c r="B195">
        <v>4</v>
      </c>
      <c r="C195">
        <v>0.4</v>
      </c>
      <c r="E195">
        <f t="shared" si="4"/>
        <v>1</v>
      </c>
      <c r="F195">
        <v>1</v>
      </c>
      <c r="G195">
        <v>1</v>
      </c>
      <c r="H195" t="s">
        <v>137</v>
      </c>
    </row>
    <row r="196" spans="1:8" x14ac:dyDescent="0.2">
      <c r="A196" t="s">
        <v>61</v>
      </c>
      <c r="B196">
        <v>1</v>
      </c>
      <c r="C196">
        <v>1.0669999999999999</v>
      </c>
      <c r="E196">
        <f t="shared" ref="E196:E257" si="6">COUNTIFS(F196,"1",G196,"1")</f>
        <v>1</v>
      </c>
      <c r="F196">
        <v>1</v>
      </c>
      <c r="G196">
        <v>1</v>
      </c>
      <c r="H196" t="s">
        <v>137</v>
      </c>
    </row>
    <row r="197" spans="1:8" x14ac:dyDescent="0.2">
      <c r="A197" t="s">
        <v>23</v>
      </c>
      <c r="B197">
        <v>1</v>
      </c>
      <c r="C197">
        <v>0.2</v>
      </c>
      <c r="E197">
        <f t="shared" si="6"/>
        <v>1</v>
      </c>
      <c r="F197">
        <v>1</v>
      </c>
      <c r="G197">
        <v>1</v>
      </c>
      <c r="H197" t="s">
        <v>137</v>
      </c>
    </row>
    <row r="198" spans="1:8" x14ac:dyDescent="0.2">
      <c r="A198" t="s">
        <v>71</v>
      </c>
      <c r="B198">
        <v>1</v>
      </c>
      <c r="C198">
        <v>0.4</v>
      </c>
      <c r="D198">
        <f t="shared" ref="D198:D258" si="7">COUNTIFS(F198,"0",G198,"1")</f>
        <v>1</v>
      </c>
      <c r="F198">
        <v>0</v>
      </c>
      <c r="G198">
        <v>1</v>
      </c>
      <c r="H198" t="s">
        <v>137</v>
      </c>
    </row>
    <row r="199" spans="1:8" x14ac:dyDescent="0.2">
      <c r="A199" t="s">
        <v>75</v>
      </c>
      <c r="B199">
        <v>3</v>
      </c>
      <c r="C199">
        <v>0.2</v>
      </c>
      <c r="F199">
        <v>1</v>
      </c>
      <c r="G199">
        <v>0</v>
      </c>
      <c r="H199" t="s">
        <v>137</v>
      </c>
    </row>
    <row r="200" spans="1:8" x14ac:dyDescent="0.2">
      <c r="A200" t="s">
        <v>52</v>
      </c>
      <c r="B200">
        <v>2</v>
      </c>
      <c r="C200">
        <v>0.53300000000000003</v>
      </c>
      <c r="F200">
        <v>0</v>
      </c>
      <c r="G200">
        <v>0</v>
      </c>
      <c r="H200" t="s">
        <v>137</v>
      </c>
    </row>
    <row r="201" spans="1:8" x14ac:dyDescent="0.2">
      <c r="A201" t="s">
        <v>6</v>
      </c>
      <c r="B201">
        <v>1</v>
      </c>
      <c r="C201">
        <v>0.4</v>
      </c>
      <c r="D201">
        <f t="shared" si="7"/>
        <v>1</v>
      </c>
      <c r="F201">
        <v>0</v>
      </c>
      <c r="G201">
        <v>1</v>
      </c>
      <c r="H201" t="s">
        <v>137</v>
      </c>
    </row>
    <row r="202" spans="1:8" x14ac:dyDescent="0.2">
      <c r="A202" t="s">
        <v>16</v>
      </c>
      <c r="B202">
        <v>3</v>
      </c>
      <c r="C202">
        <v>0.4</v>
      </c>
      <c r="E202">
        <f t="shared" si="6"/>
        <v>1</v>
      </c>
      <c r="F202">
        <v>1</v>
      </c>
      <c r="G202">
        <v>1</v>
      </c>
      <c r="H202" t="s">
        <v>137</v>
      </c>
    </row>
    <row r="203" spans="1:8" x14ac:dyDescent="0.2">
      <c r="A203" t="s">
        <v>98</v>
      </c>
      <c r="B203">
        <v>1</v>
      </c>
      <c r="C203">
        <v>0.05</v>
      </c>
      <c r="E203">
        <f t="shared" si="6"/>
        <v>1</v>
      </c>
      <c r="F203">
        <v>1</v>
      </c>
      <c r="G203">
        <v>1</v>
      </c>
      <c r="H203" t="s">
        <v>137</v>
      </c>
    </row>
    <row r="204" spans="1:8" x14ac:dyDescent="0.2">
      <c r="A204" t="s">
        <v>39</v>
      </c>
      <c r="B204">
        <v>4</v>
      </c>
      <c r="C204">
        <v>0.4</v>
      </c>
      <c r="E204">
        <f t="shared" si="6"/>
        <v>1</v>
      </c>
      <c r="F204">
        <v>1</v>
      </c>
      <c r="G204">
        <v>1</v>
      </c>
      <c r="H204" t="s">
        <v>137</v>
      </c>
    </row>
    <row r="205" spans="1:8" x14ac:dyDescent="0.2">
      <c r="A205" t="s">
        <v>35</v>
      </c>
      <c r="B205">
        <v>3</v>
      </c>
      <c r="C205">
        <v>0.53300000000000003</v>
      </c>
      <c r="F205">
        <v>0</v>
      </c>
      <c r="G205">
        <v>0</v>
      </c>
      <c r="H205" t="s">
        <v>137</v>
      </c>
    </row>
    <row r="206" spans="1:8" x14ac:dyDescent="0.2">
      <c r="A206" t="s">
        <v>99</v>
      </c>
      <c r="B206">
        <v>3</v>
      </c>
      <c r="C206">
        <v>0.53300000000000003</v>
      </c>
      <c r="F206">
        <v>0</v>
      </c>
      <c r="G206">
        <v>0</v>
      </c>
      <c r="H206" t="s">
        <v>137</v>
      </c>
    </row>
    <row r="207" spans="1:8" x14ac:dyDescent="0.2">
      <c r="A207" t="s">
        <v>10</v>
      </c>
      <c r="B207">
        <v>3</v>
      </c>
      <c r="C207">
        <v>0.4</v>
      </c>
      <c r="D207">
        <f t="shared" si="7"/>
        <v>1</v>
      </c>
      <c r="F207">
        <v>0</v>
      </c>
      <c r="G207">
        <v>1</v>
      </c>
      <c r="H207" t="s">
        <v>137</v>
      </c>
    </row>
    <row r="208" spans="1:8" x14ac:dyDescent="0.2">
      <c r="A208" t="s">
        <v>40</v>
      </c>
      <c r="B208">
        <v>4</v>
      </c>
      <c r="C208">
        <v>0.4</v>
      </c>
      <c r="D208">
        <f t="shared" si="7"/>
        <v>1</v>
      </c>
      <c r="F208">
        <v>0</v>
      </c>
      <c r="G208">
        <v>1</v>
      </c>
      <c r="H208" t="s">
        <v>137</v>
      </c>
    </row>
    <row r="209" spans="1:8" x14ac:dyDescent="0.2">
      <c r="A209" t="s">
        <v>26</v>
      </c>
      <c r="B209">
        <v>2</v>
      </c>
      <c r="C209">
        <v>0.4</v>
      </c>
      <c r="D209">
        <f t="shared" si="7"/>
        <v>1</v>
      </c>
      <c r="F209">
        <v>0</v>
      </c>
      <c r="G209">
        <v>1</v>
      </c>
      <c r="H209" t="s">
        <v>137</v>
      </c>
    </row>
    <row r="210" spans="1:8" x14ac:dyDescent="0.2">
      <c r="A210" t="s">
        <v>19</v>
      </c>
      <c r="B210">
        <v>3</v>
      </c>
      <c r="C210">
        <v>0.8</v>
      </c>
      <c r="E210">
        <f t="shared" si="6"/>
        <v>1</v>
      </c>
      <c r="F210">
        <v>1</v>
      </c>
      <c r="G210">
        <v>1</v>
      </c>
      <c r="H210" t="s">
        <v>137</v>
      </c>
    </row>
    <row r="211" spans="1:8" x14ac:dyDescent="0.2">
      <c r="A211" t="s">
        <v>67</v>
      </c>
      <c r="B211">
        <v>3</v>
      </c>
      <c r="C211">
        <v>0.05</v>
      </c>
      <c r="E211">
        <f t="shared" si="6"/>
        <v>1</v>
      </c>
      <c r="F211">
        <v>1</v>
      </c>
      <c r="G211">
        <v>1</v>
      </c>
      <c r="H211" t="s">
        <v>137</v>
      </c>
    </row>
    <row r="212" spans="1:8" x14ac:dyDescent="0.2">
      <c r="A212" t="s">
        <v>95</v>
      </c>
      <c r="B212">
        <v>4</v>
      </c>
      <c r="C212">
        <v>0.2</v>
      </c>
      <c r="F212">
        <v>1</v>
      </c>
      <c r="G212">
        <v>0</v>
      </c>
      <c r="H212" t="s">
        <v>137</v>
      </c>
    </row>
    <row r="213" spans="1:8" x14ac:dyDescent="0.2">
      <c r="A213" t="s">
        <v>21</v>
      </c>
      <c r="B213">
        <v>3</v>
      </c>
      <c r="C213">
        <v>0.05</v>
      </c>
      <c r="F213">
        <v>0</v>
      </c>
      <c r="G213">
        <v>0</v>
      </c>
      <c r="H213" t="s">
        <v>137</v>
      </c>
    </row>
    <row r="214" spans="1:8" x14ac:dyDescent="0.2">
      <c r="A214" t="s">
        <v>47</v>
      </c>
      <c r="B214">
        <v>4</v>
      </c>
      <c r="C214">
        <v>0.53300000000000003</v>
      </c>
      <c r="E214">
        <f t="shared" si="6"/>
        <v>1</v>
      </c>
      <c r="F214">
        <v>1</v>
      </c>
      <c r="G214">
        <v>1</v>
      </c>
      <c r="H214" t="s">
        <v>137</v>
      </c>
    </row>
    <row r="215" spans="1:8" x14ac:dyDescent="0.2">
      <c r="A215" t="s">
        <v>84</v>
      </c>
      <c r="B215">
        <v>2</v>
      </c>
      <c r="C215">
        <v>0.8</v>
      </c>
      <c r="E215">
        <f t="shared" si="6"/>
        <v>1</v>
      </c>
      <c r="F215">
        <v>1</v>
      </c>
      <c r="G215">
        <v>1</v>
      </c>
      <c r="H215" t="s">
        <v>137</v>
      </c>
    </row>
    <row r="216" spans="1:8" x14ac:dyDescent="0.2">
      <c r="A216" t="s">
        <v>8</v>
      </c>
      <c r="B216">
        <v>2</v>
      </c>
      <c r="C216">
        <v>1.0669999999999999</v>
      </c>
      <c r="E216">
        <f t="shared" si="6"/>
        <v>1</v>
      </c>
      <c r="F216">
        <v>1</v>
      </c>
      <c r="G216">
        <v>1</v>
      </c>
      <c r="H216" t="s">
        <v>137</v>
      </c>
    </row>
    <row r="217" spans="1:8" x14ac:dyDescent="0.2">
      <c r="A217" t="s">
        <v>88</v>
      </c>
      <c r="B217">
        <v>2</v>
      </c>
      <c r="C217">
        <v>0.05</v>
      </c>
      <c r="F217">
        <v>0</v>
      </c>
      <c r="G217">
        <v>0</v>
      </c>
      <c r="H217" t="s">
        <v>137</v>
      </c>
    </row>
    <row r="218" spans="1:8" x14ac:dyDescent="0.2">
      <c r="A218" t="s">
        <v>29</v>
      </c>
      <c r="B218">
        <v>3</v>
      </c>
      <c r="C218">
        <v>1.0669999999999999</v>
      </c>
      <c r="E218">
        <f t="shared" si="6"/>
        <v>1</v>
      </c>
      <c r="F218">
        <v>1</v>
      </c>
      <c r="G218">
        <v>1</v>
      </c>
      <c r="H218" t="s">
        <v>137</v>
      </c>
    </row>
    <row r="219" spans="1:8" x14ac:dyDescent="0.2">
      <c r="A219" t="s">
        <v>3</v>
      </c>
      <c r="B219">
        <v>1</v>
      </c>
      <c r="C219">
        <v>0.2</v>
      </c>
      <c r="F219">
        <v>0</v>
      </c>
      <c r="G219">
        <v>0</v>
      </c>
      <c r="H219" t="s">
        <v>137</v>
      </c>
    </row>
    <row r="220" spans="1:8" x14ac:dyDescent="0.2">
      <c r="A220" t="s">
        <v>100</v>
      </c>
      <c r="B220">
        <v>4</v>
      </c>
      <c r="C220">
        <v>0.05</v>
      </c>
      <c r="F220">
        <v>1</v>
      </c>
      <c r="G220">
        <v>0</v>
      </c>
      <c r="H220" t="s">
        <v>137</v>
      </c>
    </row>
    <row r="221" spans="1:8" x14ac:dyDescent="0.2">
      <c r="A221" t="s">
        <v>14</v>
      </c>
      <c r="B221">
        <v>1</v>
      </c>
      <c r="C221">
        <v>0.2</v>
      </c>
      <c r="E221">
        <f t="shared" si="6"/>
        <v>1</v>
      </c>
      <c r="F221">
        <v>1</v>
      </c>
      <c r="G221">
        <v>1</v>
      </c>
      <c r="H221" t="s">
        <v>137</v>
      </c>
    </row>
    <row r="222" spans="1:8" x14ac:dyDescent="0.2">
      <c r="A222" t="s">
        <v>58</v>
      </c>
      <c r="B222">
        <v>2</v>
      </c>
      <c r="C222">
        <v>0.4</v>
      </c>
      <c r="D222">
        <f t="shared" si="7"/>
        <v>1</v>
      </c>
      <c r="F222">
        <v>0</v>
      </c>
      <c r="G222">
        <v>1</v>
      </c>
      <c r="H222" t="s">
        <v>137</v>
      </c>
    </row>
    <row r="223" spans="1:8" x14ac:dyDescent="0.2">
      <c r="A223" t="s">
        <v>20</v>
      </c>
      <c r="B223">
        <v>3</v>
      </c>
      <c r="C223">
        <v>0.2</v>
      </c>
      <c r="E223">
        <f t="shared" si="6"/>
        <v>1</v>
      </c>
      <c r="F223">
        <v>1</v>
      </c>
      <c r="G223">
        <v>1</v>
      </c>
      <c r="H223" t="s">
        <v>137</v>
      </c>
    </row>
    <row r="224" spans="1:8" x14ac:dyDescent="0.2">
      <c r="A224" t="s">
        <v>48</v>
      </c>
      <c r="B224">
        <v>2</v>
      </c>
      <c r="C224">
        <v>0.53300000000000003</v>
      </c>
      <c r="D224">
        <f t="shared" si="7"/>
        <v>1</v>
      </c>
      <c r="F224">
        <v>0</v>
      </c>
      <c r="G224">
        <v>1</v>
      </c>
      <c r="H224" t="s">
        <v>137</v>
      </c>
    </row>
    <row r="225" spans="1:8" x14ac:dyDescent="0.2">
      <c r="A225" t="s">
        <v>78</v>
      </c>
      <c r="B225">
        <v>4</v>
      </c>
      <c r="C225">
        <v>0.05</v>
      </c>
      <c r="E225">
        <f t="shared" si="6"/>
        <v>1</v>
      </c>
      <c r="F225">
        <v>1</v>
      </c>
      <c r="G225">
        <v>1</v>
      </c>
      <c r="H225" t="s">
        <v>137</v>
      </c>
    </row>
    <row r="226" spans="1:8" x14ac:dyDescent="0.2">
      <c r="A226" t="s">
        <v>79</v>
      </c>
      <c r="B226">
        <v>3</v>
      </c>
      <c r="C226">
        <v>0.53300000000000003</v>
      </c>
      <c r="E226">
        <f t="shared" si="6"/>
        <v>1</v>
      </c>
      <c r="F226">
        <v>1</v>
      </c>
      <c r="G226">
        <v>1</v>
      </c>
      <c r="H226" t="s">
        <v>137</v>
      </c>
    </row>
    <row r="227" spans="1:8" x14ac:dyDescent="0.2">
      <c r="A227" t="s">
        <v>92</v>
      </c>
      <c r="B227">
        <v>4</v>
      </c>
      <c r="C227">
        <v>0.2</v>
      </c>
      <c r="F227">
        <v>0</v>
      </c>
      <c r="G227">
        <v>0</v>
      </c>
      <c r="H227" t="s">
        <v>137</v>
      </c>
    </row>
    <row r="228" spans="1:8" x14ac:dyDescent="0.2">
      <c r="A228" t="s">
        <v>57</v>
      </c>
      <c r="B228">
        <v>4</v>
      </c>
      <c r="C228">
        <v>1.0669999999999999</v>
      </c>
      <c r="F228">
        <v>1</v>
      </c>
      <c r="G228">
        <v>0</v>
      </c>
      <c r="H228" t="s">
        <v>137</v>
      </c>
    </row>
    <row r="229" spans="1:8" x14ac:dyDescent="0.2">
      <c r="A229" t="s">
        <v>62</v>
      </c>
      <c r="B229">
        <v>4</v>
      </c>
      <c r="C229">
        <v>0.2</v>
      </c>
      <c r="D229">
        <f t="shared" si="7"/>
        <v>1</v>
      </c>
      <c r="F229">
        <v>0</v>
      </c>
      <c r="G229">
        <v>1</v>
      </c>
      <c r="H229" t="s">
        <v>137</v>
      </c>
    </row>
    <row r="230" spans="1:8" x14ac:dyDescent="0.2">
      <c r="A230" t="s">
        <v>91</v>
      </c>
      <c r="B230">
        <v>1</v>
      </c>
      <c r="C230">
        <v>0.4</v>
      </c>
      <c r="F230">
        <v>1</v>
      </c>
      <c r="G230">
        <v>0</v>
      </c>
      <c r="H230" t="s">
        <v>137</v>
      </c>
    </row>
    <row r="231" spans="1:8" x14ac:dyDescent="0.2">
      <c r="A231" t="s">
        <v>17</v>
      </c>
      <c r="B231">
        <v>2</v>
      </c>
      <c r="C231">
        <v>0.05</v>
      </c>
      <c r="F231">
        <v>1</v>
      </c>
      <c r="G231">
        <v>0</v>
      </c>
      <c r="H231" t="s">
        <v>137</v>
      </c>
    </row>
    <row r="232" spans="1:8" x14ac:dyDescent="0.2">
      <c r="A232" t="s">
        <v>73</v>
      </c>
      <c r="B232">
        <v>4</v>
      </c>
      <c r="C232">
        <v>0.05</v>
      </c>
      <c r="F232">
        <v>1</v>
      </c>
      <c r="G232">
        <v>0</v>
      </c>
      <c r="H232" t="s">
        <v>137</v>
      </c>
    </row>
    <row r="233" spans="1:8" x14ac:dyDescent="0.2">
      <c r="A233" t="s">
        <v>76</v>
      </c>
      <c r="B233">
        <v>2</v>
      </c>
      <c r="C233">
        <v>1.0669999999999999</v>
      </c>
      <c r="F233">
        <v>1</v>
      </c>
      <c r="G233">
        <v>0</v>
      </c>
      <c r="H233" t="s">
        <v>137</v>
      </c>
    </row>
    <row r="234" spans="1:8" x14ac:dyDescent="0.2">
      <c r="A234" t="s">
        <v>68</v>
      </c>
      <c r="B234">
        <v>4</v>
      </c>
      <c r="C234">
        <v>0.05</v>
      </c>
      <c r="F234">
        <v>0</v>
      </c>
      <c r="G234">
        <v>0</v>
      </c>
      <c r="H234" t="s">
        <v>137</v>
      </c>
    </row>
    <row r="235" spans="1:8" x14ac:dyDescent="0.2">
      <c r="A235" t="s">
        <v>63</v>
      </c>
      <c r="B235">
        <v>3</v>
      </c>
      <c r="C235">
        <v>0.8</v>
      </c>
      <c r="E235">
        <f t="shared" si="6"/>
        <v>1</v>
      </c>
      <c r="F235">
        <v>1</v>
      </c>
      <c r="G235">
        <v>1</v>
      </c>
      <c r="H235" t="s">
        <v>137</v>
      </c>
    </row>
    <row r="236" spans="1:8" x14ac:dyDescent="0.2">
      <c r="A236" t="s">
        <v>94</v>
      </c>
      <c r="B236">
        <v>1</v>
      </c>
      <c r="C236">
        <v>0.4</v>
      </c>
      <c r="F236">
        <v>0</v>
      </c>
      <c r="G236">
        <v>0</v>
      </c>
      <c r="H236" t="s">
        <v>137</v>
      </c>
    </row>
    <row r="237" spans="1:8" x14ac:dyDescent="0.2">
      <c r="A237" t="s">
        <v>36</v>
      </c>
      <c r="B237">
        <v>4</v>
      </c>
      <c r="C237">
        <v>0.8</v>
      </c>
      <c r="F237">
        <v>1</v>
      </c>
      <c r="G237">
        <v>0</v>
      </c>
      <c r="H237" t="s">
        <v>137</v>
      </c>
    </row>
    <row r="238" spans="1:8" x14ac:dyDescent="0.2">
      <c r="A238" t="s">
        <v>64</v>
      </c>
      <c r="B238">
        <v>4</v>
      </c>
      <c r="C238">
        <v>0.8</v>
      </c>
      <c r="F238">
        <v>0</v>
      </c>
      <c r="G238">
        <v>0</v>
      </c>
      <c r="H238" t="s">
        <v>137</v>
      </c>
    </row>
    <row r="239" spans="1:8" x14ac:dyDescent="0.2">
      <c r="A239" t="s">
        <v>89</v>
      </c>
      <c r="B239">
        <v>3</v>
      </c>
      <c r="C239">
        <v>0.2</v>
      </c>
      <c r="D239">
        <f t="shared" si="7"/>
        <v>1</v>
      </c>
      <c r="F239">
        <v>0</v>
      </c>
      <c r="G239">
        <v>1</v>
      </c>
      <c r="H239" t="s">
        <v>137</v>
      </c>
    </row>
    <row r="240" spans="1:8" x14ac:dyDescent="0.2">
      <c r="A240" t="s">
        <v>74</v>
      </c>
      <c r="B240">
        <v>2</v>
      </c>
      <c r="C240">
        <v>0.8</v>
      </c>
      <c r="F240">
        <v>1</v>
      </c>
      <c r="G240">
        <v>0</v>
      </c>
      <c r="H240" t="s">
        <v>137</v>
      </c>
    </row>
    <row r="241" spans="1:8" x14ac:dyDescent="0.2">
      <c r="A241" t="s">
        <v>27</v>
      </c>
      <c r="B241">
        <v>2</v>
      </c>
      <c r="C241">
        <v>0.8</v>
      </c>
      <c r="E241">
        <f t="shared" si="6"/>
        <v>1</v>
      </c>
      <c r="F241">
        <v>1</v>
      </c>
      <c r="G241">
        <v>1</v>
      </c>
      <c r="H241" t="s">
        <v>137</v>
      </c>
    </row>
    <row r="242" spans="1:8" x14ac:dyDescent="0.2">
      <c r="A242" t="s">
        <v>41</v>
      </c>
      <c r="B242">
        <v>4</v>
      </c>
      <c r="C242">
        <v>0.53300000000000003</v>
      </c>
      <c r="D242">
        <f t="shared" si="7"/>
        <v>1</v>
      </c>
      <c r="F242">
        <v>0</v>
      </c>
      <c r="G242">
        <v>1</v>
      </c>
      <c r="H242" t="s">
        <v>137</v>
      </c>
    </row>
    <row r="243" spans="1:8" x14ac:dyDescent="0.2">
      <c r="A243" t="s">
        <v>97</v>
      </c>
      <c r="B243">
        <v>4</v>
      </c>
      <c r="C243">
        <v>0.53300000000000003</v>
      </c>
      <c r="F243">
        <v>0</v>
      </c>
      <c r="G243">
        <v>0</v>
      </c>
      <c r="H243" t="s">
        <v>137</v>
      </c>
    </row>
    <row r="244" spans="1:8" x14ac:dyDescent="0.2">
      <c r="A244" t="s">
        <v>65</v>
      </c>
      <c r="B244">
        <v>3</v>
      </c>
      <c r="C244">
        <v>0.53300000000000003</v>
      </c>
      <c r="D244">
        <f t="shared" si="7"/>
        <v>1</v>
      </c>
      <c r="F244">
        <v>0</v>
      </c>
      <c r="G244">
        <v>1</v>
      </c>
      <c r="H244" t="s">
        <v>137</v>
      </c>
    </row>
    <row r="245" spans="1:8" x14ac:dyDescent="0.2">
      <c r="A245" t="s">
        <v>46</v>
      </c>
      <c r="B245">
        <v>1</v>
      </c>
      <c r="C245">
        <v>0.05</v>
      </c>
      <c r="D245">
        <f t="shared" si="7"/>
        <v>1</v>
      </c>
      <c r="F245">
        <v>0</v>
      </c>
      <c r="G245">
        <v>1</v>
      </c>
      <c r="H245" t="s">
        <v>137</v>
      </c>
    </row>
    <row r="246" spans="1:8" x14ac:dyDescent="0.2">
      <c r="A246" t="s">
        <v>31</v>
      </c>
      <c r="B246">
        <v>3</v>
      </c>
      <c r="C246">
        <v>0.8</v>
      </c>
      <c r="D246">
        <f t="shared" si="7"/>
        <v>1</v>
      </c>
      <c r="F246">
        <v>0</v>
      </c>
      <c r="G246">
        <v>1</v>
      </c>
      <c r="H246" t="s">
        <v>137</v>
      </c>
    </row>
    <row r="247" spans="1:8" x14ac:dyDescent="0.2">
      <c r="A247" t="s">
        <v>15</v>
      </c>
      <c r="B247">
        <v>2</v>
      </c>
      <c r="C247">
        <v>1.0669999999999999</v>
      </c>
      <c r="D247">
        <f t="shared" si="7"/>
        <v>1</v>
      </c>
      <c r="F247">
        <v>0</v>
      </c>
      <c r="G247">
        <v>1</v>
      </c>
      <c r="H247" t="s">
        <v>137</v>
      </c>
    </row>
    <row r="248" spans="1:8" x14ac:dyDescent="0.2">
      <c r="A248" t="s">
        <v>24</v>
      </c>
      <c r="B248">
        <v>3</v>
      </c>
      <c r="C248">
        <v>0.4</v>
      </c>
      <c r="E248">
        <f t="shared" si="6"/>
        <v>1</v>
      </c>
      <c r="F248">
        <v>1</v>
      </c>
      <c r="G248">
        <v>1</v>
      </c>
      <c r="H248" t="s">
        <v>137</v>
      </c>
    </row>
    <row r="249" spans="1:8" x14ac:dyDescent="0.2">
      <c r="A249" t="s">
        <v>42</v>
      </c>
      <c r="B249">
        <v>1</v>
      </c>
      <c r="C249">
        <v>0.8</v>
      </c>
      <c r="E249">
        <f t="shared" si="6"/>
        <v>1</v>
      </c>
      <c r="F249">
        <v>1</v>
      </c>
      <c r="G249">
        <v>1</v>
      </c>
      <c r="H249" t="s">
        <v>137</v>
      </c>
    </row>
    <row r="250" spans="1:8" x14ac:dyDescent="0.2">
      <c r="A250" t="s">
        <v>25</v>
      </c>
      <c r="B250">
        <v>2</v>
      </c>
      <c r="C250">
        <v>0.8</v>
      </c>
      <c r="F250">
        <v>0</v>
      </c>
      <c r="G250">
        <v>0</v>
      </c>
      <c r="H250" t="s">
        <v>137</v>
      </c>
    </row>
    <row r="251" spans="1:8" x14ac:dyDescent="0.2">
      <c r="A251" t="s">
        <v>81</v>
      </c>
      <c r="B251">
        <v>4</v>
      </c>
      <c r="C251">
        <v>0.05</v>
      </c>
      <c r="F251">
        <v>0</v>
      </c>
      <c r="G251">
        <v>0</v>
      </c>
      <c r="H251" t="s">
        <v>137</v>
      </c>
    </row>
    <row r="252" spans="1:8" x14ac:dyDescent="0.2">
      <c r="A252" t="s">
        <v>55</v>
      </c>
      <c r="B252">
        <v>4</v>
      </c>
      <c r="C252">
        <v>0.2</v>
      </c>
      <c r="F252">
        <v>0</v>
      </c>
      <c r="G252">
        <v>0</v>
      </c>
      <c r="H252" t="s">
        <v>137</v>
      </c>
    </row>
    <row r="253" spans="1:8" x14ac:dyDescent="0.2">
      <c r="A253" t="s">
        <v>82</v>
      </c>
      <c r="B253">
        <v>1</v>
      </c>
      <c r="C253">
        <v>0.8</v>
      </c>
      <c r="E253">
        <f t="shared" si="6"/>
        <v>1</v>
      </c>
      <c r="F253">
        <v>1</v>
      </c>
      <c r="G253">
        <v>1</v>
      </c>
      <c r="H253" t="s">
        <v>137</v>
      </c>
    </row>
    <row r="254" spans="1:8" x14ac:dyDescent="0.2">
      <c r="A254" t="s">
        <v>12</v>
      </c>
      <c r="B254">
        <v>3</v>
      </c>
      <c r="C254">
        <v>0.8</v>
      </c>
      <c r="E254">
        <f t="shared" si="6"/>
        <v>1</v>
      </c>
      <c r="F254">
        <v>1</v>
      </c>
      <c r="G254">
        <v>1</v>
      </c>
      <c r="H254" t="s">
        <v>137</v>
      </c>
    </row>
    <row r="255" spans="1:8" x14ac:dyDescent="0.2">
      <c r="A255" t="s">
        <v>66</v>
      </c>
      <c r="B255">
        <v>3</v>
      </c>
      <c r="C255">
        <v>1.0669999999999999</v>
      </c>
      <c r="E255">
        <f t="shared" si="6"/>
        <v>1</v>
      </c>
      <c r="F255">
        <v>1</v>
      </c>
      <c r="G255">
        <v>1</v>
      </c>
      <c r="H255" t="s">
        <v>137</v>
      </c>
    </row>
    <row r="256" spans="1:8" x14ac:dyDescent="0.2">
      <c r="A256" t="s">
        <v>72</v>
      </c>
      <c r="B256">
        <v>1</v>
      </c>
      <c r="C256">
        <v>1.0669999999999999</v>
      </c>
      <c r="F256">
        <v>0</v>
      </c>
      <c r="G256">
        <v>0</v>
      </c>
      <c r="H256" t="s">
        <v>137</v>
      </c>
    </row>
    <row r="257" spans="1:8" x14ac:dyDescent="0.2">
      <c r="A257" t="s">
        <v>9</v>
      </c>
      <c r="B257">
        <v>2</v>
      </c>
      <c r="C257">
        <v>0.2</v>
      </c>
      <c r="E257">
        <f t="shared" si="6"/>
        <v>1</v>
      </c>
      <c r="F257">
        <v>1</v>
      </c>
      <c r="G257">
        <v>1</v>
      </c>
      <c r="H257" t="s">
        <v>137</v>
      </c>
    </row>
    <row r="258" spans="1:8" x14ac:dyDescent="0.2">
      <c r="A258" t="s">
        <v>22</v>
      </c>
      <c r="B258">
        <v>1</v>
      </c>
      <c r="C258">
        <v>0.4</v>
      </c>
      <c r="D258">
        <f t="shared" si="7"/>
        <v>1</v>
      </c>
      <c r="F258">
        <v>0</v>
      </c>
      <c r="G258">
        <v>1</v>
      </c>
      <c r="H258" t="s">
        <v>137</v>
      </c>
    </row>
    <row r="259" spans="1:8" x14ac:dyDescent="0.2">
      <c r="A259" t="s">
        <v>37</v>
      </c>
      <c r="B259">
        <v>4</v>
      </c>
      <c r="C259">
        <v>0.53300000000000003</v>
      </c>
      <c r="E259">
        <f t="shared" ref="E259:E315" si="8">COUNTIFS(F259,"1",G259,"1")</f>
        <v>1</v>
      </c>
      <c r="F259">
        <v>1</v>
      </c>
      <c r="G259">
        <v>1</v>
      </c>
      <c r="H259" t="s">
        <v>137</v>
      </c>
    </row>
    <row r="260" spans="1:8" x14ac:dyDescent="0.2">
      <c r="A260" t="s">
        <v>54</v>
      </c>
      <c r="B260">
        <v>2</v>
      </c>
      <c r="C260">
        <v>0.05</v>
      </c>
      <c r="F260">
        <v>1</v>
      </c>
      <c r="G260">
        <v>0</v>
      </c>
      <c r="H260" t="s">
        <v>137</v>
      </c>
    </row>
    <row r="261" spans="1:8" x14ac:dyDescent="0.2">
      <c r="A261" t="s">
        <v>70</v>
      </c>
      <c r="B261">
        <v>2</v>
      </c>
      <c r="C261">
        <v>0.05</v>
      </c>
      <c r="D261">
        <f t="shared" ref="D261:D321" si="9">COUNTIFS(F261,"0",G261,"1")</f>
        <v>1</v>
      </c>
      <c r="F261">
        <v>0</v>
      </c>
      <c r="G261">
        <v>1</v>
      </c>
      <c r="H261" t="s">
        <v>137</v>
      </c>
    </row>
    <row r="262" spans="1:8" x14ac:dyDescent="0.2">
      <c r="A262" t="s">
        <v>69</v>
      </c>
      <c r="B262">
        <v>2</v>
      </c>
      <c r="C262">
        <v>1.0669999999999999</v>
      </c>
      <c r="E262">
        <f t="shared" si="8"/>
        <v>1</v>
      </c>
      <c r="F262">
        <v>1</v>
      </c>
      <c r="G262">
        <v>1</v>
      </c>
      <c r="H262" t="s">
        <v>137</v>
      </c>
    </row>
    <row r="263" spans="1:8" x14ac:dyDescent="0.2">
      <c r="A263" t="s">
        <v>49</v>
      </c>
      <c r="B263">
        <v>2</v>
      </c>
      <c r="C263">
        <v>0.05</v>
      </c>
      <c r="D263">
        <f t="shared" si="9"/>
        <v>1</v>
      </c>
      <c r="F263">
        <v>0</v>
      </c>
      <c r="G263">
        <v>1</v>
      </c>
      <c r="H263" t="s">
        <v>137</v>
      </c>
    </row>
    <row r="264" spans="1:8" x14ac:dyDescent="0.2">
      <c r="A264" t="s">
        <v>60</v>
      </c>
      <c r="B264">
        <v>3</v>
      </c>
      <c r="C264">
        <v>0.8</v>
      </c>
      <c r="D264">
        <f t="shared" si="9"/>
        <v>1</v>
      </c>
      <c r="F264">
        <v>0</v>
      </c>
      <c r="G264">
        <v>1</v>
      </c>
      <c r="H264" t="s">
        <v>137</v>
      </c>
    </row>
    <row r="265" spans="1:8" x14ac:dyDescent="0.2">
      <c r="A265" t="s">
        <v>32</v>
      </c>
      <c r="B265">
        <v>3</v>
      </c>
      <c r="C265">
        <v>0.53300000000000003</v>
      </c>
      <c r="D265">
        <f t="shared" si="9"/>
        <v>1</v>
      </c>
      <c r="F265">
        <v>0</v>
      </c>
      <c r="G265">
        <v>1</v>
      </c>
      <c r="H265" t="s">
        <v>137</v>
      </c>
    </row>
    <row r="266" spans="1:8" x14ac:dyDescent="0.2">
      <c r="A266" t="s">
        <v>5</v>
      </c>
      <c r="B266">
        <v>1</v>
      </c>
      <c r="C266">
        <v>0.4</v>
      </c>
      <c r="F266">
        <v>1</v>
      </c>
      <c r="G266">
        <v>0</v>
      </c>
      <c r="H266" t="s">
        <v>137</v>
      </c>
    </row>
    <row r="267" spans="1:8" x14ac:dyDescent="0.2">
      <c r="A267" t="s">
        <v>45</v>
      </c>
      <c r="B267">
        <v>3</v>
      </c>
      <c r="C267">
        <v>1.0669999999999999</v>
      </c>
      <c r="D267">
        <f t="shared" si="9"/>
        <v>1</v>
      </c>
      <c r="F267">
        <v>0</v>
      </c>
      <c r="G267">
        <v>1</v>
      </c>
      <c r="H267" t="s">
        <v>137</v>
      </c>
    </row>
    <row r="268" spans="1:8" x14ac:dyDescent="0.2">
      <c r="A268" t="s">
        <v>4</v>
      </c>
      <c r="B268">
        <v>4</v>
      </c>
      <c r="C268">
        <v>0.53300000000000003</v>
      </c>
      <c r="D268">
        <f t="shared" si="9"/>
        <v>1</v>
      </c>
      <c r="F268">
        <v>0</v>
      </c>
      <c r="G268">
        <v>1</v>
      </c>
      <c r="H268" t="s">
        <v>137</v>
      </c>
    </row>
    <row r="269" spans="1:8" x14ac:dyDescent="0.2">
      <c r="A269" t="s">
        <v>87</v>
      </c>
      <c r="B269">
        <v>1</v>
      </c>
      <c r="C269">
        <v>0.05</v>
      </c>
      <c r="D269">
        <f t="shared" si="9"/>
        <v>1</v>
      </c>
      <c r="F269">
        <v>0</v>
      </c>
      <c r="G269">
        <v>1</v>
      </c>
      <c r="H269" t="s">
        <v>137</v>
      </c>
    </row>
    <row r="270" spans="1:8" x14ac:dyDescent="0.2">
      <c r="A270" t="s">
        <v>96</v>
      </c>
      <c r="B270">
        <v>3</v>
      </c>
      <c r="C270">
        <v>0.4</v>
      </c>
      <c r="D270">
        <f t="shared" si="9"/>
        <v>1</v>
      </c>
      <c r="F270">
        <v>0</v>
      </c>
      <c r="G270">
        <v>1</v>
      </c>
      <c r="H270" t="s">
        <v>137</v>
      </c>
    </row>
    <row r="271" spans="1:8" x14ac:dyDescent="0.2">
      <c r="A271" t="s">
        <v>53</v>
      </c>
      <c r="B271">
        <v>1</v>
      </c>
      <c r="C271">
        <v>0.53300000000000003</v>
      </c>
      <c r="F271">
        <v>0</v>
      </c>
      <c r="G271">
        <v>0</v>
      </c>
      <c r="H271" t="s">
        <v>137</v>
      </c>
    </row>
    <row r="272" spans="1:8" x14ac:dyDescent="0.2">
      <c r="A272" t="s">
        <v>93</v>
      </c>
      <c r="B272">
        <v>3</v>
      </c>
      <c r="C272">
        <v>0.53300000000000003</v>
      </c>
      <c r="F272">
        <v>1</v>
      </c>
      <c r="G272">
        <v>0</v>
      </c>
      <c r="H272" t="s">
        <v>137</v>
      </c>
    </row>
    <row r="273" spans="1:8" x14ac:dyDescent="0.2">
      <c r="A273" t="s">
        <v>85</v>
      </c>
      <c r="B273">
        <v>3</v>
      </c>
      <c r="C273">
        <v>0.2</v>
      </c>
      <c r="D273">
        <f t="shared" si="9"/>
        <v>1</v>
      </c>
      <c r="F273">
        <v>0</v>
      </c>
      <c r="G273">
        <v>1</v>
      </c>
      <c r="H273" t="s">
        <v>137</v>
      </c>
    </row>
    <row r="274" spans="1:8" x14ac:dyDescent="0.2">
      <c r="A274" t="s">
        <v>86</v>
      </c>
      <c r="B274">
        <v>2</v>
      </c>
      <c r="C274">
        <v>0.2</v>
      </c>
      <c r="F274">
        <v>0</v>
      </c>
      <c r="G274">
        <v>0</v>
      </c>
      <c r="H274" t="s">
        <v>137</v>
      </c>
    </row>
    <row r="275" spans="1:8" x14ac:dyDescent="0.2">
      <c r="A275" t="s">
        <v>38</v>
      </c>
      <c r="B275">
        <v>2</v>
      </c>
      <c r="C275">
        <v>0.05</v>
      </c>
      <c r="D275">
        <f t="shared" si="9"/>
        <v>1</v>
      </c>
      <c r="F275">
        <v>0</v>
      </c>
      <c r="G275">
        <v>1</v>
      </c>
      <c r="H275" t="s">
        <v>137</v>
      </c>
    </row>
    <row r="276" spans="1:8" x14ac:dyDescent="0.2">
      <c r="A276" t="s">
        <v>56</v>
      </c>
      <c r="B276">
        <v>2</v>
      </c>
      <c r="C276">
        <v>0.8</v>
      </c>
      <c r="E276">
        <f t="shared" si="8"/>
        <v>1</v>
      </c>
      <c r="F276">
        <v>1</v>
      </c>
      <c r="G276">
        <v>1</v>
      </c>
      <c r="H276" t="s">
        <v>137</v>
      </c>
    </row>
    <row r="277" spans="1:8" x14ac:dyDescent="0.2">
      <c r="A277" t="s">
        <v>13</v>
      </c>
      <c r="B277">
        <v>1</v>
      </c>
      <c r="C277">
        <v>0.53300000000000003</v>
      </c>
      <c r="E277">
        <f t="shared" si="8"/>
        <v>1</v>
      </c>
      <c r="F277">
        <v>1</v>
      </c>
      <c r="G277">
        <v>1</v>
      </c>
      <c r="H277" t="s">
        <v>137</v>
      </c>
    </row>
    <row r="278" spans="1:8" x14ac:dyDescent="0.2">
      <c r="A278" t="s">
        <v>80</v>
      </c>
      <c r="B278">
        <v>1</v>
      </c>
      <c r="C278">
        <v>1.0669999999999999</v>
      </c>
      <c r="F278">
        <v>0</v>
      </c>
      <c r="G278">
        <v>0</v>
      </c>
      <c r="H278" t="s">
        <v>137</v>
      </c>
    </row>
    <row r="279" spans="1:8" x14ac:dyDescent="0.2">
      <c r="A279" t="s">
        <v>30</v>
      </c>
      <c r="B279">
        <v>2</v>
      </c>
      <c r="C279">
        <v>1.0669999999999999</v>
      </c>
      <c r="E279">
        <f t="shared" si="8"/>
        <v>1</v>
      </c>
      <c r="F279">
        <v>1</v>
      </c>
      <c r="G279">
        <v>1</v>
      </c>
      <c r="H279" t="s">
        <v>137</v>
      </c>
    </row>
    <row r="280" spans="1:8" x14ac:dyDescent="0.2">
      <c r="A280" t="s">
        <v>83</v>
      </c>
      <c r="B280">
        <v>2</v>
      </c>
      <c r="C280">
        <v>0.2</v>
      </c>
      <c r="F280">
        <v>0</v>
      </c>
      <c r="G280">
        <v>0</v>
      </c>
      <c r="H280" t="s">
        <v>137</v>
      </c>
    </row>
    <row r="281" spans="1:8" x14ac:dyDescent="0.2">
      <c r="A281" t="s">
        <v>11</v>
      </c>
      <c r="B281">
        <v>4</v>
      </c>
      <c r="C281">
        <v>0.2</v>
      </c>
      <c r="F281">
        <v>0</v>
      </c>
      <c r="G281">
        <v>0</v>
      </c>
      <c r="H281" t="s">
        <v>137</v>
      </c>
    </row>
    <row r="282" spans="1:8" x14ac:dyDescent="0.2">
      <c r="A282" t="s">
        <v>59</v>
      </c>
      <c r="B282">
        <v>1</v>
      </c>
      <c r="C282">
        <v>0.53300000000000003</v>
      </c>
      <c r="E282">
        <f t="shared" si="8"/>
        <v>1</v>
      </c>
      <c r="F282">
        <v>1</v>
      </c>
      <c r="G282">
        <v>1</v>
      </c>
      <c r="H282" t="s">
        <v>137</v>
      </c>
    </row>
    <row r="283" spans="1:8" x14ac:dyDescent="0.2">
      <c r="A283" t="s">
        <v>44</v>
      </c>
      <c r="B283">
        <v>4</v>
      </c>
      <c r="C283">
        <v>1.0669999999999999</v>
      </c>
      <c r="E283">
        <f t="shared" si="8"/>
        <v>1</v>
      </c>
      <c r="F283">
        <v>1</v>
      </c>
      <c r="G283">
        <v>1</v>
      </c>
      <c r="H283" t="s">
        <v>137</v>
      </c>
    </row>
    <row r="284" spans="1:8" x14ac:dyDescent="0.2">
      <c r="A284" t="s">
        <v>28</v>
      </c>
      <c r="B284">
        <v>2</v>
      </c>
      <c r="C284">
        <v>1.0669999999999999</v>
      </c>
      <c r="F284">
        <v>1</v>
      </c>
      <c r="G284">
        <v>0</v>
      </c>
      <c r="H284" t="s">
        <v>137</v>
      </c>
    </row>
    <row r="285" spans="1:8" x14ac:dyDescent="0.2">
      <c r="A285" t="s">
        <v>34</v>
      </c>
      <c r="B285">
        <v>4</v>
      </c>
      <c r="C285">
        <v>0.2</v>
      </c>
      <c r="D285">
        <f t="shared" si="9"/>
        <v>1</v>
      </c>
      <c r="F285">
        <v>0</v>
      </c>
      <c r="G285">
        <v>1</v>
      </c>
      <c r="H285" t="s">
        <v>137</v>
      </c>
    </row>
    <row r="286" spans="1:8" x14ac:dyDescent="0.2">
      <c r="A286" t="s">
        <v>33</v>
      </c>
      <c r="B286">
        <v>1</v>
      </c>
      <c r="C286">
        <v>0.8</v>
      </c>
      <c r="D286">
        <f t="shared" si="9"/>
        <v>1</v>
      </c>
      <c r="F286">
        <v>0</v>
      </c>
      <c r="G286">
        <v>1</v>
      </c>
      <c r="H286" t="s">
        <v>137</v>
      </c>
    </row>
    <row r="287" spans="1:8" x14ac:dyDescent="0.2">
      <c r="A287" t="s">
        <v>90</v>
      </c>
      <c r="B287">
        <v>1</v>
      </c>
      <c r="C287">
        <v>1.0669999999999999</v>
      </c>
      <c r="E287">
        <f t="shared" si="8"/>
        <v>1</v>
      </c>
      <c r="F287">
        <v>1</v>
      </c>
      <c r="G287">
        <v>1</v>
      </c>
      <c r="H287" t="s">
        <v>137</v>
      </c>
    </row>
    <row r="288" spans="1:8" x14ac:dyDescent="0.2">
      <c r="A288" t="s">
        <v>43</v>
      </c>
      <c r="B288">
        <v>1</v>
      </c>
      <c r="C288">
        <v>0.8</v>
      </c>
      <c r="E288">
        <f t="shared" si="8"/>
        <v>1</v>
      </c>
      <c r="F288">
        <v>1</v>
      </c>
      <c r="G288">
        <v>1</v>
      </c>
      <c r="H288" t="s">
        <v>137</v>
      </c>
    </row>
    <row r="289" spans="1:8" x14ac:dyDescent="0.2">
      <c r="A289" t="s">
        <v>18</v>
      </c>
      <c r="B289">
        <v>1</v>
      </c>
      <c r="C289">
        <v>0.4</v>
      </c>
      <c r="D289">
        <f t="shared" si="9"/>
        <v>1</v>
      </c>
      <c r="F289">
        <v>0</v>
      </c>
      <c r="G289">
        <v>1</v>
      </c>
      <c r="H289" t="s">
        <v>137</v>
      </c>
    </row>
    <row r="290" spans="1:8" x14ac:dyDescent="0.2">
      <c r="A290" t="s">
        <v>8</v>
      </c>
      <c r="B290">
        <v>2</v>
      </c>
      <c r="C290">
        <v>1.0669999999999999</v>
      </c>
      <c r="E290">
        <f t="shared" si="8"/>
        <v>1</v>
      </c>
      <c r="F290">
        <v>1</v>
      </c>
      <c r="G290">
        <v>1</v>
      </c>
      <c r="H290" t="s">
        <v>138</v>
      </c>
    </row>
    <row r="291" spans="1:8" x14ac:dyDescent="0.2">
      <c r="A291" t="s">
        <v>45</v>
      </c>
      <c r="B291">
        <v>3</v>
      </c>
      <c r="C291">
        <v>1.0669999999999999</v>
      </c>
      <c r="F291">
        <v>0</v>
      </c>
      <c r="G291">
        <v>0</v>
      </c>
      <c r="H291" t="s">
        <v>138</v>
      </c>
    </row>
    <row r="292" spans="1:8" x14ac:dyDescent="0.2">
      <c r="A292" t="s">
        <v>32</v>
      </c>
      <c r="B292">
        <v>3</v>
      </c>
      <c r="C292">
        <v>0.53300000000000003</v>
      </c>
      <c r="D292">
        <f t="shared" si="9"/>
        <v>1</v>
      </c>
      <c r="F292">
        <v>0</v>
      </c>
      <c r="G292">
        <v>1</v>
      </c>
      <c r="H292" t="s">
        <v>138</v>
      </c>
    </row>
    <row r="293" spans="1:8" x14ac:dyDescent="0.2">
      <c r="A293" t="s">
        <v>21</v>
      </c>
      <c r="B293">
        <v>3</v>
      </c>
      <c r="C293">
        <v>0.05</v>
      </c>
      <c r="D293">
        <f t="shared" si="9"/>
        <v>1</v>
      </c>
      <c r="F293">
        <v>0</v>
      </c>
      <c r="G293">
        <v>1</v>
      </c>
      <c r="H293" t="s">
        <v>138</v>
      </c>
    </row>
    <row r="294" spans="1:8" x14ac:dyDescent="0.2">
      <c r="A294" t="s">
        <v>42</v>
      </c>
      <c r="B294">
        <v>1</v>
      </c>
      <c r="C294">
        <v>0.8</v>
      </c>
      <c r="E294">
        <f t="shared" si="8"/>
        <v>1</v>
      </c>
      <c r="F294">
        <v>1</v>
      </c>
      <c r="G294">
        <v>1</v>
      </c>
      <c r="H294" t="s">
        <v>138</v>
      </c>
    </row>
    <row r="295" spans="1:8" x14ac:dyDescent="0.2">
      <c r="A295" t="s">
        <v>53</v>
      </c>
      <c r="B295">
        <v>1</v>
      </c>
      <c r="C295">
        <v>0.53300000000000003</v>
      </c>
      <c r="D295">
        <f t="shared" si="9"/>
        <v>1</v>
      </c>
      <c r="F295">
        <v>0</v>
      </c>
      <c r="G295">
        <v>1</v>
      </c>
      <c r="H295" t="s">
        <v>138</v>
      </c>
    </row>
    <row r="296" spans="1:8" x14ac:dyDescent="0.2">
      <c r="A296" t="s">
        <v>10</v>
      </c>
      <c r="B296">
        <v>3</v>
      </c>
      <c r="C296">
        <v>0.4</v>
      </c>
      <c r="D296">
        <f t="shared" si="9"/>
        <v>1</v>
      </c>
      <c r="F296">
        <v>0</v>
      </c>
      <c r="G296">
        <v>1</v>
      </c>
      <c r="H296" t="s">
        <v>138</v>
      </c>
    </row>
    <row r="297" spans="1:8" x14ac:dyDescent="0.2">
      <c r="A297" t="s">
        <v>22</v>
      </c>
      <c r="B297">
        <v>1</v>
      </c>
      <c r="C297">
        <v>0.4</v>
      </c>
      <c r="D297">
        <f t="shared" si="9"/>
        <v>1</v>
      </c>
      <c r="F297">
        <v>0</v>
      </c>
      <c r="G297">
        <v>1</v>
      </c>
      <c r="H297" t="s">
        <v>138</v>
      </c>
    </row>
    <row r="298" spans="1:8" x14ac:dyDescent="0.2">
      <c r="A298" t="s">
        <v>26</v>
      </c>
      <c r="B298">
        <v>2</v>
      </c>
      <c r="C298">
        <v>0.4</v>
      </c>
      <c r="D298">
        <f t="shared" si="9"/>
        <v>1</v>
      </c>
      <c r="F298">
        <v>0</v>
      </c>
      <c r="G298">
        <v>1</v>
      </c>
      <c r="H298" t="s">
        <v>138</v>
      </c>
    </row>
    <row r="299" spans="1:8" x14ac:dyDescent="0.2">
      <c r="A299" t="s">
        <v>98</v>
      </c>
      <c r="B299">
        <v>1</v>
      </c>
      <c r="C299">
        <v>0.05</v>
      </c>
      <c r="E299">
        <f t="shared" si="8"/>
        <v>1</v>
      </c>
      <c r="F299">
        <v>1</v>
      </c>
      <c r="G299">
        <v>1</v>
      </c>
      <c r="H299" t="s">
        <v>138</v>
      </c>
    </row>
    <row r="300" spans="1:8" x14ac:dyDescent="0.2">
      <c r="A300" t="s">
        <v>34</v>
      </c>
      <c r="B300">
        <v>4</v>
      </c>
      <c r="C300">
        <v>0.2</v>
      </c>
      <c r="F300">
        <v>0</v>
      </c>
      <c r="G300">
        <v>0</v>
      </c>
      <c r="H300" t="s">
        <v>138</v>
      </c>
    </row>
    <row r="301" spans="1:8" x14ac:dyDescent="0.2">
      <c r="A301" t="s">
        <v>19</v>
      </c>
      <c r="B301">
        <v>3</v>
      </c>
      <c r="C301">
        <v>0.8</v>
      </c>
      <c r="E301">
        <f t="shared" si="8"/>
        <v>1</v>
      </c>
      <c r="F301">
        <v>1</v>
      </c>
      <c r="G301">
        <v>1</v>
      </c>
      <c r="H301" t="s">
        <v>138</v>
      </c>
    </row>
    <row r="302" spans="1:8" x14ac:dyDescent="0.2">
      <c r="A302" t="s">
        <v>91</v>
      </c>
      <c r="B302">
        <v>1</v>
      </c>
      <c r="C302">
        <v>0.4</v>
      </c>
      <c r="E302">
        <f t="shared" si="8"/>
        <v>1</v>
      </c>
      <c r="F302">
        <v>1</v>
      </c>
      <c r="G302">
        <v>1</v>
      </c>
      <c r="H302" t="s">
        <v>138</v>
      </c>
    </row>
    <row r="303" spans="1:8" x14ac:dyDescent="0.2">
      <c r="A303" t="s">
        <v>13</v>
      </c>
      <c r="B303">
        <v>1</v>
      </c>
      <c r="C303">
        <v>0.53300000000000003</v>
      </c>
      <c r="E303">
        <f t="shared" si="8"/>
        <v>1</v>
      </c>
      <c r="F303">
        <v>1</v>
      </c>
      <c r="G303">
        <v>1</v>
      </c>
      <c r="H303" t="s">
        <v>138</v>
      </c>
    </row>
    <row r="304" spans="1:8" x14ac:dyDescent="0.2">
      <c r="A304" t="s">
        <v>29</v>
      </c>
      <c r="B304">
        <v>3</v>
      </c>
      <c r="C304">
        <v>1.0669999999999999</v>
      </c>
      <c r="E304">
        <f t="shared" si="8"/>
        <v>1</v>
      </c>
      <c r="F304">
        <v>1</v>
      </c>
      <c r="G304">
        <v>1</v>
      </c>
      <c r="H304" t="s">
        <v>138</v>
      </c>
    </row>
    <row r="305" spans="1:8" x14ac:dyDescent="0.2">
      <c r="A305" t="s">
        <v>82</v>
      </c>
      <c r="B305">
        <v>1</v>
      </c>
      <c r="C305">
        <v>0.8</v>
      </c>
      <c r="E305">
        <f t="shared" si="8"/>
        <v>1</v>
      </c>
      <c r="F305">
        <v>1</v>
      </c>
      <c r="G305">
        <v>1</v>
      </c>
      <c r="H305" t="s">
        <v>138</v>
      </c>
    </row>
    <row r="306" spans="1:8" x14ac:dyDescent="0.2">
      <c r="A306" t="s">
        <v>68</v>
      </c>
      <c r="B306">
        <v>4</v>
      </c>
      <c r="C306">
        <v>0.05</v>
      </c>
      <c r="F306">
        <v>0</v>
      </c>
      <c r="G306">
        <v>0</v>
      </c>
      <c r="H306" t="s">
        <v>138</v>
      </c>
    </row>
    <row r="307" spans="1:8" x14ac:dyDescent="0.2">
      <c r="A307" t="s">
        <v>99</v>
      </c>
      <c r="B307">
        <v>3</v>
      </c>
      <c r="C307">
        <v>0.53300000000000003</v>
      </c>
      <c r="F307">
        <v>0</v>
      </c>
      <c r="G307">
        <v>0</v>
      </c>
      <c r="H307" t="s">
        <v>138</v>
      </c>
    </row>
    <row r="308" spans="1:8" x14ac:dyDescent="0.2">
      <c r="A308" t="s">
        <v>38</v>
      </c>
      <c r="B308">
        <v>2</v>
      </c>
      <c r="C308">
        <v>0.05</v>
      </c>
      <c r="D308">
        <f t="shared" si="9"/>
        <v>1</v>
      </c>
      <c r="F308">
        <v>0</v>
      </c>
      <c r="G308">
        <v>1</v>
      </c>
      <c r="H308" t="s">
        <v>138</v>
      </c>
    </row>
    <row r="309" spans="1:8" x14ac:dyDescent="0.2">
      <c r="A309" t="s">
        <v>96</v>
      </c>
      <c r="B309">
        <v>3</v>
      </c>
      <c r="C309">
        <v>0.4</v>
      </c>
      <c r="D309">
        <f t="shared" si="9"/>
        <v>1</v>
      </c>
      <c r="F309">
        <v>0</v>
      </c>
      <c r="G309">
        <v>1</v>
      </c>
      <c r="H309" t="s">
        <v>138</v>
      </c>
    </row>
    <row r="310" spans="1:8" x14ac:dyDescent="0.2">
      <c r="A310" t="s">
        <v>46</v>
      </c>
      <c r="B310">
        <v>1</v>
      </c>
      <c r="C310">
        <v>0.05</v>
      </c>
      <c r="D310">
        <f t="shared" si="9"/>
        <v>1</v>
      </c>
      <c r="F310">
        <v>0</v>
      </c>
      <c r="G310">
        <v>1</v>
      </c>
      <c r="H310" t="s">
        <v>138</v>
      </c>
    </row>
    <row r="311" spans="1:8" x14ac:dyDescent="0.2">
      <c r="A311" t="s">
        <v>94</v>
      </c>
      <c r="B311">
        <v>1</v>
      </c>
      <c r="C311">
        <v>0.4</v>
      </c>
      <c r="F311">
        <v>0</v>
      </c>
      <c r="G311">
        <v>0</v>
      </c>
      <c r="H311" t="s">
        <v>138</v>
      </c>
    </row>
    <row r="312" spans="1:8" x14ac:dyDescent="0.2">
      <c r="A312" t="s">
        <v>57</v>
      </c>
      <c r="B312">
        <v>4</v>
      </c>
      <c r="C312">
        <v>1.0669999999999999</v>
      </c>
      <c r="E312">
        <f t="shared" si="8"/>
        <v>1</v>
      </c>
      <c r="F312">
        <v>1</v>
      </c>
      <c r="G312">
        <v>1</v>
      </c>
      <c r="H312" t="s">
        <v>138</v>
      </c>
    </row>
    <row r="313" spans="1:8" x14ac:dyDescent="0.2">
      <c r="A313" t="s">
        <v>78</v>
      </c>
      <c r="B313">
        <v>4</v>
      </c>
      <c r="C313">
        <v>0.05</v>
      </c>
      <c r="F313">
        <v>1</v>
      </c>
      <c r="G313">
        <v>0</v>
      </c>
      <c r="H313" t="s">
        <v>138</v>
      </c>
    </row>
    <row r="314" spans="1:8" x14ac:dyDescent="0.2">
      <c r="A314" t="s">
        <v>31</v>
      </c>
      <c r="B314">
        <v>3</v>
      </c>
      <c r="C314">
        <v>0.8</v>
      </c>
      <c r="D314">
        <f t="shared" si="9"/>
        <v>1</v>
      </c>
      <c r="F314">
        <v>0</v>
      </c>
      <c r="G314">
        <v>1</v>
      </c>
      <c r="H314" t="s">
        <v>138</v>
      </c>
    </row>
    <row r="315" spans="1:8" x14ac:dyDescent="0.2">
      <c r="A315" t="s">
        <v>84</v>
      </c>
      <c r="B315">
        <v>2</v>
      </c>
      <c r="C315">
        <v>0.8</v>
      </c>
      <c r="E315">
        <f t="shared" si="8"/>
        <v>1</v>
      </c>
      <c r="F315">
        <v>1</v>
      </c>
      <c r="G315">
        <v>1</v>
      </c>
      <c r="H315" t="s">
        <v>138</v>
      </c>
    </row>
    <row r="316" spans="1:8" x14ac:dyDescent="0.2">
      <c r="A316" t="s">
        <v>58</v>
      </c>
      <c r="B316">
        <v>2</v>
      </c>
      <c r="C316">
        <v>0.4</v>
      </c>
      <c r="D316">
        <f t="shared" si="9"/>
        <v>1</v>
      </c>
      <c r="F316">
        <v>0</v>
      </c>
      <c r="G316">
        <v>1</v>
      </c>
      <c r="H316" t="s">
        <v>138</v>
      </c>
    </row>
    <row r="317" spans="1:8" x14ac:dyDescent="0.2">
      <c r="A317" t="s">
        <v>87</v>
      </c>
      <c r="B317">
        <v>1</v>
      </c>
      <c r="C317">
        <v>0.05</v>
      </c>
      <c r="F317">
        <v>0</v>
      </c>
      <c r="G317">
        <v>0</v>
      </c>
      <c r="H317" t="s">
        <v>138</v>
      </c>
    </row>
    <row r="318" spans="1:8" x14ac:dyDescent="0.2">
      <c r="A318" t="s">
        <v>83</v>
      </c>
      <c r="B318">
        <v>2</v>
      </c>
      <c r="C318">
        <v>0.2</v>
      </c>
      <c r="F318">
        <v>0</v>
      </c>
      <c r="G318">
        <v>0</v>
      </c>
      <c r="H318" t="s">
        <v>138</v>
      </c>
    </row>
    <row r="319" spans="1:8" x14ac:dyDescent="0.2">
      <c r="A319" t="s">
        <v>52</v>
      </c>
      <c r="B319">
        <v>2</v>
      </c>
      <c r="C319">
        <v>0.53300000000000003</v>
      </c>
      <c r="D319">
        <f t="shared" si="9"/>
        <v>1</v>
      </c>
      <c r="F319">
        <v>0</v>
      </c>
      <c r="G319">
        <v>1</v>
      </c>
      <c r="H319" t="s">
        <v>138</v>
      </c>
    </row>
    <row r="320" spans="1:8" x14ac:dyDescent="0.2">
      <c r="A320" t="s">
        <v>81</v>
      </c>
      <c r="B320">
        <v>4</v>
      </c>
      <c r="C320">
        <v>0.05</v>
      </c>
      <c r="F320">
        <v>0</v>
      </c>
      <c r="G320">
        <v>0</v>
      </c>
      <c r="H320" t="s">
        <v>138</v>
      </c>
    </row>
    <row r="321" spans="1:8" x14ac:dyDescent="0.2">
      <c r="A321" t="s">
        <v>6</v>
      </c>
      <c r="B321">
        <v>1</v>
      </c>
      <c r="C321">
        <v>0.4</v>
      </c>
      <c r="D321">
        <f t="shared" si="9"/>
        <v>1</v>
      </c>
      <c r="F321">
        <v>0</v>
      </c>
      <c r="G321">
        <v>1</v>
      </c>
      <c r="H321" t="s">
        <v>138</v>
      </c>
    </row>
    <row r="322" spans="1:8" x14ac:dyDescent="0.2">
      <c r="A322" t="s">
        <v>88</v>
      </c>
      <c r="B322">
        <v>2</v>
      </c>
      <c r="C322">
        <v>0.05</v>
      </c>
      <c r="F322">
        <v>0</v>
      </c>
      <c r="G322">
        <v>0</v>
      </c>
      <c r="H322" t="s">
        <v>138</v>
      </c>
    </row>
    <row r="323" spans="1:8" x14ac:dyDescent="0.2">
      <c r="A323" t="s">
        <v>25</v>
      </c>
      <c r="B323">
        <v>2</v>
      </c>
      <c r="C323">
        <v>0.8</v>
      </c>
      <c r="D323">
        <f t="shared" ref="D323:D380" si="10">COUNTIFS(F323,"0",G323,"1")</f>
        <v>1</v>
      </c>
      <c r="F323">
        <v>0</v>
      </c>
      <c r="G323">
        <v>1</v>
      </c>
      <c r="H323" t="s">
        <v>138</v>
      </c>
    </row>
    <row r="324" spans="1:8" x14ac:dyDescent="0.2">
      <c r="A324" t="s">
        <v>44</v>
      </c>
      <c r="B324">
        <v>4</v>
      </c>
      <c r="C324">
        <v>1.0669999999999999</v>
      </c>
      <c r="E324">
        <f t="shared" ref="E324:E384" si="11">COUNTIFS(F324,"1",G324,"1")</f>
        <v>1</v>
      </c>
      <c r="F324">
        <v>1</v>
      </c>
      <c r="G324">
        <v>1</v>
      </c>
      <c r="H324" t="s">
        <v>138</v>
      </c>
    </row>
    <row r="325" spans="1:8" x14ac:dyDescent="0.2">
      <c r="A325" t="s">
        <v>28</v>
      </c>
      <c r="B325">
        <v>2</v>
      </c>
      <c r="C325">
        <v>1.0669999999999999</v>
      </c>
      <c r="F325">
        <v>1</v>
      </c>
      <c r="G325">
        <v>0</v>
      </c>
      <c r="H325" t="s">
        <v>138</v>
      </c>
    </row>
    <row r="326" spans="1:8" x14ac:dyDescent="0.2">
      <c r="A326" t="s">
        <v>70</v>
      </c>
      <c r="B326">
        <v>2</v>
      </c>
      <c r="C326">
        <v>0.05</v>
      </c>
      <c r="F326">
        <v>0</v>
      </c>
      <c r="G326">
        <v>0</v>
      </c>
      <c r="H326" t="s">
        <v>138</v>
      </c>
    </row>
    <row r="327" spans="1:8" x14ac:dyDescent="0.2">
      <c r="A327" t="s">
        <v>12</v>
      </c>
      <c r="B327">
        <v>3</v>
      </c>
      <c r="C327">
        <v>0.8</v>
      </c>
      <c r="E327">
        <f t="shared" si="11"/>
        <v>1</v>
      </c>
      <c r="F327">
        <v>1</v>
      </c>
      <c r="G327">
        <v>1</v>
      </c>
      <c r="H327" t="s">
        <v>138</v>
      </c>
    </row>
    <row r="328" spans="1:8" x14ac:dyDescent="0.2">
      <c r="A328" t="s">
        <v>48</v>
      </c>
      <c r="B328">
        <v>2</v>
      </c>
      <c r="C328">
        <v>0.53300000000000003</v>
      </c>
      <c r="D328">
        <f t="shared" si="10"/>
        <v>1</v>
      </c>
      <c r="F328">
        <v>0</v>
      </c>
      <c r="G328">
        <v>1</v>
      </c>
      <c r="H328" t="s">
        <v>138</v>
      </c>
    </row>
    <row r="329" spans="1:8" x14ac:dyDescent="0.2">
      <c r="A329" t="s">
        <v>30</v>
      </c>
      <c r="B329">
        <v>2</v>
      </c>
      <c r="C329">
        <v>1.0669999999999999</v>
      </c>
      <c r="E329">
        <f t="shared" si="11"/>
        <v>1</v>
      </c>
      <c r="F329">
        <v>1</v>
      </c>
      <c r="G329">
        <v>1</v>
      </c>
      <c r="H329" t="s">
        <v>138</v>
      </c>
    </row>
    <row r="330" spans="1:8" x14ac:dyDescent="0.2">
      <c r="A330" t="s">
        <v>4</v>
      </c>
      <c r="B330">
        <v>4</v>
      </c>
      <c r="C330">
        <v>0.53300000000000003</v>
      </c>
      <c r="F330">
        <v>0</v>
      </c>
      <c r="G330">
        <v>0</v>
      </c>
      <c r="H330" t="s">
        <v>138</v>
      </c>
    </row>
    <row r="331" spans="1:8" x14ac:dyDescent="0.2">
      <c r="A331" t="s">
        <v>75</v>
      </c>
      <c r="B331">
        <v>3</v>
      </c>
      <c r="C331">
        <v>0.2</v>
      </c>
      <c r="F331">
        <v>1</v>
      </c>
      <c r="G331">
        <v>0</v>
      </c>
      <c r="H331" t="s">
        <v>138</v>
      </c>
    </row>
    <row r="332" spans="1:8" x14ac:dyDescent="0.2">
      <c r="A332" t="s">
        <v>11</v>
      </c>
      <c r="B332">
        <v>4</v>
      </c>
      <c r="C332">
        <v>0.2</v>
      </c>
      <c r="F332">
        <v>0</v>
      </c>
      <c r="G332">
        <v>0</v>
      </c>
      <c r="H332" t="s">
        <v>138</v>
      </c>
    </row>
    <row r="333" spans="1:8" x14ac:dyDescent="0.2">
      <c r="A333" t="s">
        <v>74</v>
      </c>
      <c r="B333">
        <v>2</v>
      </c>
      <c r="C333">
        <v>0.8</v>
      </c>
      <c r="F333">
        <v>1</v>
      </c>
      <c r="G333">
        <v>0</v>
      </c>
      <c r="H333" t="s">
        <v>138</v>
      </c>
    </row>
    <row r="334" spans="1:8" x14ac:dyDescent="0.2">
      <c r="A334" t="s">
        <v>14</v>
      </c>
      <c r="B334">
        <v>1</v>
      </c>
      <c r="C334">
        <v>0.2</v>
      </c>
      <c r="E334">
        <f t="shared" si="11"/>
        <v>1</v>
      </c>
      <c r="F334">
        <v>1</v>
      </c>
      <c r="G334">
        <v>1</v>
      </c>
      <c r="H334" t="s">
        <v>138</v>
      </c>
    </row>
    <row r="335" spans="1:8" x14ac:dyDescent="0.2">
      <c r="A335" t="s">
        <v>69</v>
      </c>
      <c r="B335">
        <v>2</v>
      </c>
      <c r="C335">
        <v>1.0669999999999999</v>
      </c>
      <c r="E335">
        <f t="shared" si="11"/>
        <v>1</v>
      </c>
      <c r="F335">
        <v>1</v>
      </c>
      <c r="G335">
        <v>1</v>
      </c>
      <c r="H335" t="s">
        <v>138</v>
      </c>
    </row>
    <row r="336" spans="1:8" x14ac:dyDescent="0.2">
      <c r="A336" t="s">
        <v>61</v>
      </c>
      <c r="B336">
        <v>1</v>
      </c>
      <c r="C336">
        <v>1.0669999999999999</v>
      </c>
      <c r="E336">
        <f t="shared" si="11"/>
        <v>1</v>
      </c>
      <c r="F336">
        <v>1</v>
      </c>
      <c r="G336">
        <v>1</v>
      </c>
      <c r="H336" t="s">
        <v>138</v>
      </c>
    </row>
    <row r="337" spans="1:8" x14ac:dyDescent="0.2">
      <c r="A337" t="s">
        <v>41</v>
      </c>
      <c r="B337">
        <v>4</v>
      </c>
      <c r="C337">
        <v>0.53300000000000003</v>
      </c>
      <c r="D337">
        <f t="shared" si="10"/>
        <v>1</v>
      </c>
      <c r="F337">
        <v>0</v>
      </c>
      <c r="G337">
        <v>1</v>
      </c>
      <c r="H337" t="s">
        <v>138</v>
      </c>
    </row>
    <row r="338" spans="1:8" x14ac:dyDescent="0.2">
      <c r="A338" t="s">
        <v>9</v>
      </c>
      <c r="B338">
        <v>2</v>
      </c>
      <c r="C338">
        <v>0.2</v>
      </c>
      <c r="E338">
        <f t="shared" si="11"/>
        <v>1</v>
      </c>
      <c r="F338">
        <v>1</v>
      </c>
      <c r="G338">
        <v>1</v>
      </c>
      <c r="H338" t="s">
        <v>138</v>
      </c>
    </row>
    <row r="339" spans="1:8" x14ac:dyDescent="0.2">
      <c r="A339" t="s">
        <v>39</v>
      </c>
      <c r="B339">
        <v>4</v>
      </c>
      <c r="C339">
        <v>0.4</v>
      </c>
      <c r="E339">
        <f t="shared" si="11"/>
        <v>1</v>
      </c>
      <c r="F339">
        <v>1</v>
      </c>
      <c r="G339">
        <v>1</v>
      </c>
      <c r="H339" t="s">
        <v>138</v>
      </c>
    </row>
    <row r="340" spans="1:8" x14ac:dyDescent="0.2">
      <c r="A340" t="s">
        <v>54</v>
      </c>
      <c r="B340">
        <v>2</v>
      </c>
      <c r="C340">
        <v>0.05</v>
      </c>
      <c r="F340">
        <v>1</v>
      </c>
      <c r="G340">
        <v>0</v>
      </c>
      <c r="H340" t="s">
        <v>138</v>
      </c>
    </row>
    <row r="341" spans="1:8" x14ac:dyDescent="0.2">
      <c r="A341" t="s">
        <v>24</v>
      </c>
      <c r="B341">
        <v>3</v>
      </c>
      <c r="C341">
        <v>0.4</v>
      </c>
      <c r="E341">
        <f t="shared" si="11"/>
        <v>1</v>
      </c>
      <c r="F341">
        <v>1</v>
      </c>
      <c r="G341">
        <v>1</v>
      </c>
      <c r="H341" t="s">
        <v>138</v>
      </c>
    </row>
    <row r="342" spans="1:8" x14ac:dyDescent="0.2">
      <c r="A342" t="s">
        <v>92</v>
      </c>
      <c r="B342">
        <v>1</v>
      </c>
      <c r="C342">
        <v>0.2</v>
      </c>
      <c r="F342">
        <v>0</v>
      </c>
      <c r="G342">
        <v>0</v>
      </c>
      <c r="H342" t="s">
        <v>138</v>
      </c>
    </row>
    <row r="343" spans="1:8" x14ac:dyDescent="0.2">
      <c r="A343" t="s">
        <v>67</v>
      </c>
      <c r="B343">
        <v>3</v>
      </c>
      <c r="C343">
        <v>0.05</v>
      </c>
      <c r="E343">
        <f t="shared" si="11"/>
        <v>1</v>
      </c>
      <c r="F343">
        <v>1</v>
      </c>
      <c r="G343">
        <v>1</v>
      </c>
      <c r="H343" t="s">
        <v>138</v>
      </c>
    </row>
    <row r="344" spans="1:8" x14ac:dyDescent="0.2">
      <c r="A344" t="s">
        <v>60</v>
      </c>
      <c r="B344">
        <v>3</v>
      </c>
      <c r="C344">
        <v>0.8</v>
      </c>
      <c r="F344">
        <v>0</v>
      </c>
      <c r="G344">
        <v>0</v>
      </c>
      <c r="H344" t="s">
        <v>138</v>
      </c>
    </row>
    <row r="345" spans="1:8" x14ac:dyDescent="0.2">
      <c r="A345" t="s">
        <v>40</v>
      </c>
      <c r="B345">
        <v>4</v>
      </c>
      <c r="C345">
        <v>0.4</v>
      </c>
      <c r="D345">
        <f t="shared" si="10"/>
        <v>1</v>
      </c>
      <c r="F345">
        <v>0</v>
      </c>
      <c r="G345">
        <v>1</v>
      </c>
      <c r="H345" t="s">
        <v>138</v>
      </c>
    </row>
    <row r="346" spans="1:8" x14ac:dyDescent="0.2">
      <c r="A346" t="s">
        <v>49</v>
      </c>
      <c r="B346">
        <v>2</v>
      </c>
      <c r="C346">
        <v>0.05</v>
      </c>
      <c r="F346">
        <v>0</v>
      </c>
      <c r="G346">
        <v>0</v>
      </c>
      <c r="H346" t="s">
        <v>138</v>
      </c>
    </row>
    <row r="347" spans="1:8" x14ac:dyDescent="0.2">
      <c r="A347" t="s">
        <v>23</v>
      </c>
      <c r="B347">
        <v>1</v>
      </c>
      <c r="C347">
        <v>0.2</v>
      </c>
      <c r="E347">
        <f t="shared" si="11"/>
        <v>1</v>
      </c>
      <c r="F347">
        <v>1</v>
      </c>
      <c r="G347">
        <v>1</v>
      </c>
      <c r="H347" t="s">
        <v>138</v>
      </c>
    </row>
    <row r="348" spans="1:8" x14ac:dyDescent="0.2">
      <c r="A348" t="s">
        <v>66</v>
      </c>
      <c r="B348">
        <v>3</v>
      </c>
      <c r="C348">
        <v>1.0669999999999999</v>
      </c>
      <c r="E348">
        <f t="shared" si="11"/>
        <v>1</v>
      </c>
      <c r="F348">
        <v>1</v>
      </c>
      <c r="G348">
        <v>1</v>
      </c>
      <c r="H348" t="s">
        <v>138</v>
      </c>
    </row>
    <row r="349" spans="1:8" x14ac:dyDescent="0.2">
      <c r="A349" t="s">
        <v>63</v>
      </c>
      <c r="B349">
        <v>3</v>
      </c>
      <c r="C349">
        <v>0.8</v>
      </c>
      <c r="F349">
        <v>1</v>
      </c>
      <c r="G349">
        <v>0</v>
      </c>
      <c r="H349" t="s">
        <v>138</v>
      </c>
    </row>
    <row r="350" spans="1:8" x14ac:dyDescent="0.2">
      <c r="A350" t="s">
        <v>77</v>
      </c>
      <c r="B350">
        <v>4</v>
      </c>
      <c r="C350">
        <v>0.4</v>
      </c>
      <c r="F350">
        <v>1</v>
      </c>
      <c r="G350">
        <v>0</v>
      </c>
      <c r="H350" t="s">
        <v>138</v>
      </c>
    </row>
    <row r="351" spans="1:8" x14ac:dyDescent="0.2">
      <c r="A351" t="s">
        <v>59</v>
      </c>
      <c r="B351">
        <v>1</v>
      </c>
      <c r="C351">
        <v>0.53300000000000003</v>
      </c>
      <c r="F351">
        <v>1</v>
      </c>
      <c r="G351">
        <v>0</v>
      </c>
      <c r="H351" t="s">
        <v>138</v>
      </c>
    </row>
    <row r="352" spans="1:8" x14ac:dyDescent="0.2">
      <c r="A352" t="s">
        <v>73</v>
      </c>
      <c r="B352">
        <v>4</v>
      </c>
      <c r="C352">
        <v>0.05</v>
      </c>
      <c r="E352">
        <f t="shared" si="11"/>
        <v>1</v>
      </c>
      <c r="F352">
        <v>1</v>
      </c>
      <c r="G352">
        <v>1</v>
      </c>
      <c r="H352" t="s">
        <v>138</v>
      </c>
    </row>
    <row r="353" spans="1:8" x14ac:dyDescent="0.2">
      <c r="A353" t="s">
        <v>3</v>
      </c>
      <c r="B353">
        <v>1</v>
      </c>
      <c r="C353">
        <v>0.2</v>
      </c>
      <c r="D353">
        <f t="shared" si="10"/>
        <v>1</v>
      </c>
      <c r="F353">
        <v>0</v>
      </c>
      <c r="G353">
        <v>1</v>
      </c>
      <c r="H353" t="s">
        <v>138</v>
      </c>
    </row>
    <row r="354" spans="1:8" x14ac:dyDescent="0.2">
      <c r="A354" t="s">
        <v>64</v>
      </c>
      <c r="B354">
        <v>4</v>
      </c>
      <c r="C354">
        <v>0.8</v>
      </c>
      <c r="D354">
        <f t="shared" si="10"/>
        <v>1</v>
      </c>
      <c r="F354">
        <v>0</v>
      </c>
      <c r="G354">
        <v>1</v>
      </c>
      <c r="H354" t="s">
        <v>138</v>
      </c>
    </row>
    <row r="355" spans="1:8" x14ac:dyDescent="0.2">
      <c r="A355" t="s">
        <v>95</v>
      </c>
      <c r="B355">
        <v>4</v>
      </c>
      <c r="C355">
        <v>0.2</v>
      </c>
      <c r="E355">
        <f t="shared" si="11"/>
        <v>1</v>
      </c>
      <c r="F355">
        <v>1</v>
      </c>
      <c r="G355">
        <v>1</v>
      </c>
      <c r="H355" t="s">
        <v>138</v>
      </c>
    </row>
    <row r="356" spans="1:8" x14ac:dyDescent="0.2">
      <c r="A356" t="s">
        <v>97</v>
      </c>
      <c r="B356">
        <v>4</v>
      </c>
      <c r="C356">
        <v>0.53300000000000003</v>
      </c>
      <c r="F356">
        <v>0</v>
      </c>
      <c r="G356">
        <v>0</v>
      </c>
      <c r="H356" t="s">
        <v>138</v>
      </c>
    </row>
    <row r="357" spans="1:8" x14ac:dyDescent="0.2">
      <c r="A357" t="s">
        <v>36</v>
      </c>
      <c r="B357">
        <v>4</v>
      </c>
      <c r="C357">
        <v>0.8</v>
      </c>
      <c r="E357">
        <f t="shared" si="11"/>
        <v>1</v>
      </c>
      <c r="F357">
        <v>1</v>
      </c>
      <c r="G357">
        <v>1</v>
      </c>
      <c r="H357" t="s">
        <v>138</v>
      </c>
    </row>
    <row r="358" spans="1:8" x14ac:dyDescent="0.2">
      <c r="A358" t="s">
        <v>18</v>
      </c>
      <c r="B358">
        <v>1</v>
      </c>
      <c r="C358">
        <v>0.4</v>
      </c>
      <c r="F358">
        <v>0</v>
      </c>
      <c r="G358">
        <v>0</v>
      </c>
      <c r="H358" t="s">
        <v>138</v>
      </c>
    </row>
    <row r="359" spans="1:8" x14ac:dyDescent="0.2">
      <c r="A359" t="s">
        <v>93</v>
      </c>
      <c r="B359">
        <v>3</v>
      </c>
      <c r="C359">
        <v>0.53300000000000003</v>
      </c>
      <c r="E359">
        <f t="shared" si="11"/>
        <v>1</v>
      </c>
      <c r="F359">
        <v>1</v>
      </c>
      <c r="G359">
        <v>1</v>
      </c>
      <c r="H359" t="s">
        <v>138</v>
      </c>
    </row>
    <row r="360" spans="1:8" x14ac:dyDescent="0.2">
      <c r="A360" t="s">
        <v>85</v>
      </c>
      <c r="B360">
        <v>3</v>
      </c>
      <c r="C360">
        <v>0.2</v>
      </c>
      <c r="F360">
        <v>0</v>
      </c>
      <c r="G360">
        <v>0</v>
      </c>
      <c r="H360" t="s">
        <v>138</v>
      </c>
    </row>
    <row r="361" spans="1:8" x14ac:dyDescent="0.2">
      <c r="A361" t="s">
        <v>20</v>
      </c>
      <c r="B361">
        <v>3</v>
      </c>
      <c r="C361">
        <v>0.2</v>
      </c>
      <c r="E361">
        <f t="shared" si="11"/>
        <v>1</v>
      </c>
      <c r="F361">
        <v>1</v>
      </c>
      <c r="G361">
        <v>1</v>
      </c>
      <c r="H361" t="s">
        <v>138</v>
      </c>
    </row>
    <row r="362" spans="1:8" x14ac:dyDescent="0.2">
      <c r="A362" t="s">
        <v>7</v>
      </c>
      <c r="B362">
        <v>4</v>
      </c>
      <c r="C362">
        <v>1.0669999999999999</v>
      </c>
      <c r="E362">
        <f t="shared" si="11"/>
        <v>1</v>
      </c>
      <c r="F362">
        <v>1</v>
      </c>
      <c r="G362">
        <v>1</v>
      </c>
      <c r="H362" t="s">
        <v>138</v>
      </c>
    </row>
    <row r="363" spans="1:8" x14ac:dyDescent="0.2">
      <c r="A363" t="s">
        <v>33</v>
      </c>
      <c r="B363">
        <v>1</v>
      </c>
      <c r="C363">
        <v>0.8</v>
      </c>
      <c r="F363">
        <v>0</v>
      </c>
      <c r="G363">
        <v>0</v>
      </c>
      <c r="H363" t="s">
        <v>138</v>
      </c>
    </row>
    <row r="364" spans="1:8" x14ac:dyDescent="0.2">
      <c r="A364" t="s">
        <v>5</v>
      </c>
      <c r="B364">
        <v>1</v>
      </c>
      <c r="C364">
        <v>0.4</v>
      </c>
      <c r="E364">
        <f t="shared" si="11"/>
        <v>1</v>
      </c>
      <c r="F364">
        <v>1</v>
      </c>
      <c r="G364">
        <v>1</v>
      </c>
      <c r="H364" t="s">
        <v>138</v>
      </c>
    </row>
    <row r="365" spans="1:8" x14ac:dyDescent="0.2">
      <c r="A365" t="s">
        <v>72</v>
      </c>
      <c r="B365">
        <v>1</v>
      </c>
      <c r="C365">
        <v>1.0669999999999999</v>
      </c>
      <c r="F365">
        <v>0</v>
      </c>
      <c r="G365">
        <v>0</v>
      </c>
      <c r="H365" t="s">
        <v>138</v>
      </c>
    </row>
    <row r="366" spans="1:8" x14ac:dyDescent="0.2">
      <c r="A366" t="s">
        <v>17</v>
      </c>
      <c r="B366">
        <v>2</v>
      </c>
      <c r="C366">
        <v>0.05</v>
      </c>
      <c r="F366">
        <v>1</v>
      </c>
      <c r="G366">
        <v>0</v>
      </c>
      <c r="H366" t="s">
        <v>138</v>
      </c>
    </row>
    <row r="367" spans="1:8" x14ac:dyDescent="0.2">
      <c r="A367" t="s">
        <v>71</v>
      </c>
      <c r="B367">
        <v>1</v>
      </c>
      <c r="C367">
        <v>0.4</v>
      </c>
      <c r="F367">
        <v>0</v>
      </c>
      <c r="G367">
        <v>0</v>
      </c>
      <c r="H367" t="s">
        <v>138</v>
      </c>
    </row>
    <row r="368" spans="1:8" x14ac:dyDescent="0.2">
      <c r="A368" t="s">
        <v>47</v>
      </c>
      <c r="B368">
        <v>4</v>
      </c>
      <c r="C368">
        <v>0.53300000000000003</v>
      </c>
      <c r="E368">
        <f t="shared" si="11"/>
        <v>1</v>
      </c>
      <c r="F368">
        <v>1</v>
      </c>
      <c r="G368">
        <v>1</v>
      </c>
      <c r="H368" t="s">
        <v>138</v>
      </c>
    </row>
    <row r="369" spans="1:8" x14ac:dyDescent="0.2">
      <c r="A369" t="s">
        <v>90</v>
      </c>
      <c r="B369">
        <v>1</v>
      </c>
      <c r="C369">
        <v>1.0669999999999999</v>
      </c>
      <c r="F369">
        <v>1</v>
      </c>
      <c r="G369">
        <v>0</v>
      </c>
      <c r="H369" t="s">
        <v>138</v>
      </c>
    </row>
    <row r="370" spans="1:8" x14ac:dyDescent="0.2">
      <c r="A370" t="s">
        <v>89</v>
      </c>
      <c r="B370">
        <v>3</v>
      </c>
      <c r="C370">
        <v>0.2</v>
      </c>
      <c r="D370">
        <f t="shared" si="10"/>
        <v>1</v>
      </c>
      <c r="F370">
        <v>0</v>
      </c>
      <c r="G370">
        <v>1</v>
      </c>
      <c r="H370" t="s">
        <v>138</v>
      </c>
    </row>
    <row r="371" spans="1:8" x14ac:dyDescent="0.2">
      <c r="A371" t="s">
        <v>16</v>
      </c>
      <c r="B371">
        <v>3</v>
      </c>
      <c r="C371">
        <v>0.4</v>
      </c>
      <c r="E371">
        <f t="shared" si="11"/>
        <v>1</v>
      </c>
      <c r="F371">
        <v>1</v>
      </c>
      <c r="G371">
        <v>1</v>
      </c>
      <c r="H371" t="s">
        <v>138</v>
      </c>
    </row>
    <row r="372" spans="1:8" x14ac:dyDescent="0.2">
      <c r="A372" t="s">
        <v>43</v>
      </c>
      <c r="B372">
        <v>1</v>
      </c>
      <c r="C372">
        <v>0.8</v>
      </c>
      <c r="E372">
        <f t="shared" si="11"/>
        <v>1</v>
      </c>
      <c r="F372">
        <v>1</v>
      </c>
      <c r="G372">
        <v>1</v>
      </c>
      <c r="H372" t="s">
        <v>138</v>
      </c>
    </row>
    <row r="373" spans="1:8" x14ac:dyDescent="0.2">
      <c r="A373" t="s">
        <v>100</v>
      </c>
      <c r="B373">
        <v>4</v>
      </c>
      <c r="C373">
        <v>0.05</v>
      </c>
      <c r="F373">
        <v>1</v>
      </c>
      <c r="G373">
        <v>0</v>
      </c>
      <c r="H373" t="s">
        <v>138</v>
      </c>
    </row>
    <row r="374" spans="1:8" x14ac:dyDescent="0.2">
      <c r="A374" t="s">
        <v>37</v>
      </c>
      <c r="B374">
        <v>4</v>
      </c>
      <c r="C374">
        <v>0.53300000000000003</v>
      </c>
      <c r="F374">
        <v>1</v>
      </c>
      <c r="G374">
        <v>0</v>
      </c>
      <c r="H374" t="s">
        <v>138</v>
      </c>
    </row>
    <row r="375" spans="1:8" x14ac:dyDescent="0.2">
      <c r="A375" t="s">
        <v>80</v>
      </c>
      <c r="B375">
        <v>1</v>
      </c>
      <c r="C375">
        <v>1.0669999999999999</v>
      </c>
      <c r="F375">
        <v>0</v>
      </c>
      <c r="G375">
        <v>0</v>
      </c>
      <c r="H375" t="s">
        <v>138</v>
      </c>
    </row>
    <row r="376" spans="1:8" x14ac:dyDescent="0.2">
      <c r="A376" t="s">
        <v>76</v>
      </c>
      <c r="B376">
        <v>2</v>
      </c>
      <c r="C376">
        <v>1.0669999999999999</v>
      </c>
      <c r="F376">
        <v>1</v>
      </c>
      <c r="G376">
        <v>0</v>
      </c>
      <c r="H376" t="s">
        <v>138</v>
      </c>
    </row>
    <row r="377" spans="1:8" x14ac:dyDescent="0.2">
      <c r="A377" t="s">
        <v>15</v>
      </c>
      <c r="B377">
        <v>2</v>
      </c>
      <c r="C377">
        <v>1.0669999999999999</v>
      </c>
      <c r="D377">
        <f t="shared" si="10"/>
        <v>1</v>
      </c>
      <c r="F377">
        <v>0</v>
      </c>
      <c r="G377">
        <v>1</v>
      </c>
      <c r="H377" t="s">
        <v>138</v>
      </c>
    </row>
    <row r="378" spans="1:8" x14ac:dyDescent="0.2">
      <c r="A378" t="s">
        <v>55</v>
      </c>
      <c r="B378">
        <v>4</v>
      </c>
      <c r="C378">
        <v>0.2</v>
      </c>
      <c r="D378">
        <f t="shared" si="10"/>
        <v>1</v>
      </c>
      <c r="F378">
        <v>0</v>
      </c>
      <c r="G378">
        <v>1</v>
      </c>
      <c r="H378" t="s">
        <v>138</v>
      </c>
    </row>
    <row r="379" spans="1:8" x14ac:dyDescent="0.2">
      <c r="A379" t="s">
        <v>62</v>
      </c>
      <c r="B379">
        <v>4</v>
      </c>
      <c r="C379">
        <v>0.2</v>
      </c>
      <c r="F379">
        <v>0</v>
      </c>
      <c r="G379">
        <v>0</v>
      </c>
      <c r="H379" t="s">
        <v>138</v>
      </c>
    </row>
    <row r="380" spans="1:8" x14ac:dyDescent="0.2">
      <c r="A380" t="s">
        <v>65</v>
      </c>
      <c r="B380">
        <v>3</v>
      </c>
      <c r="C380">
        <v>0.53300000000000003</v>
      </c>
      <c r="D380">
        <f t="shared" si="10"/>
        <v>1</v>
      </c>
      <c r="F380">
        <v>0</v>
      </c>
      <c r="G380">
        <v>1</v>
      </c>
      <c r="H380" t="s">
        <v>138</v>
      </c>
    </row>
    <row r="381" spans="1:8" x14ac:dyDescent="0.2">
      <c r="A381" t="s">
        <v>27</v>
      </c>
      <c r="B381">
        <v>2</v>
      </c>
      <c r="C381">
        <v>0.8</v>
      </c>
      <c r="E381">
        <f t="shared" si="11"/>
        <v>1</v>
      </c>
      <c r="F381">
        <v>1</v>
      </c>
      <c r="G381">
        <v>1</v>
      </c>
      <c r="H381" t="s">
        <v>138</v>
      </c>
    </row>
    <row r="382" spans="1:8" x14ac:dyDescent="0.2">
      <c r="A382" t="s">
        <v>86</v>
      </c>
      <c r="B382">
        <v>2</v>
      </c>
      <c r="C382">
        <v>0.2</v>
      </c>
      <c r="F382">
        <v>0</v>
      </c>
      <c r="G382">
        <v>0</v>
      </c>
      <c r="H382" t="s">
        <v>138</v>
      </c>
    </row>
    <row r="383" spans="1:8" x14ac:dyDescent="0.2">
      <c r="A383" t="s">
        <v>79</v>
      </c>
      <c r="B383">
        <v>3</v>
      </c>
      <c r="C383">
        <v>0.53300000000000003</v>
      </c>
      <c r="F383">
        <v>1</v>
      </c>
      <c r="G383">
        <v>0</v>
      </c>
      <c r="H383" t="s">
        <v>138</v>
      </c>
    </row>
    <row r="384" spans="1:8" x14ac:dyDescent="0.2">
      <c r="A384" t="s">
        <v>56</v>
      </c>
      <c r="B384">
        <v>2</v>
      </c>
      <c r="C384">
        <v>0.8</v>
      </c>
      <c r="E384">
        <f t="shared" si="11"/>
        <v>1</v>
      </c>
      <c r="F384">
        <v>1</v>
      </c>
      <c r="G384">
        <v>1</v>
      </c>
      <c r="H384" t="s">
        <v>138</v>
      </c>
    </row>
    <row r="385" spans="1:8" x14ac:dyDescent="0.2">
      <c r="A385" t="s">
        <v>35</v>
      </c>
      <c r="B385">
        <v>3</v>
      </c>
      <c r="C385">
        <v>0.53300000000000003</v>
      </c>
      <c r="F385">
        <v>0</v>
      </c>
      <c r="G385">
        <v>0</v>
      </c>
      <c r="H385" t="s">
        <v>138</v>
      </c>
    </row>
    <row r="386" spans="1:8" x14ac:dyDescent="0.2">
      <c r="A386" t="s">
        <v>48</v>
      </c>
      <c r="B386">
        <v>2</v>
      </c>
      <c r="C386">
        <v>0.53300000000000003</v>
      </c>
      <c r="F386">
        <v>0</v>
      </c>
      <c r="G386">
        <v>0</v>
      </c>
      <c r="H386" t="s">
        <v>139</v>
      </c>
    </row>
    <row r="387" spans="1:8" x14ac:dyDescent="0.2">
      <c r="A387" t="s">
        <v>90</v>
      </c>
      <c r="B387">
        <v>1</v>
      </c>
      <c r="C387">
        <v>1.0669999999999999</v>
      </c>
      <c r="F387">
        <v>1</v>
      </c>
      <c r="G387">
        <v>0</v>
      </c>
      <c r="H387" t="s">
        <v>139</v>
      </c>
    </row>
    <row r="388" spans="1:8" x14ac:dyDescent="0.2">
      <c r="A388" t="s">
        <v>19</v>
      </c>
      <c r="B388">
        <v>3</v>
      </c>
      <c r="C388">
        <v>0.8</v>
      </c>
      <c r="E388">
        <f t="shared" ref="E388:E446" si="12">COUNTIFS(F388,"1",G388,"1")</f>
        <v>1</v>
      </c>
      <c r="F388">
        <v>1</v>
      </c>
      <c r="G388">
        <v>1</v>
      </c>
      <c r="H388" t="s">
        <v>139</v>
      </c>
    </row>
    <row r="389" spans="1:8" x14ac:dyDescent="0.2">
      <c r="A389" t="s">
        <v>69</v>
      </c>
      <c r="B389">
        <v>1</v>
      </c>
      <c r="C389">
        <v>1.0669999999999999</v>
      </c>
      <c r="E389">
        <f t="shared" si="12"/>
        <v>1</v>
      </c>
      <c r="F389">
        <v>1</v>
      </c>
      <c r="G389">
        <v>1</v>
      </c>
      <c r="H389" t="s">
        <v>139</v>
      </c>
    </row>
    <row r="390" spans="1:8" x14ac:dyDescent="0.2">
      <c r="A390" t="s">
        <v>25</v>
      </c>
      <c r="B390">
        <v>1</v>
      </c>
      <c r="C390">
        <v>0.8</v>
      </c>
      <c r="F390">
        <v>0</v>
      </c>
      <c r="G390">
        <v>0</v>
      </c>
      <c r="H390" t="s">
        <v>139</v>
      </c>
    </row>
    <row r="391" spans="1:8" x14ac:dyDescent="0.2">
      <c r="A391" t="s">
        <v>91</v>
      </c>
      <c r="B391">
        <v>1</v>
      </c>
      <c r="C391">
        <v>0.4</v>
      </c>
      <c r="F391">
        <v>1</v>
      </c>
      <c r="G391">
        <v>0</v>
      </c>
      <c r="H391" t="s">
        <v>139</v>
      </c>
    </row>
    <row r="392" spans="1:8" x14ac:dyDescent="0.2">
      <c r="A392" t="s">
        <v>92</v>
      </c>
      <c r="B392">
        <v>4</v>
      </c>
      <c r="C392">
        <v>0.2</v>
      </c>
      <c r="D392">
        <f t="shared" ref="D392:D450" si="13">COUNTIFS(F392,"0",G392,"1")</f>
        <v>1</v>
      </c>
      <c r="F392">
        <v>0</v>
      </c>
      <c r="G392">
        <v>1</v>
      </c>
      <c r="H392" t="s">
        <v>139</v>
      </c>
    </row>
    <row r="393" spans="1:8" x14ac:dyDescent="0.2">
      <c r="A393" t="s">
        <v>83</v>
      </c>
      <c r="B393">
        <v>2</v>
      </c>
      <c r="C393">
        <v>0.2</v>
      </c>
      <c r="D393">
        <f t="shared" si="13"/>
        <v>1</v>
      </c>
      <c r="F393">
        <v>0</v>
      </c>
      <c r="G393">
        <v>1</v>
      </c>
      <c r="H393" t="s">
        <v>139</v>
      </c>
    </row>
    <row r="394" spans="1:8" x14ac:dyDescent="0.2">
      <c r="A394" t="s">
        <v>87</v>
      </c>
      <c r="B394">
        <v>1</v>
      </c>
      <c r="C394">
        <v>0.05</v>
      </c>
      <c r="F394">
        <v>0</v>
      </c>
      <c r="G394">
        <v>0</v>
      </c>
      <c r="H394" t="s">
        <v>139</v>
      </c>
    </row>
    <row r="395" spans="1:8" x14ac:dyDescent="0.2">
      <c r="A395" t="s">
        <v>95</v>
      </c>
      <c r="B395">
        <v>4</v>
      </c>
      <c r="C395">
        <v>0.2</v>
      </c>
      <c r="E395">
        <f t="shared" si="12"/>
        <v>1</v>
      </c>
      <c r="F395">
        <v>1</v>
      </c>
      <c r="G395">
        <v>1</v>
      </c>
      <c r="H395" t="s">
        <v>139</v>
      </c>
    </row>
    <row r="396" spans="1:8" x14ac:dyDescent="0.2">
      <c r="A396" t="s">
        <v>3</v>
      </c>
      <c r="B396">
        <v>1</v>
      </c>
      <c r="C396">
        <v>0.2</v>
      </c>
      <c r="F396">
        <v>0</v>
      </c>
      <c r="G396">
        <v>0</v>
      </c>
      <c r="H396" t="s">
        <v>139</v>
      </c>
    </row>
    <row r="397" spans="1:8" x14ac:dyDescent="0.2">
      <c r="A397" t="s">
        <v>66</v>
      </c>
      <c r="B397">
        <v>3</v>
      </c>
      <c r="C397">
        <v>1.0669999999999999</v>
      </c>
      <c r="E397">
        <f t="shared" si="12"/>
        <v>1</v>
      </c>
      <c r="F397">
        <v>1</v>
      </c>
      <c r="G397">
        <v>1</v>
      </c>
      <c r="H397" t="s">
        <v>139</v>
      </c>
    </row>
    <row r="398" spans="1:8" x14ac:dyDescent="0.2">
      <c r="A398" t="s">
        <v>39</v>
      </c>
      <c r="B398">
        <v>4</v>
      </c>
      <c r="C398">
        <v>0.4</v>
      </c>
      <c r="F398">
        <v>1</v>
      </c>
      <c r="G398">
        <v>0</v>
      </c>
      <c r="H398" t="s">
        <v>139</v>
      </c>
    </row>
    <row r="399" spans="1:8" x14ac:dyDescent="0.2">
      <c r="A399" t="s">
        <v>40</v>
      </c>
      <c r="B399">
        <v>4</v>
      </c>
      <c r="C399">
        <v>0.4</v>
      </c>
      <c r="F399">
        <v>0</v>
      </c>
      <c r="G399">
        <v>0</v>
      </c>
      <c r="H399" t="s">
        <v>139</v>
      </c>
    </row>
    <row r="400" spans="1:8" x14ac:dyDescent="0.2">
      <c r="A400" t="s">
        <v>6</v>
      </c>
      <c r="B400">
        <v>1</v>
      </c>
      <c r="C400">
        <v>0.4</v>
      </c>
      <c r="F400">
        <v>0</v>
      </c>
      <c r="G400">
        <v>0</v>
      </c>
      <c r="H400" t="s">
        <v>139</v>
      </c>
    </row>
    <row r="401" spans="1:8" x14ac:dyDescent="0.2">
      <c r="A401" t="s">
        <v>63</v>
      </c>
      <c r="B401">
        <v>3</v>
      </c>
      <c r="C401">
        <v>0.8</v>
      </c>
      <c r="E401">
        <f t="shared" si="12"/>
        <v>1</v>
      </c>
      <c r="F401">
        <v>1</v>
      </c>
      <c r="G401">
        <v>1</v>
      </c>
      <c r="H401" t="s">
        <v>139</v>
      </c>
    </row>
    <row r="402" spans="1:8" x14ac:dyDescent="0.2">
      <c r="A402" t="s">
        <v>23</v>
      </c>
      <c r="B402">
        <v>1</v>
      </c>
      <c r="C402">
        <v>0.2</v>
      </c>
      <c r="E402">
        <f t="shared" si="12"/>
        <v>1</v>
      </c>
      <c r="F402">
        <v>1</v>
      </c>
      <c r="G402">
        <v>1</v>
      </c>
      <c r="H402" t="s">
        <v>139</v>
      </c>
    </row>
    <row r="403" spans="1:8" x14ac:dyDescent="0.2">
      <c r="A403" t="s">
        <v>89</v>
      </c>
      <c r="B403">
        <v>3</v>
      </c>
      <c r="C403">
        <v>0.2</v>
      </c>
      <c r="F403">
        <v>0</v>
      </c>
      <c r="G403">
        <v>0</v>
      </c>
      <c r="H403" t="s">
        <v>139</v>
      </c>
    </row>
    <row r="404" spans="1:8" x14ac:dyDescent="0.2">
      <c r="A404" t="s">
        <v>20</v>
      </c>
      <c r="B404">
        <v>3</v>
      </c>
      <c r="C404">
        <v>0.2</v>
      </c>
      <c r="E404">
        <f t="shared" si="12"/>
        <v>1</v>
      </c>
      <c r="F404">
        <v>1</v>
      </c>
      <c r="G404">
        <v>1</v>
      </c>
      <c r="H404" t="s">
        <v>139</v>
      </c>
    </row>
    <row r="405" spans="1:8" x14ac:dyDescent="0.2">
      <c r="A405" t="s">
        <v>57</v>
      </c>
      <c r="B405">
        <v>4</v>
      </c>
      <c r="C405">
        <v>1.0669999999999999</v>
      </c>
      <c r="F405">
        <v>1</v>
      </c>
      <c r="G405">
        <v>0</v>
      </c>
      <c r="H405" t="s">
        <v>139</v>
      </c>
    </row>
    <row r="406" spans="1:8" x14ac:dyDescent="0.2">
      <c r="A406" t="s">
        <v>99</v>
      </c>
      <c r="B406">
        <v>3</v>
      </c>
      <c r="C406">
        <v>0.53300000000000003</v>
      </c>
      <c r="F406">
        <v>0</v>
      </c>
      <c r="G406">
        <v>0</v>
      </c>
      <c r="H406" t="s">
        <v>139</v>
      </c>
    </row>
    <row r="407" spans="1:8" x14ac:dyDescent="0.2">
      <c r="A407" t="s">
        <v>15</v>
      </c>
      <c r="B407">
        <v>2</v>
      </c>
      <c r="C407">
        <v>1.0669999999999999</v>
      </c>
      <c r="F407">
        <v>0</v>
      </c>
      <c r="G407">
        <v>0</v>
      </c>
      <c r="H407" t="s">
        <v>139</v>
      </c>
    </row>
    <row r="408" spans="1:8" x14ac:dyDescent="0.2">
      <c r="A408" t="s">
        <v>67</v>
      </c>
      <c r="B408">
        <v>3</v>
      </c>
      <c r="C408">
        <v>0.05</v>
      </c>
      <c r="F408">
        <v>1</v>
      </c>
      <c r="G408">
        <v>0</v>
      </c>
      <c r="H408" t="s">
        <v>139</v>
      </c>
    </row>
    <row r="409" spans="1:8" x14ac:dyDescent="0.2">
      <c r="A409" t="s">
        <v>72</v>
      </c>
      <c r="B409">
        <v>1</v>
      </c>
      <c r="C409">
        <v>1.0669999999999999</v>
      </c>
      <c r="D409">
        <f t="shared" si="13"/>
        <v>1</v>
      </c>
      <c r="F409">
        <v>0</v>
      </c>
      <c r="G409">
        <v>1</v>
      </c>
      <c r="H409" t="s">
        <v>139</v>
      </c>
    </row>
    <row r="410" spans="1:8" x14ac:dyDescent="0.2">
      <c r="A410" t="s">
        <v>28</v>
      </c>
      <c r="B410">
        <v>2</v>
      </c>
      <c r="C410">
        <v>1.0669999999999999</v>
      </c>
      <c r="F410">
        <v>1</v>
      </c>
      <c r="G410">
        <v>0</v>
      </c>
      <c r="H410" t="s">
        <v>139</v>
      </c>
    </row>
    <row r="411" spans="1:8" x14ac:dyDescent="0.2">
      <c r="A411" t="s">
        <v>64</v>
      </c>
      <c r="B411">
        <v>4</v>
      </c>
      <c r="C411">
        <v>0.8</v>
      </c>
      <c r="D411">
        <f t="shared" si="13"/>
        <v>1</v>
      </c>
      <c r="F411">
        <v>0</v>
      </c>
      <c r="G411">
        <v>1</v>
      </c>
      <c r="H411" t="s">
        <v>139</v>
      </c>
    </row>
    <row r="412" spans="1:8" x14ac:dyDescent="0.2">
      <c r="A412" t="s">
        <v>60</v>
      </c>
      <c r="B412">
        <v>3</v>
      </c>
      <c r="C412">
        <v>0.8</v>
      </c>
      <c r="D412">
        <f t="shared" si="13"/>
        <v>1</v>
      </c>
      <c r="F412">
        <v>0</v>
      </c>
      <c r="G412">
        <v>1</v>
      </c>
      <c r="H412" t="s">
        <v>139</v>
      </c>
    </row>
    <row r="413" spans="1:8" x14ac:dyDescent="0.2">
      <c r="A413" t="s">
        <v>44</v>
      </c>
      <c r="B413">
        <v>4</v>
      </c>
      <c r="C413">
        <v>1.0669999999999999</v>
      </c>
      <c r="E413">
        <f t="shared" si="12"/>
        <v>1</v>
      </c>
      <c r="F413">
        <v>1</v>
      </c>
      <c r="G413">
        <v>1</v>
      </c>
      <c r="H413" t="s">
        <v>139</v>
      </c>
    </row>
    <row r="414" spans="1:8" x14ac:dyDescent="0.2">
      <c r="A414" t="s">
        <v>71</v>
      </c>
      <c r="B414">
        <v>1</v>
      </c>
      <c r="C414">
        <v>0.4</v>
      </c>
      <c r="F414">
        <v>0</v>
      </c>
      <c r="G414">
        <v>0</v>
      </c>
      <c r="H414" t="s">
        <v>139</v>
      </c>
    </row>
    <row r="415" spans="1:8" x14ac:dyDescent="0.2">
      <c r="A415" t="s">
        <v>17</v>
      </c>
      <c r="B415">
        <v>2</v>
      </c>
      <c r="C415">
        <v>0.05</v>
      </c>
      <c r="F415">
        <v>1</v>
      </c>
      <c r="G415">
        <v>0</v>
      </c>
      <c r="H415" t="s">
        <v>139</v>
      </c>
    </row>
    <row r="416" spans="1:8" x14ac:dyDescent="0.2">
      <c r="A416" t="s">
        <v>8</v>
      </c>
      <c r="B416">
        <v>2</v>
      </c>
      <c r="C416">
        <v>1.0669999999999999</v>
      </c>
      <c r="E416">
        <f t="shared" si="12"/>
        <v>1</v>
      </c>
      <c r="F416">
        <v>1</v>
      </c>
      <c r="G416">
        <v>1</v>
      </c>
      <c r="H416" t="s">
        <v>139</v>
      </c>
    </row>
    <row r="417" spans="1:8" x14ac:dyDescent="0.2">
      <c r="A417" t="s">
        <v>75</v>
      </c>
      <c r="B417">
        <v>3</v>
      </c>
      <c r="C417">
        <v>0.2</v>
      </c>
      <c r="F417">
        <v>1</v>
      </c>
      <c r="G417">
        <v>0</v>
      </c>
      <c r="H417" t="s">
        <v>139</v>
      </c>
    </row>
    <row r="418" spans="1:8" x14ac:dyDescent="0.2">
      <c r="A418" t="s">
        <v>81</v>
      </c>
      <c r="B418">
        <v>4</v>
      </c>
      <c r="C418">
        <v>0.05</v>
      </c>
      <c r="D418">
        <f t="shared" si="13"/>
        <v>1</v>
      </c>
      <c r="F418">
        <v>0</v>
      </c>
      <c r="G418">
        <v>1</v>
      </c>
      <c r="H418" t="s">
        <v>139</v>
      </c>
    </row>
    <row r="419" spans="1:8" x14ac:dyDescent="0.2">
      <c r="A419" t="s">
        <v>79</v>
      </c>
      <c r="B419">
        <v>3</v>
      </c>
      <c r="C419">
        <v>0.53300000000000003</v>
      </c>
      <c r="E419">
        <f t="shared" si="12"/>
        <v>1</v>
      </c>
      <c r="F419">
        <v>1</v>
      </c>
      <c r="G419">
        <v>1</v>
      </c>
      <c r="H419" t="s">
        <v>139</v>
      </c>
    </row>
    <row r="420" spans="1:8" x14ac:dyDescent="0.2">
      <c r="A420" t="s">
        <v>29</v>
      </c>
      <c r="B420">
        <v>3</v>
      </c>
      <c r="C420">
        <v>1.0669999999999999</v>
      </c>
      <c r="E420">
        <f t="shared" si="12"/>
        <v>1</v>
      </c>
      <c r="F420">
        <v>1</v>
      </c>
      <c r="G420">
        <v>1</v>
      </c>
      <c r="H420" t="s">
        <v>139</v>
      </c>
    </row>
    <row r="421" spans="1:8" x14ac:dyDescent="0.2">
      <c r="A421" t="s">
        <v>35</v>
      </c>
      <c r="B421">
        <v>3</v>
      </c>
      <c r="C421">
        <v>0.53300000000000003</v>
      </c>
      <c r="F421">
        <v>0</v>
      </c>
      <c r="G421">
        <v>0</v>
      </c>
      <c r="H421" t="s">
        <v>139</v>
      </c>
    </row>
    <row r="422" spans="1:8" x14ac:dyDescent="0.2">
      <c r="A422" t="s">
        <v>30</v>
      </c>
      <c r="B422">
        <v>2</v>
      </c>
      <c r="C422">
        <v>1.0669999999999999</v>
      </c>
      <c r="E422">
        <f t="shared" si="12"/>
        <v>1</v>
      </c>
      <c r="F422">
        <v>1</v>
      </c>
      <c r="G422">
        <v>1</v>
      </c>
      <c r="H422" t="s">
        <v>139</v>
      </c>
    </row>
    <row r="423" spans="1:8" x14ac:dyDescent="0.2">
      <c r="A423" t="s">
        <v>31</v>
      </c>
      <c r="B423">
        <v>3</v>
      </c>
      <c r="C423">
        <v>0.8</v>
      </c>
      <c r="D423">
        <f t="shared" si="13"/>
        <v>1</v>
      </c>
      <c r="F423">
        <v>0</v>
      </c>
      <c r="G423">
        <v>1</v>
      </c>
      <c r="H423" t="s">
        <v>139</v>
      </c>
    </row>
    <row r="424" spans="1:8" x14ac:dyDescent="0.2">
      <c r="A424" t="s">
        <v>59</v>
      </c>
      <c r="B424">
        <v>1</v>
      </c>
      <c r="C424">
        <v>0.53300000000000003</v>
      </c>
      <c r="E424">
        <f t="shared" si="12"/>
        <v>1</v>
      </c>
      <c r="F424">
        <v>1</v>
      </c>
      <c r="G424">
        <v>1</v>
      </c>
      <c r="H424" t="s">
        <v>139</v>
      </c>
    </row>
    <row r="425" spans="1:8" x14ac:dyDescent="0.2">
      <c r="A425" t="s">
        <v>85</v>
      </c>
      <c r="B425">
        <v>3</v>
      </c>
      <c r="C425">
        <v>0.2</v>
      </c>
      <c r="D425">
        <f t="shared" si="13"/>
        <v>1</v>
      </c>
      <c r="F425">
        <v>0</v>
      </c>
      <c r="G425">
        <v>1</v>
      </c>
      <c r="H425" t="s">
        <v>139</v>
      </c>
    </row>
    <row r="426" spans="1:8" x14ac:dyDescent="0.2">
      <c r="A426" t="s">
        <v>36</v>
      </c>
      <c r="B426">
        <v>4</v>
      </c>
      <c r="C426">
        <v>0.8</v>
      </c>
      <c r="E426">
        <f t="shared" si="12"/>
        <v>1</v>
      </c>
      <c r="F426">
        <v>1</v>
      </c>
      <c r="G426">
        <v>1</v>
      </c>
      <c r="H426" t="s">
        <v>139</v>
      </c>
    </row>
    <row r="427" spans="1:8" x14ac:dyDescent="0.2">
      <c r="A427" t="s">
        <v>46</v>
      </c>
      <c r="B427">
        <v>1</v>
      </c>
      <c r="C427">
        <v>0.05</v>
      </c>
      <c r="D427">
        <f t="shared" si="13"/>
        <v>1</v>
      </c>
      <c r="F427">
        <v>0</v>
      </c>
      <c r="G427">
        <v>1</v>
      </c>
      <c r="H427" t="s">
        <v>139</v>
      </c>
    </row>
    <row r="428" spans="1:8" x14ac:dyDescent="0.2">
      <c r="A428" t="s">
        <v>37</v>
      </c>
      <c r="B428">
        <v>4</v>
      </c>
      <c r="C428">
        <v>0.53300000000000003</v>
      </c>
      <c r="E428">
        <f t="shared" si="12"/>
        <v>1</v>
      </c>
      <c r="F428">
        <v>1</v>
      </c>
      <c r="G428">
        <v>1</v>
      </c>
      <c r="H428" t="s">
        <v>139</v>
      </c>
    </row>
    <row r="429" spans="1:8" x14ac:dyDescent="0.2">
      <c r="A429" t="s">
        <v>4</v>
      </c>
      <c r="B429">
        <v>4</v>
      </c>
      <c r="C429">
        <v>0.53300000000000003</v>
      </c>
      <c r="D429">
        <f t="shared" si="13"/>
        <v>1</v>
      </c>
      <c r="F429">
        <v>0</v>
      </c>
      <c r="G429">
        <v>1</v>
      </c>
      <c r="H429" t="s">
        <v>139</v>
      </c>
    </row>
    <row r="430" spans="1:8" x14ac:dyDescent="0.2">
      <c r="A430" t="s">
        <v>5</v>
      </c>
      <c r="B430">
        <v>1</v>
      </c>
      <c r="C430">
        <v>0.4</v>
      </c>
      <c r="E430">
        <f t="shared" si="12"/>
        <v>1</v>
      </c>
      <c r="F430">
        <v>1</v>
      </c>
      <c r="G430">
        <v>1</v>
      </c>
      <c r="H430" t="s">
        <v>139</v>
      </c>
    </row>
    <row r="431" spans="1:8" x14ac:dyDescent="0.2">
      <c r="A431" t="s">
        <v>47</v>
      </c>
      <c r="B431">
        <v>4</v>
      </c>
      <c r="C431">
        <v>0.53300000000000003</v>
      </c>
      <c r="E431">
        <f t="shared" si="12"/>
        <v>1</v>
      </c>
      <c r="F431">
        <v>1</v>
      </c>
      <c r="G431">
        <v>1</v>
      </c>
      <c r="H431" t="s">
        <v>139</v>
      </c>
    </row>
    <row r="432" spans="1:8" x14ac:dyDescent="0.2">
      <c r="A432" t="s">
        <v>56</v>
      </c>
      <c r="B432">
        <v>2</v>
      </c>
      <c r="C432">
        <v>0.8</v>
      </c>
      <c r="E432">
        <f t="shared" si="12"/>
        <v>1</v>
      </c>
      <c r="F432">
        <v>1</v>
      </c>
      <c r="G432">
        <v>1</v>
      </c>
      <c r="H432" t="s">
        <v>139</v>
      </c>
    </row>
    <row r="433" spans="1:8" x14ac:dyDescent="0.2">
      <c r="A433" t="s">
        <v>9</v>
      </c>
      <c r="B433">
        <v>2</v>
      </c>
      <c r="C433">
        <v>0.2</v>
      </c>
      <c r="E433">
        <f t="shared" si="12"/>
        <v>1</v>
      </c>
      <c r="F433">
        <v>1</v>
      </c>
      <c r="G433">
        <v>1</v>
      </c>
      <c r="H433" t="s">
        <v>139</v>
      </c>
    </row>
    <row r="434" spans="1:8" x14ac:dyDescent="0.2">
      <c r="A434" t="s">
        <v>61</v>
      </c>
      <c r="B434">
        <v>1</v>
      </c>
      <c r="C434">
        <v>1.0669999999999999</v>
      </c>
      <c r="E434">
        <f t="shared" si="12"/>
        <v>1</v>
      </c>
      <c r="F434">
        <v>1</v>
      </c>
      <c r="G434">
        <v>1</v>
      </c>
      <c r="H434" t="s">
        <v>139</v>
      </c>
    </row>
    <row r="435" spans="1:8" x14ac:dyDescent="0.2">
      <c r="A435" t="s">
        <v>14</v>
      </c>
      <c r="B435">
        <v>1</v>
      </c>
      <c r="C435">
        <v>0.2</v>
      </c>
      <c r="E435">
        <f t="shared" si="12"/>
        <v>1</v>
      </c>
      <c r="F435">
        <v>1</v>
      </c>
      <c r="G435">
        <v>1</v>
      </c>
      <c r="H435" t="s">
        <v>139</v>
      </c>
    </row>
    <row r="436" spans="1:8" x14ac:dyDescent="0.2">
      <c r="A436" t="s">
        <v>74</v>
      </c>
      <c r="B436">
        <v>2</v>
      </c>
      <c r="C436">
        <v>0.8</v>
      </c>
      <c r="F436">
        <v>1</v>
      </c>
      <c r="G436">
        <v>0</v>
      </c>
      <c r="H436" t="s">
        <v>139</v>
      </c>
    </row>
    <row r="437" spans="1:8" x14ac:dyDescent="0.2">
      <c r="A437" t="s">
        <v>97</v>
      </c>
      <c r="B437">
        <v>4</v>
      </c>
      <c r="C437">
        <v>0.53300000000000003</v>
      </c>
      <c r="F437">
        <v>0</v>
      </c>
      <c r="G437">
        <v>0</v>
      </c>
      <c r="H437" t="s">
        <v>139</v>
      </c>
    </row>
    <row r="438" spans="1:8" x14ac:dyDescent="0.2">
      <c r="A438" t="s">
        <v>34</v>
      </c>
      <c r="B438">
        <v>4</v>
      </c>
      <c r="C438">
        <v>0.2</v>
      </c>
      <c r="F438">
        <v>0</v>
      </c>
      <c r="G438">
        <v>0</v>
      </c>
      <c r="H438" t="s">
        <v>139</v>
      </c>
    </row>
    <row r="439" spans="1:8" x14ac:dyDescent="0.2">
      <c r="A439" t="s">
        <v>41</v>
      </c>
      <c r="B439">
        <v>4</v>
      </c>
      <c r="C439">
        <v>0.53300000000000003</v>
      </c>
      <c r="D439">
        <f t="shared" si="13"/>
        <v>1</v>
      </c>
      <c r="F439">
        <v>0</v>
      </c>
      <c r="G439">
        <v>1</v>
      </c>
      <c r="H439" t="s">
        <v>139</v>
      </c>
    </row>
    <row r="440" spans="1:8" x14ac:dyDescent="0.2">
      <c r="A440" t="s">
        <v>76</v>
      </c>
      <c r="B440">
        <v>2</v>
      </c>
      <c r="C440">
        <v>1.0669999999999999</v>
      </c>
      <c r="E440">
        <f t="shared" si="12"/>
        <v>1</v>
      </c>
      <c r="F440">
        <v>1</v>
      </c>
      <c r="G440">
        <v>1</v>
      </c>
      <c r="H440" t="s">
        <v>139</v>
      </c>
    </row>
    <row r="441" spans="1:8" x14ac:dyDescent="0.2">
      <c r="A441" t="s">
        <v>42</v>
      </c>
      <c r="B441">
        <v>1</v>
      </c>
      <c r="C441">
        <v>0.8</v>
      </c>
      <c r="E441">
        <f t="shared" si="12"/>
        <v>1</v>
      </c>
      <c r="F441">
        <v>1</v>
      </c>
      <c r="G441">
        <v>1</v>
      </c>
      <c r="H441" t="s">
        <v>139</v>
      </c>
    </row>
    <row r="442" spans="1:8" x14ac:dyDescent="0.2">
      <c r="A442" t="s">
        <v>80</v>
      </c>
      <c r="B442">
        <v>1</v>
      </c>
      <c r="C442">
        <v>1.0669999999999999</v>
      </c>
      <c r="D442">
        <f t="shared" si="13"/>
        <v>1</v>
      </c>
      <c r="F442">
        <v>0</v>
      </c>
      <c r="G442">
        <v>1</v>
      </c>
      <c r="H442" t="s">
        <v>139</v>
      </c>
    </row>
    <row r="443" spans="1:8" x14ac:dyDescent="0.2">
      <c r="A443" t="s">
        <v>13</v>
      </c>
      <c r="B443">
        <v>1</v>
      </c>
      <c r="C443">
        <v>0.53300000000000003</v>
      </c>
      <c r="E443">
        <f t="shared" si="12"/>
        <v>1</v>
      </c>
      <c r="F443">
        <v>1</v>
      </c>
      <c r="G443">
        <v>1</v>
      </c>
      <c r="H443" t="s">
        <v>139</v>
      </c>
    </row>
    <row r="444" spans="1:8" x14ac:dyDescent="0.2">
      <c r="A444" t="s">
        <v>33</v>
      </c>
      <c r="B444">
        <v>1</v>
      </c>
      <c r="C444">
        <v>0.8</v>
      </c>
      <c r="D444">
        <f t="shared" si="13"/>
        <v>1</v>
      </c>
      <c r="F444">
        <v>0</v>
      </c>
      <c r="G444">
        <v>1</v>
      </c>
      <c r="H444" t="s">
        <v>139</v>
      </c>
    </row>
    <row r="445" spans="1:8" x14ac:dyDescent="0.2">
      <c r="A445" t="s">
        <v>43</v>
      </c>
      <c r="B445">
        <v>1</v>
      </c>
      <c r="C445">
        <v>0.8</v>
      </c>
      <c r="E445">
        <f t="shared" si="12"/>
        <v>1</v>
      </c>
      <c r="F445">
        <v>1</v>
      </c>
      <c r="G445">
        <v>1</v>
      </c>
      <c r="H445" t="s">
        <v>139</v>
      </c>
    </row>
    <row r="446" spans="1:8" x14ac:dyDescent="0.2">
      <c r="A446" t="s">
        <v>84</v>
      </c>
      <c r="B446">
        <v>2</v>
      </c>
      <c r="C446">
        <v>0.8</v>
      </c>
      <c r="E446">
        <f t="shared" si="12"/>
        <v>1</v>
      </c>
      <c r="F446">
        <v>1</v>
      </c>
      <c r="G446">
        <v>1</v>
      </c>
      <c r="H446" t="s">
        <v>139</v>
      </c>
    </row>
    <row r="447" spans="1:8" x14ac:dyDescent="0.2">
      <c r="A447" t="s">
        <v>53</v>
      </c>
      <c r="B447">
        <v>1</v>
      </c>
      <c r="C447">
        <v>0.53300000000000003</v>
      </c>
      <c r="F447">
        <v>0</v>
      </c>
      <c r="G447">
        <v>0</v>
      </c>
      <c r="H447" t="s">
        <v>139</v>
      </c>
    </row>
    <row r="448" spans="1:8" x14ac:dyDescent="0.2">
      <c r="A448" t="s">
        <v>88</v>
      </c>
      <c r="B448">
        <v>2</v>
      </c>
      <c r="C448">
        <v>0.05</v>
      </c>
      <c r="F448">
        <v>0</v>
      </c>
      <c r="G448">
        <v>0</v>
      </c>
      <c r="H448" t="s">
        <v>139</v>
      </c>
    </row>
    <row r="449" spans="1:8" x14ac:dyDescent="0.2">
      <c r="A449" t="s">
        <v>96</v>
      </c>
      <c r="B449">
        <v>3</v>
      </c>
      <c r="C449">
        <v>0.4</v>
      </c>
      <c r="F449">
        <v>0</v>
      </c>
      <c r="G449">
        <v>0</v>
      </c>
      <c r="H449" t="s">
        <v>139</v>
      </c>
    </row>
    <row r="450" spans="1:8" x14ac:dyDescent="0.2">
      <c r="A450" t="s">
        <v>68</v>
      </c>
      <c r="B450">
        <v>4</v>
      </c>
      <c r="C450">
        <v>0.05</v>
      </c>
      <c r="D450">
        <f t="shared" si="13"/>
        <v>1</v>
      </c>
      <c r="F450">
        <v>0</v>
      </c>
      <c r="G450">
        <v>1</v>
      </c>
      <c r="H450" t="s">
        <v>139</v>
      </c>
    </row>
    <row r="451" spans="1:8" x14ac:dyDescent="0.2">
      <c r="A451" t="s">
        <v>16</v>
      </c>
      <c r="B451">
        <v>3</v>
      </c>
      <c r="C451">
        <v>0.4</v>
      </c>
      <c r="E451">
        <f t="shared" ref="E451:E512" si="14">COUNTIFS(F451,"1",G451,"1")</f>
        <v>1</v>
      </c>
      <c r="F451">
        <v>1</v>
      </c>
      <c r="G451">
        <v>1</v>
      </c>
      <c r="H451" t="s">
        <v>139</v>
      </c>
    </row>
    <row r="452" spans="1:8" x14ac:dyDescent="0.2">
      <c r="A452" t="s">
        <v>77</v>
      </c>
      <c r="B452">
        <v>4</v>
      </c>
      <c r="C452">
        <v>0.4</v>
      </c>
      <c r="F452">
        <v>1</v>
      </c>
      <c r="G452">
        <v>0</v>
      </c>
      <c r="H452" t="s">
        <v>139</v>
      </c>
    </row>
    <row r="453" spans="1:8" x14ac:dyDescent="0.2">
      <c r="A453" t="s">
        <v>82</v>
      </c>
      <c r="B453">
        <v>1</v>
      </c>
      <c r="C453">
        <v>0.8</v>
      </c>
      <c r="E453">
        <f t="shared" si="14"/>
        <v>1</v>
      </c>
      <c r="F453">
        <v>1</v>
      </c>
      <c r="G453">
        <v>1</v>
      </c>
      <c r="H453" t="s">
        <v>139</v>
      </c>
    </row>
    <row r="454" spans="1:8" x14ac:dyDescent="0.2">
      <c r="A454" t="s">
        <v>58</v>
      </c>
      <c r="B454">
        <v>2</v>
      </c>
      <c r="C454">
        <v>0.4</v>
      </c>
      <c r="D454">
        <f t="shared" ref="D454:D505" si="15">COUNTIFS(F454,"0",G454,"1")</f>
        <v>1</v>
      </c>
      <c r="F454">
        <v>0</v>
      </c>
      <c r="G454">
        <v>1</v>
      </c>
      <c r="H454" t="s">
        <v>139</v>
      </c>
    </row>
    <row r="455" spans="1:8" x14ac:dyDescent="0.2">
      <c r="A455" t="s">
        <v>100</v>
      </c>
      <c r="B455">
        <v>4</v>
      </c>
      <c r="C455">
        <v>0.05</v>
      </c>
      <c r="F455">
        <v>1</v>
      </c>
      <c r="G455">
        <v>0</v>
      </c>
      <c r="H455" t="s">
        <v>139</v>
      </c>
    </row>
    <row r="456" spans="1:8" x14ac:dyDescent="0.2">
      <c r="A456" t="s">
        <v>26</v>
      </c>
      <c r="B456">
        <v>2</v>
      </c>
      <c r="C456">
        <v>0.4</v>
      </c>
      <c r="D456">
        <f t="shared" si="15"/>
        <v>1</v>
      </c>
      <c r="F456">
        <v>0</v>
      </c>
      <c r="G456">
        <v>1</v>
      </c>
      <c r="H456" t="s">
        <v>139</v>
      </c>
    </row>
    <row r="457" spans="1:8" x14ac:dyDescent="0.2">
      <c r="A457" t="s">
        <v>73</v>
      </c>
      <c r="B457">
        <v>4</v>
      </c>
      <c r="C457">
        <v>0.05</v>
      </c>
      <c r="E457">
        <f t="shared" si="14"/>
        <v>1</v>
      </c>
      <c r="F457">
        <v>1</v>
      </c>
      <c r="G457">
        <v>1</v>
      </c>
      <c r="H457" t="s">
        <v>139</v>
      </c>
    </row>
    <row r="458" spans="1:8" x14ac:dyDescent="0.2">
      <c r="A458" t="s">
        <v>12</v>
      </c>
      <c r="B458">
        <v>3</v>
      </c>
      <c r="C458">
        <v>0.8</v>
      </c>
      <c r="E458">
        <f t="shared" si="14"/>
        <v>1</v>
      </c>
      <c r="F458">
        <v>1</v>
      </c>
      <c r="G458">
        <v>1</v>
      </c>
      <c r="H458" t="s">
        <v>139</v>
      </c>
    </row>
    <row r="459" spans="1:8" x14ac:dyDescent="0.2">
      <c r="A459" t="s">
        <v>11</v>
      </c>
      <c r="B459">
        <v>4</v>
      </c>
      <c r="C459">
        <v>0.2</v>
      </c>
      <c r="D459">
        <f t="shared" si="15"/>
        <v>1</v>
      </c>
      <c r="F459">
        <v>0</v>
      </c>
      <c r="G459">
        <v>1</v>
      </c>
      <c r="H459" t="s">
        <v>139</v>
      </c>
    </row>
    <row r="460" spans="1:8" x14ac:dyDescent="0.2">
      <c r="A460" t="s">
        <v>7</v>
      </c>
      <c r="B460">
        <v>4</v>
      </c>
      <c r="C460">
        <v>1.0669999999999999</v>
      </c>
      <c r="E460">
        <f t="shared" si="14"/>
        <v>1</v>
      </c>
      <c r="F460">
        <v>1</v>
      </c>
      <c r="G460">
        <v>1</v>
      </c>
      <c r="H460" t="s">
        <v>139</v>
      </c>
    </row>
    <row r="461" spans="1:8" x14ac:dyDescent="0.2">
      <c r="A461" t="s">
        <v>70</v>
      </c>
      <c r="B461">
        <v>2</v>
      </c>
      <c r="C461">
        <v>0.05</v>
      </c>
      <c r="D461">
        <f t="shared" si="15"/>
        <v>1</v>
      </c>
      <c r="F461">
        <v>0</v>
      </c>
      <c r="G461">
        <v>1</v>
      </c>
      <c r="H461" t="s">
        <v>139</v>
      </c>
    </row>
    <row r="462" spans="1:8" x14ac:dyDescent="0.2">
      <c r="A462" t="s">
        <v>86</v>
      </c>
      <c r="B462">
        <v>2</v>
      </c>
      <c r="C462">
        <v>0.2</v>
      </c>
      <c r="F462">
        <v>0</v>
      </c>
      <c r="G462">
        <v>0</v>
      </c>
      <c r="H462" t="s">
        <v>139</v>
      </c>
    </row>
    <row r="463" spans="1:8" x14ac:dyDescent="0.2">
      <c r="A463" t="s">
        <v>65</v>
      </c>
      <c r="B463">
        <v>3</v>
      </c>
      <c r="C463">
        <v>0.53300000000000003</v>
      </c>
      <c r="F463">
        <v>0</v>
      </c>
      <c r="G463">
        <v>0</v>
      </c>
      <c r="H463" t="s">
        <v>139</v>
      </c>
    </row>
    <row r="464" spans="1:8" x14ac:dyDescent="0.2">
      <c r="A464" t="s">
        <v>93</v>
      </c>
      <c r="B464">
        <v>3</v>
      </c>
      <c r="C464">
        <v>0.53300000000000003</v>
      </c>
      <c r="E464">
        <f t="shared" si="14"/>
        <v>1</v>
      </c>
      <c r="F464">
        <v>1</v>
      </c>
      <c r="G464">
        <v>1</v>
      </c>
      <c r="H464" t="s">
        <v>139</v>
      </c>
    </row>
    <row r="465" spans="1:8" x14ac:dyDescent="0.2">
      <c r="A465" t="s">
        <v>55</v>
      </c>
      <c r="B465">
        <v>4</v>
      </c>
      <c r="C465">
        <v>0.2</v>
      </c>
      <c r="F465">
        <v>0</v>
      </c>
      <c r="G465">
        <v>0</v>
      </c>
      <c r="H465" t="s">
        <v>139</v>
      </c>
    </row>
    <row r="466" spans="1:8" x14ac:dyDescent="0.2">
      <c r="A466" t="s">
        <v>32</v>
      </c>
      <c r="B466">
        <v>3</v>
      </c>
      <c r="C466">
        <v>0.53300000000000003</v>
      </c>
      <c r="F466">
        <v>0</v>
      </c>
      <c r="G466">
        <v>0</v>
      </c>
      <c r="H466" t="s">
        <v>139</v>
      </c>
    </row>
    <row r="467" spans="1:8" x14ac:dyDescent="0.2">
      <c r="A467" t="s">
        <v>52</v>
      </c>
      <c r="B467">
        <v>2</v>
      </c>
      <c r="C467">
        <v>0.53300000000000003</v>
      </c>
      <c r="F467">
        <v>0</v>
      </c>
      <c r="G467">
        <v>0</v>
      </c>
      <c r="H467" t="s">
        <v>139</v>
      </c>
    </row>
    <row r="468" spans="1:8" x14ac:dyDescent="0.2">
      <c r="A468" t="s">
        <v>94</v>
      </c>
      <c r="B468">
        <v>1</v>
      </c>
      <c r="C468">
        <v>0.4</v>
      </c>
      <c r="F468">
        <v>0</v>
      </c>
      <c r="G468">
        <v>0</v>
      </c>
      <c r="H468" t="s">
        <v>139</v>
      </c>
    </row>
    <row r="469" spans="1:8" x14ac:dyDescent="0.2">
      <c r="A469" t="s">
        <v>18</v>
      </c>
      <c r="B469">
        <v>1</v>
      </c>
      <c r="C469">
        <v>0.4</v>
      </c>
      <c r="D469">
        <f t="shared" si="15"/>
        <v>1</v>
      </c>
      <c r="F469">
        <v>0</v>
      </c>
      <c r="G469">
        <v>1</v>
      </c>
      <c r="H469" t="s">
        <v>139</v>
      </c>
    </row>
    <row r="470" spans="1:8" x14ac:dyDescent="0.2">
      <c r="A470" t="s">
        <v>98</v>
      </c>
      <c r="B470">
        <v>1</v>
      </c>
      <c r="C470">
        <v>0.05</v>
      </c>
      <c r="E470">
        <f t="shared" si="14"/>
        <v>1</v>
      </c>
      <c r="F470">
        <v>1</v>
      </c>
      <c r="G470">
        <v>1</v>
      </c>
      <c r="H470" t="s">
        <v>139</v>
      </c>
    </row>
    <row r="471" spans="1:8" x14ac:dyDescent="0.2">
      <c r="A471" t="s">
        <v>10</v>
      </c>
      <c r="B471">
        <v>3</v>
      </c>
      <c r="C471">
        <v>0.4</v>
      </c>
      <c r="D471">
        <f t="shared" si="15"/>
        <v>1</v>
      </c>
      <c r="F471">
        <v>0</v>
      </c>
      <c r="G471">
        <v>1</v>
      </c>
      <c r="H471" t="s">
        <v>139</v>
      </c>
    </row>
    <row r="472" spans="1:8" x14ac:dyDescent="0.2">
      <c r="A472" t="s">
        <v>45</v>
      </c>
      <c r="B472">
        <v>3</v>
      </c>
      <c r="C472">
        <v>1.0669999999999999</v>
      </c>
      <c r="D472">
        <f t="shared" si="15"/>
        <v>1</v>
      </c>
      <c r="F472">
        <v>0</v>
      </c>
      <c r="G472">
        <v>1</v>
      </c>
      <c r="H472" t="s">
        <v>139</v>
      </c>
    </row>
    <row r="473" spans="1:8" x14ac:dyDescent="0.2">
      <c r="A473" t="s">
        <v>22</v>
      </c>
      <c r="B473">
        <v>1</v>
      </c>
      <c r="C473">
        <v>0.4</v>
      </c>
      <c r="D473">
        <f t="shared" si="15"/>
        <v>1</v>
      </c>
      <c r="F473">
        <v>0</v>
      </c>
      <c r="G473">
        <v>1</v>
      </c>
      <c r="H473" t="s">
        <v>139</v>
      </c>
    </row>
    <row r="474" spans="1:8" x14ac:dyDescent="0.2">
      <c r="A474" t="s">
        <v>24</v>
      </c>
      <c r="B474">
        <v>3</v>
      </c>
      <c r="C474">
        <v>0.4</v>
      </c>
      <c r="F474">
        <v>1</v>
      </c>
      <c r="G474">
        <v>0</v>
      </c>
      <c r="H474" t="s">
        <v>139</v>
      </c>
    </row>
    <row r="475" spans="1:8" x14ac:dyDescent="0.2">
      <c r="A475" t="s">
        <v>27</v>
      </c>
      <c r="B475">
        <v>2</v>
      </c>
      <c r="C475">
        <v>0.8</v>
      </c>
      <c r="E475">
        <f t="shared" si="14"/>
        <v>1</v>
      </c>
      <c r="F475">
        <v>1</v>
      </c>
      <c r="G475">
        <v>1</v>
      </c>
      <c r="H475" t="s">
        <v>139</v>
      </c>
    </row>
    <row r="476" spans="1:8" x14ac:dyDescent="0.2">
      <c r="A476" t="s">
        <v>62</v>
      </c>
      <c r="B476">
        <v>4</v>
      </c>
      <c r="C476">
        <v>0.2</v>
      </c>
      <c r="D476">
        <f t="shared" si="15"/>
        <v>1</v>
      </c>
      <c r="F476">
        <v>0</v>
      </c>
      <c r="G476">
        <v>1</v>
      </c>
      <c r="H476" t="s">
        <v>139</v>
      </c>
    </row>
    <row r="477" spans="1:8" x14ac:dyDescent="0.2">
      <c r="A477" t="s">
        <v>21</v>
      </c>
      <c r="B477">
        <v>3</v>
      </c>
      <c r="C477">
        <v>0.05</v>
      </c>
      <c r="D477">
        <f t="shared" si="15"/>
        <v>1</v>
      </c>
      <c r="F477">
        <v>0</v>
      </c>
      <c r="G477">
        <v>1</v>
      </c>
      <c r="H477" t="s">
        <v>139</v>
      </c>
    </row>
    <row r="478" spans="1:8" x14ac:dyDescent="0.2">
      <c r="A478" t="s">
        <v>54</v>
      </c>
      <c r="B478">
        <v>2</v>
      </c>
      <c r="C478">
        <v>0.05</v>
      </c>
      <c r="E478">
        <f t="shared" si="14"/>
        <v>1</v>
      </c>
      <c r="F478">
        <v>1</v>
      </c>
      <c r="G478">
        <v>1</v>
      </c>
      <c r="H478" t="s">
        <v>139</v>
      </c>
    </row>
    <row r="479" spans="1:8" x14ac:dyDescent="0.2">
      <c r="A479" t="s">
        <v>49</v>
      </c>
      <c r="B479">
        <v>2</v>
      </c>
      <c r="C479">
        <v>0.05</v>
      </c>
      <c r="D479">
        <f t="shared" si="15"/>
        <v>1</v>
      </c>
      <c r="F479">
        <v>0</v>
      </c>
      <c r="G479">
        <v>1</v>
      </c>
      <c r="H479" t="s">
        <v>139</v>
      </c>
    </row>
    <row r="480" spans="1:8" x14ac:dyDescent="0.2">
      <c r="A480" t="s">
        <v>38</v>
      </c>
      <c r="B480">
        <v>2</v>
      </c>
      <c r="C480">
        <v>0.05</v>
      </c>
      <c r="F480">
        <v>0</v>
      </c>
      <c r="G480">
        <v>0</v>
      </c>
      <c r="H480" t="s">
        <v>139</v>
      </c>
    </row>
    <row r="481" spans="1:8" x14ac:dyDescent="0.2">
      <c r="A481" t="s">
        <v>78</v>
      </c>
      <c r="B481">
        <v>4</v>
      </c>
      <c r="C481">
        <v>0.05</v>
      </c>
      <c r="F481">
        <v>1</v>
      </c>
      <c r="G481">
        <v>0</v>
      </c>
      <c r="H481" t="s">
        <v>139</v>
      </c>
    </row>
    <row r="482" spans="1:8" x14ac:dyDescent="0.2">
      <c r="A482" t="s">
        <v>6</v>
      </c>
      <c r="B482">
        <v>1</v>
      </c>
      <c r="C482">
        <v>0.4</v>
      </c>
      <c r="D482">
        <f t="shared" si="15"/>
        <v>1</v>
      </c>
      <c r="F482">
        <v>0</v>
      </c>
      <c r="G482">
        <v>1</v>
      </c>
      <c r="H482" t="s">
        <v>140</v>
      </c>
    </row>
    <row r="483" spans="1:8" x14ac:dyDescent="0.2">
      <c r="A483" t="s">
        <v>84</v>
      </c>
      <c r="B483">
        <v>2</v>
      </c>
      <c r="C483">
        <v>0.8</v>
      </c>
      <c r="E483">
        <f t="shared" si="14"/>
        <v>1</v>
      </c>
      <c r="F483">
        <v>1</v>
      </c>
      <c r="G483">
        <v>1</v>
      </c>
      <c r="H483" t="s">
        <v>140</v>
      </c>
    </row>
    <row r="484" spans="1:8" x14ac:dyDescent="0.2">
      <c r="A484" t="s">
        <v>39</v>
      </c>
      <c r="B484">
        <v>4</v>
      </c>
      <c r="C484">
        <v>0.4</v>
      </c>
      <c r="E484">
        <f t="shared" si="14"/>
        <v>1</v>
      </c>
      <c r="F484">
        <v>1</v>
      </c>
      <c r="G484">
        <v>1</v>
      </c>
      <c r="H484" t="s">
        <v>140</v>
      </c>
    </row>
    <row r="485" spans="1:8" x14ac:dyDescent="0.2">
      <c r="A485" t="s">
        <v>89</v>
      </c>
      <c r="B485">
        <v>3</v>
      </c>
      <c r="C485">
        <v>0.2</v>
      </c>
      <c r="F485">
        <v>0</v>
      </c>
      <c r="G485">
        <v>0</v>
      </c>
      <c r="H485" t="s">
        <v>140</v>
      </c>
    </row>
    <row r="486" spans="1:8" x14ac:dyDescent="0.2">
      <c r="A486" t="s">
        <v>34</v>
      </c>
      <c r="B486">
        <v>4</v>
      </c>
      <c r="C486">
        <v>0.2</v>
      </c>
      <c r="F486">
        <v>0</v>
      </c>
      <c r="G486">
        <v>0</v>
      </c>
      <c r="H486" t="s">
        <v>140</v>
      </c>
    </row>
    <row r="487" spans="1:8" x14ac:dyDescent="0.2">
      <c r="A487" t="s">
        <v>76</v>
      </c>
      <c r="B487">
        <v>2</v>
      </c>
      <c r="C487">
        <v>1.0669999999999999</v>
      </c>
      <c r="E487">
        <f t="shared" si="14"/>
        <v>1</v>
      </c>
      <c r="F487">
        <v>1</v>
      </c>
      <c r="G487">
        <v>1</v>
      </c>
      <c r="H487" t="s">
        <v>140</v>
      </c>
    </row>
    <row r="488" spans="1:8" x14ac:dyDescent="0.2">
      <c r="A488" t="s">
        <v>91</v>
      </c>
      <c r="B488">
        <v>1</v>
      </c>
      <c r="C488">
        <v>0.4</v>
      </c>
      <c r="E488">
        <f t="shared" si="14"/>
        <v>1</v>
      </c>
      <c r="F488">
        <v>1</v>
      </c>
      <c r="G488">
        <v>1</v>
      </c>
      <c r="H488" t="s">
        <v>140</v>
      </c>
    </row>
    <row r="489" spans="1:8" x14ac:dyDescent="0.2">
      <c r="A489" t="s">
        <v>52</v>
      </c>
      <c r="B489">
        <v>2</v>
      </c>
      <c r="C489">
        <v>0.53300000000000003</v>
      </c>
      <c r="F489">
        <v>0</v>
      </c>
      <c r="G489">
        <v>0</v>
      </c>
      <c r="H489" t="s">
        <v>140</v>
      </c>
    </row>
    <row r="490" spans="1:8" x14ac:dyDescent="0.2">
      <c r="A490" t="s">
        <v>44</v>
      </c>
      <c r="B490">
        <v>4</v>
      </c>
      <c r="C490">
        <v>1.0669999999999999</v>
      </c>
      <c r="F490">
        <v>1</v>
      </c>
      <c r="G490">
        <v>0</v>
      </c>
      <c r="H490" t="s">
        <v>140</v>
      </c>
    </row>
    <row r="491" spans="1:8" x14ac:dyDescent="0.2">
      <c r="A491" t="s">
        <v>61</v>
      </c>
      <c r="B491">
        <v>1</v>
      </c>
      <c r="C491">
        <v>1.0669999999999999</v>
      </c>
      <c r="E491">
        <f t="shared" si="14"/>
        <v>1</v>
      </c>
      <c r="F491">
        <v>1</v>
      </c>
      <c r="G491">
        <v>1</v>
      </c>
      <c r="H491" t="s">
        <v>140</v>
      </c>
    </row>
    <row r="492" spans="1:8" x14ac:dyDescent="0.2">
      <c r="A492" t="s">
        <v>16</v>
      </c>
      <c r="B492">
        <v>3</v>
      </c>
      <c r="C492">
        <v>0.4</v>
      </c>
      <c r="E492">
        <f t="shared" si="14"/>
        <v>1</v>
      </c>
      <c r="F492">
        <v>1</v>
      </c>
      <c r="G492">
        <v>1</v>
      </c>
      <c r="H492" t="s">
        <v>140</v>
      </c>
    </row>
    <row r="493" spans="1:8" x14ac:dyDescent="0.2">
      <c r="A493" t="s">
        <v>71</v>
      </c>
      <c r="B493">
        <v>1</v>
      </c>
      <c r="C493">
        <v>0.4</v>
      </c>
      <c r="D493">
        <f t="shared" si="15"/>
        <v>1</v>
      </c>
      <c r="F493">
        <v>0</v>
      </c>
      <c r="G493">
        <v>1</v>
      </c>
      <c r="H493" t="s">
        <v>140</v>
      </c>
    </row>
    <row r="494" spans="1:8" x14ac:dyDescent="0.2">
      <c r="A494" t="s">
        <v>38</v>
      </c>
      <c r="B494">
        <v>2</v>
      </c>
      <c r="C494">
        <v>0.05</v>
      </c>
      <c r="D494">
        <f t="shared" si="15"/>
        <v>1</v>
      </c>
      <c r="F494">
        <v>0</v>
      </c>
      <c r="G494">
        <v>1</v>
      </c>
      <c r="H494" t="s">
        <v>140</v>
      </c>
    </row>
    <row r="495" spans="1:8" x14ac:dyDescent="0.2">
      <c r="A495" t="s">
        <v>4</v>
      </c>
      <c r="B495">
        <v>4</v>
      </c>
      <c r="C495">
        <v>0.53300000000000003</v>
      </c>
      <c r="F495">
        <v>0</v>
      </c>
      <c r="G495">
        <v>0</v>
      </c>
      <c r="H495" t="s">
        <v>140</v>
      </c>
    </row>
    <row r="496" spans="1:8" x14ac:dyDescent="0.2">
      <c r="A496" t="s">
        <v>3</v>
      </c>
      <c r="B496">
        <v>1</v>
      </c>
      <c r="C496">
        <v>0.2</v>
      </c>
      <c r="F496">
        <v>0</v>
      </c>
      <c r="G496">
        <v>0</v>
      </c>
      <c r="H496" t="s">
        <v>140</v>
      </c>
    </row>
    <row r="497" spans="1:8" x14ac:dyDescent="0.2">
      <c r="A497" t="s">
        <v>18</v>
      </c>
      <c r="B497">
        <v>1</v>
      </c>
      <c r="C497">
        <v>0.4</v>
      </c>
      <c r="D497">
        <f t="shared" si="15"/>
        <v>1</v>
      </c>
      <c r="F497">
        <v>0</v>
      </c>
      <c r="G497">
        <v>1</v>
      </c>
      <c r="H497" t="s">
        <v>140</v>
      </c>
    </row>
    <row r="498" spans="1:8" x14ac:dyDescent="0.2">
      <c r="A498" t="s">
        <v>22</v>
      </c>
      <c r="B498">
        <v>1</v>
      </c>
      <c r="C498">
        <v>0.4</v>
      </c>
      <c r="D498">
        <f t="shared" si="15"/>
        <v>1</v>
      </c>
      <c r="F498">
        <v>0</v>
      </c>
      <c r="G498">
        <v>1</v>
      </c>
      <c r="H498" t="s">
        <v>140</v>
      </c>
    </row>
    <row r="499" spans="1:8" x14ac:dyDescent="0.2">
      <c r="A499" t="s">
        <v>53</v>
      </c>
      <c r="B499">
        <v>1</v>
      </c>
      <c r="C499">
        <v>0.53300000000000003</v>
      </c>
      <c r="D499">
        <f t="shared" si="15"/>
        <v>1</v>
      </c>
      <c r="F499">
        <v>0</v>
      </c>
      <c r="G499">
        <v>1</v>
      </c>
      <c r="H499" t="s">
        <v>140</v>
      </c>
    </row>
    <row r="500" spans="1:8" x14ac:dyDescent="0.2">
      <c r="A500" t="s">
        <v>32</v>
      </c>
      <c r="B500">
        <v>3</v>
      </c>
      <c r="C500">
        <v>0.53300000000000003</v>
      </c>
      <c r="F500">
        <v>0</v>
      </c>
      <c r="G500">
        <v>0</v>
      </c>
      <c r="H500" t="s">
        <v>140</v>
      </c>
    </row>
    <row r="501" spans="1:8" x14ac:dyDescent="0.2">
      <c r="A501" t="s">
        <v>82</v>
      </c>
      <c r="B501">
        <v>1</v>
      </c>
      <c r="C501">
        <v>0.8</v>
      </c>
      <c r="E501">
        <f t="shared" si="14"/>
        <v>1</v>
      </c>
      <c r="F501">
        <v>1</v>
      </c>
      <c r="G501">
        <v>1</v>
      </c>
      <c r="H501" t="s">
        <v>140</v>
      </c>
    </row>
    <row r="502" spans="1:8" x14ac:dyDescent="0.2">
      <c r="A502" t="s">
        <v>57</v>
      </c>
      <c r="B502">
        <v>4</v>
      </c>
      <c r="C502">
        <v>1.0669999999999999</v>
      </c>
      <c r="F502">
        <v>1</v>
      </c>
      <c r="G502">
        <v>0</v>
      </c>
      <c r="H502" t="s">
        <v>140</v>
      </c>
    </row>
    <row r="503" spans="1:8" x14ac:dyDescent="0.2">
      <c r="A503" t="s">
        <v>58</v>
      </c>
      <c r="B503">
        <v>2</v>
      </c>
      <c r="C503">
        <v>0.4</v>
      </c>
      <c r="F503">
        <v>0</v>
      </c>
      <c r="G503">
        <v>0</v>
      </c>
      <c r="H503" t="s">
        <v>140</v>
      </c>
    </row>
    <row r="504" spans="1:8" x14ac:dyDescent="0.2">
      <c r="A504" t="s">
        <v>74</v>
      </c>
      <c r="B504">
        <v>2</v>
      </c>
      <c r="C504">
        <v>0.8</v>
      </c>
      <c r="F504">
        <v>1</v>
      </c>
      <c r="G504">
        <v>0</v>
      </c>
      <c r="H504" t="s">
        <v>140</v>
      </c>
    </row>
    <row r="505" spans="1:8" x14ac:dyDescent="0.2">
      <c r="A505" t="s">
        <v>86</v>
      </c>
      <c r="B505">
        <v>2</v>
      </c>
      <c r="C505">
        <v>0.2</v>
      </c>
      <c r="D505">
        <f t="shared" si="15"/>
        <v>1</v>
      </c>
      <c r="F505">
        <v>0</v>
      </c>
      <c r="G505">
        <v>1</v>
      </c>
      <c r="H505" t="s">
        <v>140</v>
      </c>
    </row>
    <row r="506" spans="1:8" x14ac:dyDescent="0.2">
      <c r="A506" t="s">
        <v>27</v>
      </c>
      <c r="B506">
        <v>2</v>
      </c>
      <c r="C506">
        <v>0.8</v>
      </c>
      <c r="E506">
        <f t="shared" si="14"/>
        <v>1</v>
      </c>
      <c r="F506">
        <v>1</v>
      </c>
      <c r="G506">
        <v>1</v>
      </c>
      <c r="H506" t="s">
        <v>140</v>
      </c>
    </row>
    <row r="507" spans="1:8" x14ac:dyDescent="0.2">
      <c r="A507" t="s">
        <v>98</v>
      </c>
      <c r="B507">
        <v>1</v>
      </c>
      <c r="C507">
        <v>0.05</v>
      </c>
      <c r="F507">
        <v>1</v>
      </c>
      <c r="G507">
        <v>0</v>
      </c>
      <c r="H507" t="s">
        <v>140</v>
      </c>
    </row>
    <row r="508" spans="1:8" x14ac:dyDescent="0.2">
      <c r="A508" t="s">
        <v>99</v>
      </c>
      <c r="B508">
        <v>3</v>
      </c>
      <c r="C508">
        <v>0.53300000000000003</v>
      </c>
      <c r="F508">
        <v>0</v>
      </c>
      <c r="G508">
        <v>0</v>
      </c>
      <c r="H508" t="s">
        <v>140</v>
      </c>
    </row>
    <row r="509" spans="1:8" x14ac:dyDescent="0.2">
      <c r="A509" t="s">
        <v>100</v>
      </c>
      <c r="B509">
        <v>4</v>
      </c>
      <c r="C509">
        <v>0.05</v>
      </c>
      <c r="F509">
        <v>1</v>
      </c>
      <c r="G509">
        <v>0</v>
      </c>
      <c r="H509" t="s">
        <v>140</v>
      </c>
    </row>
    <row r="510" spans="1:8" x14ac:dyDescent="0.2">
      <c r="A510" t="s">
        <v>17</v>
      </c>
      <c r="B510">
        <v>2</v>
      </c>
      <c r="C510">
        <v>0.05</v>
      </c>
      <c r="F510">
        <v>1</v>
      </c>
      <c r="G510">
        <v>0</v>
      </c>
      <c r="H510" t="s">
        <v>140</v>
      </c>
    </row>
    <row r="511" spans="1:8" x14ac:dyDescent="0.2">
      <c r="A511" t="s">
        <v>79</v>
      </c>
      <c r="B511">
        <v>3</v>
      </c>
      <c r="C511">
        <v>0.53300000000000003</v>
      </c>
      <c r="E511">
        <f t="shared" si="14"/>
        <v>1</v>
      </c>
      <c r="F511">
        <v>1</v>
      </c>
      <c r="G511">
        <v>1</v>
      </c>
      <c r="H511" t="s">
        <v>140</v>
      </c>
    </row>
    <row r="512" spans="1:8" x14ac:dyDescent="0.2">
      <c r="A512" t="s">
        <v>56</v>
      </c>
      <c r="B512">
        <v>2</v>
      </c>
      <c r="C512">
        <v>0.8</v>
      </c>
      <c r="E512">
        <f t="shared" si="14"/>
        <v>1</v>
      </c>
      <c r="F512">
        <v>1</v>
      </c>
      <c r="G512">
        <v>1</v>
      </c>
      <c r="H512" t="s">
        <v>140</v>
      </c>
    </row>
    <row r="513" spans="1:8" x14ac:dyDescent="0.2">
      <c r="A513" t="s">
        <v>26</v>
      </c>
      <c r="B513">
        <v>2</v>
      </c>
      <c r="C513">
        <v>0.4</v>
      </c>
      <c r="F513">
        <v>0</v>
      </c>
      <c r="G513">
        <v>0</v>
      </c>
      <c r="H513" t="s">
        <v>140</v>
      </c>
    </row>
    <row r="514" spans="1:8" x14ac:dyDescent="0.2">
      <c r="A514" t="s">
        <v>55</v>
      </c>
      <c r="B514">
        <v>4</v>
      </c>
      <c r="C514">
        <v>0.2</v>
      </c>
      <c r="F514">
        <v>0</v>
      </c>
      <c r="G514">
        <v>0</v>
      </c>
      <c r="H514" t="s">
        <v>140</v>
      </c>
    </row>
    <row r="515" spans="1:8" x14ac:dyDescent="0.2">
      <c r="A515" t="s">
        <v>92</v>
      </c>
      <c r="B515">
        <v>4</v>
      </c>
      <c r="C515">
        <v>0.2</v>
      </c>
      <c r="D515">
        <f t="shared" ref="D515:D576" si="16">COUNTIFS(F515,"0",G515,"1")</f>
        <v>1</v>
      </c>
      <c r="F515">
        <v>0</v>
      </c>
      <c r="G515">
        <v>1</v>
      </c>
      <c r="H515" t="s">
        <v>140</v>
      </c>
    </row>
    <row r="516" spans="1:8" x14ac:dyDescent="0.2">
      <c r="A516" t="s">
        <v>47</v>
      </c>
      <c r="B516">
        <v>4</v>
      </c>
      <c r="C516">
        <v>0.53300000000000003</v>
      </c>
      <c r="E516">
        <f t="shared" ref="E516:E577" si="17">COUNTIFS(F516,"1",G516,"1")</f>
        <v>1</v>
      </c>
      <c r="F516">
        <v>1</v>
      </c>
      <c r="G516">
        <v>1</v>
      </c>
      <c r="H516" t="s">
        <v>140</v>
      </c>
    </row>
    <row r="517" spans="1:8" x14ac:dyDescent="0.2">
      <c r="A517" t="s">
        <v>45</v>
      </c>
      <c r="B517">
        <v>3</v>
      </c>
      <c r="C517">
        <v>1.0669999999999999</v>
      </c>
      <c r="D517">
        <f t="shared" si="16"/>
        <v>1</v>
      </c>
      <c r="F517">
        <v>0</v>
      </c>
      <c r="G517">
        <v>1</v>
      </c>
      <c r="H517" t="s">
        <v>140</v>
      </c>
    </row>
    <row r="518" spans="1:8" x14ac:dyDescent="0.2">
      <c r="A518" t="s">
        <v>65</v>
      </c>
      <c r="B518">
        <v>3</v>
      </c>
      <c r="C518">
        <v>0.53300000000000003</v>
      </c>
      <c r="D518">
        <f t="shared" si="16"/>
        <v>1</v>
      </c>
      <c r="F518">
        <v>0</v>
      </c>
      <c r="G518">
        <v>1</v>
      </c>
      <c r="H518" t="s">
        <v>140</v>
      </c>
    </row>
    <row r="519" spans="1:8" x14ac:dyDescent="0.2">
      <c r="A519" t="s">
        <v>54</v>
      </c>
      <c r="B519">
        <v>2</v>
      </c>
      <c r="C519">
        <v>0.05</v>
      </c>
      <c r="E519">
        <f t="shared" si="17"/>
        <v>1</v>
      </c>
      <c r="F519">
        <v>1</v>
      </c>
      <c r="G519">
        <v>1</v>
      </c>
      <c r="H519" t="s">
        <v>140</v>
      </c>
    </row>
    <row r="520" spans="1:8" x14ac:dyDescent="0.2">
      <c r="A520" t="s">
        <v>43</v>
      </c>
      <c r="B520">
        <v>1</v>
      </c>
      <c r="C520">
        <v>0.8</v>
      </c>
      <c r="F520">
        <v>1</v>
      </c>
      <c r="G520">
        <v>0</v>
      </c>
      <c r="H520" t="s">
        <v>140</v>
      </c>
    </row>
    <row r="521" spans="1:8" x14ac:dyDescent="0.2">
      <c r="A521" t="s">
        <v>81</v>
      </c>
      <c r="B521">
        <v>4</v>
      </c>
      <c r="C521">
        <v>0.05</v>
      </c>
      <c r="F521">
        <v>0</v>
      </c>
      <c r="G521">
        <v>0</v>
      </c>
      <c r="H521" t="s">
        <v>140</v>
      </c>
    </row>
    <row r="522" spans="1:8" x14ac:dyDescent="0.2">
      <c r="A522" t="s">
        <v>37</v>
      </c>
      <c r="B522">
        <v>4</v>
      </c>
      <c r="C522">
        <v>0.53300000000000003</v>
      </c>
      <c r="E522">
        <f t="shared" si="17"/>
        <v>1</v>
      </c>
      <c r="F522">
        <v>1</v>
      </c>
      <c r="G522">
        <v>1</v>
      </c>
      <c r="H522" t="s">
        <v>140</v>
      </c>
    </row>
    <row r="523" spans="1:8" x14ac:dyDescent="0.2">
      <c r="A523" t="s">
        <v>29</v>
      </c>
      <c r="B523">
        <v>3</v>
      </c>
      <c r="C523">
        <v>1.0669999999999999</v>
      </c>
      <c r="E523">
        <f t="shared" si="17"/>
        <v>1</v>
      </c>
      <c r="F523">
        <v>1</v>
      </c>
      <c r="G523">
        <v>1</v>
      </c>
      <c r="H523" t="s">
        <v>140</v>
      </c>
    </row>
    <row r="524" spans="1:8" x14ac:dyDescent="0.2">
      <c r="A524" t="s">
        <v>40</v>
      </c>
      <c r="B524">
        <v>4</v>
      </c>
      <c r="C524">
        <v>0.4</v>
      </c>
      <c r="D524">
        <f t="shared" si="16"/>
        <v>1</v>
      </c>
      <c r="F524">
        <v>0</v>
      </c>
      <c r="G524">
        <v>1</v>
      </c>
      <c r="H524" t="s">
        <v>140</v>
      </c>
    </row>
    <row r="525" spans="1:8" x14ac:dyDescent="0.2">
      <c r="A525" t="s">
        <v>88</v>
      </c>
      <c r="B525">
        <v>2</v>
      </c>
      <c r="C525">
        <v>0.05</v>
      </c>
      <c r="F525">
        <v>0</v>
      </c>
      <c r="G525">
        <v>0</v>
      </c>
      <c r="H525" t="s">
        <v>140</v>
      </c>
    </row>
    <row r="526" spans="1:8" x14ac:dyDescent="0.2">
      <c r="A526" t="s">
        <v>66</v>
      </c>
      <c r="B526">
        <v>3</v>
      </c>
      <c r="C526">
        <v>1.0669999999999999</v>
      </c>
      <c r="E526">
        <f t="shared" si="17"/>
        <v>1</v>
      </c>
      <c r="F526">
        <v>1</v>
      </c>
      <c r="G526">
        <v>1</v>
      </c>
      <c r="H526" t="s">
        <v>140</v>
      </c>
    </row>
    <row r="527" spans="1:8" x14ac:dyDescent="0.2">
      <c r="A527" t="s">
        <v>96</v>
      </c>
      <c r="B527">
        <v>3</v>
      </c>
      <c r="C527">
        <v>0.4</v>
      </c>
      <c r="D527">
        <f t="shared" si="16"/>
        <v>1</v>
      </c>
      <c r="F527">
        <v>0</v>
      </c>
      <c r="G527">
        <v>1</v>
      </c>
      <c r="H527" t="s">
        <v>140</v>
      </c>
    </row>
    <row r="528" spans="1:8" x14ac:dyDescent="0.2">
      <c r="A528" t="s">
        <v>13</v>
      </c>
      <c r="B528">
        <v>1</v>
      </c>
      <c r="C528">
        <v>0.53300000000000003</v>
      </c>
      <c r="E528">
        <f t="shared" si="17"/>
        <v>1</v>
      </c>
      <c r="F528">
        <v>1</v>
      </c>
      <c r="G528">
        <v>1</v>
      </c>
      <c r="H528" t="s">
        <v>140</v>
      </c>
    </row>
    <row r="529" spans="1:8" x14ac:dyDescent="0.2">
      <c r="A529" t="s">
        <v>30</v>
      </c>
      <c r="B529">
        <v>2</v>
      </c>
      <c r="C529">
        <v>1.0669999999999999</v>
      </c>
      <c r="E529">
        <f t="shared" si="17"/>
        <v>1</v>
      </c>
      <c r="F529">
        <v>1</v>
      </c>
      <c r="G529">
        <v>1</v>
      </c>
      <c r="H529" t="s">
        <v>140</v>
      </c>
    </row>
    <row r="530" spans="1:8" x14ac:dyDescent="0.2">
      <c r="A530" t="s">
        <v>23</v>
      </c>
      <c r="B530">
        <v>1</v>
      </c>
      <c r="C530">
        <v>0.2</v>
      </c>
      <c r="E530">
        <f t="shared" si="17"/>
        <v>1</v>
      </c>
      <c r="F530">
        <v>1</v>
      </c>
      <c r="G530">
        <v>1</v>
      </c>
      <c r="H530" t="s">
        <v>140</v>
      </c>
    </row>
    <row r="531" spans="1:8" x14ac:dyDescent="0.2">
      <c r="A531" t="s">
        <v>60</v>
      </c>
      <c r="B531">
        <v>3</v>
      </c>
      <c r="C531">
        <v>0.8</v>
      </c>
      <c r="D531">
        <f t="shared" si="16"/>
        <v>1</v>
      </c>
      <c r="F531">
        <v>0</v>
      </c>
      <c r="G531">
        <v>1</v>
      </c>
      <c r="H531" t="s">
        <v>140</v>
      </c>
    </row>
    <row r="532" spans="1:8" x14ac:dyDescent="0.2">
      <c r="A532" t="s">
        <v>69</v>
      </c>
      <c r="B532">
        <v>2</v>
      </c>
      <c r="C532">
        <v>1.0669999999999999</v>
      </c>
      <c r="E532">
        <f t="shared" si="17"/>
        <v>1</v>
      </c>
      <c r="F532">
        <v>1</v>
      </c>
      <c r="G532">
        <v>1</v>
      </c>
      <c r="H532" t="s">
        <v>140</v>
      </c>
    </row>
    <row r="533" spans="1:8" x14ac:dyDescent="0.2">
      <c r="A533" t="s">
        <v>83</v>
      </c>
      <c r="B533">
        <v>2</v>
      </c>
      <c r="C533">
        <v>0.2</v>
      </c>
      <c r="D533">
        <f t="shared" si="16"/>
        <v>1</v>
      </c>
      <c r="F533">
        <v>0</v>
      </c>
      <c r="G533">
        <v>1</v>
      </c>
      <c r="H533" t="s">
        <v>140</v>
      </c>
    </row>
    <row r="534" spans="1:8" x14ac:dyDescent="0.2">
      <c r="A534" t="s">
        <v>12</v>
      </c>
      <c r="B534">
        <v>3</v>
      </c>
      <c r="C534">
        <v>0.8</v>
      </c>
      <c r="E534">
        <f t="shared" si="17"/>
        <v>1</v>
      </c>
      <c r="F534">
        <v>1</v>
      </c>
      <c r="G534">
        <v>1</v>
      </c>
      <c r="H534" t="s">
        <v>140</v>
      </c>
    </row>
    <row r="535" spans="1:8" x14ac:dyDescent="0.2">
      <c r="A535" t="s">
        <v>8</v>
      </c>
      <c r="B535">
        <v>2</v>
      </c>
      <c r="C535">
        <v>1.0669999999999999</v>
      </c>
      <c r="E535">
        <f t="shared" si="17"/>
        <v>1</v>
      </c>
      <c r="F535">
        <v>1</v>
      </c>
      <c r="G535">
        <v>1</v>
      </c>
      <c r="H535" t="s">
        <v>140</v>
      </c>
    </row>
    <row r="536" spans="1:8" x14ac:dyDescent="0.2">
      <c r="A536" t="s">
        <v>7</v>
      </c>
      <c r="B536">
        <v>4</v>
      </c>
      <c r="C536">
        <v>1.0669999999999999</v>
      </c>
      <c r="E536">
        <f t="shared" si="17"/>
        <v>1</v>
      </c>
      <c r="F536">
        <v>1</v>
      </c>
      <c r="G536">
        <v>1</v>
      </c>
      <c r="H536" t="s">
        <v>140</v>
      </c>
    </row>
    <row r="537" spans="1:8" x14ac:dyDescent="0.2">
      <c r="A537" t="s">
        <v>21</v>
      </c>
      <c r="B537">
        <v>3</v>
      </c>
      <c r="C537">
        <v>0.05</v>
      </c>
      <c r="F537">
        <v>0</v>
      </c>
      <c r="G537">
        <v>0</v>
      </c>
      <c r="H537" t="s">
        <v>140</v>
      </c>
    </row>
    <row r="538" spans="1:8" x14ac:dyDescent="0.2">
      <c r="A538" t="s">
        <v>9</v>
      </c>
      <c r="B538">
        <v>2</v>
      </c>
      <c r="C538">
        <v>0.2</v>
      </c>
      <c r="E538">
        <f t="shared" si="17"/>
        <v>1</v>
      </c>
      <c r="F538">
        <v>1</v>
      </c>
      <c r="G538">
        <v>1</v>
      </c>
      <c r="H538" t="s">
        <v>140</v>
      </c>
    </row>
    <row r="539" spans="1:8" x14ac:dyDescent="0.2">
      <c r="A539" t="s">
        <v>85</v>
      </c>
      <c r="B539">
        <v>3</v>
      </c>
      <c r="C539">
        <v>0.2</v>
      </c>
      <c r="F539">
        <v>0</v>
      </c>
      <c r="G539">
        <v>0</v>
      </c>
      <c r="H539" t="s">
        <v>140</v>
      </c>
    </row>
    <row r="540" spans="1:8" x14ac:dyDescent="0.2">
      <c r="A540" t="s">
        <v>87</v>
      </c>
      <c r="B540">
        <v>1</v>
      </c>
      <c r="C540">
        <v>0.05</v>
      </c>
      <c r="D540">
        <f t="shared" si="16"/>
        <v>1</v>
      </c>
      <c r="F540">
        <v>0</v>
      </c>
      <c r="G540">
        <v>1</v>
      </c>
      <c r="H540" t="s">
        <v>140</v>
      </c>
    </row>
    <row r="541" spans="1:8" x14ac:dyDescent="0.2">
      <c r="A541" t="s">
        <v>24</v>
      </c>
      <c r="B541">
        <v>3</v>
      </c>
      <c r="C541">
        <v>0.4</v>
      </c>
      <c r="E541">
        <f t="shared" si="17"/>
        <v>1</v>
      </c>
      <c r="F541">
        <v>1</v>
      </c>
      <c r="G541">
        <v>1</v>
      </c>
      <c r="H541" t="s">
        <v>140</v>
      </c>
    </row>
    <row r="542" spans="1:8" x14ac:dyDescent="0.2">
      <c r="A542" t="s">
        <v>14</v>
      </c>
      <c r="B542">
        <v>1</v>
      </c>
      <c r="C542">
        <v>0.2</v>
      </c>
      <c r="E542">
        <f t="shared" si="17"/>
        <v>1</v>
      </c>
      <c r="F542">
        <v>1</v>
      </c>
      <c r="G542">
        <v>1</v>
      </c>
      <c r="H542" t="s">
        <v>140</v>
      </c>
    </row>
    <row r="543" spans="1:8" x14ac:dyDescent="0.2">
      <c r="A543" t="s">
        <v>19</v>
      </c>
      <c r="B543">
        <v>3</v>
      </c>
      <c r="C543">
        <v>0.8</v>
      </c>
      <c r="E543">
        <f t="shared" si="17"/>
        <v>1</v>
      </c>
      <c r="F543">
        <v>1</v>
      </c>
      <c r="G543">
        <v>1</v>
      </c>
      <c r="H543" t="s">
        <v>140</v>
      </c>
    </row>
    <row r="544" spans="1:8" x14ac:dyDescent="0.2">
      <c r="A544" t="s">
        <v>41</v>
      </c>
      <c r="B544">
        <v>4</v>
      </c>
      <c r="C544">
        <v>0.53300000000000003</v>
      </c>
      <c r="D544">
        <f t="shared" si="16"/>
        <v>1</v>
      </c>
      <c r="F544">
        <v>0</v>
      </c>
      <c r="G544">
        <v>1</v>
      </c>
      <c r="H544" t="s">
        <v>140</v>
      </c>
    </row>
    <row r="545" spans="1:8" x14ac:dyDescent="0.2">
      <c r="A545" t="s">
        <v>64</v>
      </c>
      <c r="B545">
        <v>4</v>
      </c>
      <c r="C545">
        <v>0.8</v>
      </c>
      <c r="D545">
        <f t="shared" si="16"/>
        <v>1</v>
      </c>
      <c r="F545">
        <v>0</v>
      </c>
      <c r="G545">
        <v>1</v>
      </c>
      <c r="H545" t="s">
        <v>140</v>
      </c>
    </row>
    <row r="546" spans="1:8" x14ac:dyDescent="0.2">
      <c r="A546" t="s">
        <v>59</v>
      </c>
      <c r="B546">
        <v>1</v>
      </c>
      <c r="C546">
        <v>0.53300000000000003</v>
      </c>
      <c r="F546">
        <v>1</v>
      </c>
      <c r="G546">
        <v>0</v>
      </c>
      <c r="H546" t="s">
        <v>140</v>
      </c>
    </row>
    <row r="547" spans="1:8" x14ac:dyDescent="0.2">
      <c r="A547" t="s">
        <v>36</v>
      </c>
      <c r="B547">
        <v>4</v>
      </c>
      <c r="C547">
        <v>0.8</v>
      </c>
      <c r="E547">
        <f t="shared" si="17"/>
        <v>1</v>
      </c>
      <c r="F547">
        <v>1</v>
      </c>
      <c r="G547">
        <v>1</v>
      </c>
      <c r="H547" t="s">
        <v>140</v>
      </c>
    </row>
    <row r="548" spans="1:8" x14ac:dyDescent="0.2">
      <c r="A548" t="s">
        <v>15</v>
      </c>
      <c r="B548">
        <v>2</v>
      </c>
      <c r="C548">
        <v>1.0669999999999999</v>
      </c>
      <c r="F548">
        <v>0</v>
      </c>
      <c r="G548">
        <v>0</v>
      </c>
      <c r="H548" t="s">
        <v>140</v>
      </c>
    </row>
    <row r="549" spans="1:8" x14ac:dyDescent="0.2">
      <c r="A549" t="s">
        <v>63</v>
      </c>
      <c r="B549">
        <v>3</v>
      </c>
      <c r="C549">
        <v>0.8</v>
      </c>
      <c r="F549">
        <v>1</v>
      </c>
      <c r="G549">
        <v>0</v>
      </c>
      <c r="H549" t="s">
        <v>140</v>
      </c>
    </row>
    <row r="550" spans="1:8" x14ac:dyDescent="0.2">
      <c r="A550" t="s">
        <v>68</v>
      </c>
      <c r="B550">
        <v>4</v>
      </c>
      <c r="C550">
        <v>0.05</v>
      </c>
      <c r="F550">
        <v>0</v>
      </c>
      <c r="G550">
        <v>0</v>
      </c>
      <c r="H550" t="s">
        <v>140</v>
      </c>
    </row>
    <row r="551" spans="1:8" x14ac:dyDescent="0.2">
      <c r="A551" t="s">
        <v>95</v>
      </c>
      <c r="B551">
        <v>4</v>
      </c>
      <c r="C551">
        <v>0.2</v>
      </c>
      <c r="E551">
        <f t="shared" si="17"/>
        <v>1</v>
      </c>
      <c r="F551">
        <v>1</v>
      </c>
      <c r="G551">
        <v>1</v>
      </c>
      <c r="H551" t="s">
        <v>140</v>
      </c>
    </row>
    <row r="552" spans="1:8" x14ac:dyDescent="0.2">
      <c r="A552" t="s">
        <v>62</v>
      </c>
      <c r="B552">
        <v>4</v>
      </c>
      <c r="C552">
        <v>0.2</v>
      </c>
      <c r="D552">
        <f t="shared" si="16"/>
        <v>1</v>
      </c>
      <c r="F552">
        <v>0</v>
      </c>
      <c r="G552">
        <v>1</v>
      </c>
      <c r="H552" t="s">
        <v>140</v>
      </c>
    </row>
    <row r="553" spans="1:8" x14ac:dyDescent="0.2">
      <c r="A553" t="s">
        <v>42</v>
      </c>
      <c r="B553">
        <v>1</v>
      </c>
      <c r="C553">
        <v>0.8</v>
      </c>
      <c r="E553">
        <f t="shared" si="17"/>
        <v>1</v>
      </c>
      <c r="F553">
        <v>1</v>
      </c>
      <c r="G553">
        <v>1</v>
      </c>
      <c r="H553" t="s">
        <v>140</v>
      </c>
    </row>
    <row r="554" spans="1:8" x14ac:dyDescent="0.2">
      <c r="A554" t="s">
        <v>31</v>
      </c>
      <c r="B554">
        <v>3</v>
      </c>
      <c r="C554">
        <v>0.8</v>
      </c>
      <c r="D554">
        <f t="shared" si="16"/>
        <v>1</v>
      </c>
      <c r="F554">
        <v>0</v>
      </c>
      <c r="G554">
        <v>1</v>
      </c>
      <c r="H554" t="s">
        <v>140</v>
      </c>
    </row>
    <row r="555" spans="1:8" x14ac:dyDescent="0.2">
      <c r="A555" t="s">
        <v>94</v>
      </c>
      <c r="B555">
        <v>1</v>
      </c>
      <c r="C555">
        <v>0.4</v>
      </c>
      <c r="D555">
        <f t="shared" si="16"/>
        <v>1</v>
      </c>
      <c r="F555">
        <v>0</v>
      </c>
      <c r="G555">
        <v>1</v>
      </c>
      <c r="H555" t="s">
        <v>140</v>
      </c>
    </row>
    <row r="556" spans="1:8" x14ac:dyDescent="0.2">
      <c r="A556" t="s">
        <v>75</v>
      </c>
      <c r="B556">
        <v>3</v>
      </c>
      <c r="C556">
        <v>0.2</v>
      </c>
      <c r="F556">
        <v>1</v>
      </c>
      <c r="G556">
        <v>0</v>
      </c>
      <c r="H556" t="s">
        <v>140</v>
      </c>
    </row>
    <row r="557" spans="1:8" x14ac:dyDescent="0.2">
      <c r="A557" t="s">
        <v>70</v>
      </c>
      <c r="B557">
        <v>2</v>
      </c>
      <c r="C557">
        <v>0.05</v>
      </c>
      <c r="F557">
        <v>0</v>
      </c>
      <c r="G557">
        <v>0</v>
      </c>
      <c r="H557" t="s">
        <v>140</v>
      </c>
    </row>
    <row r="558" spans="1:8" x14ac:dyDescent="0.2">
      <c r="A558" t="s">
        <v>25</v>
      </c>
      <c r="B558">
        <v>2</v>
      </c>
      <c r="C558">
        <v>0.8</v>
      </c>
      <c r="D558">
        <f t="shared" si="16"/>
        <v>1</v>
      </c>
      <c r="F558">
        <v>0</v>
      </c>
      <c r="G558">
        <v>1</v>
      </c>
      <c r="H558" t="s">
        <v>140</v>
      </c>
    </row>
    <row r="559" spans="1:8" x14ac:dyDescent="0.2">
      <c r="A559" t="s">
        <v>73</v>
      </c>
      <c r="B559">
        <v>4</v>
      </c>
      <c r="C559">
        <v>0.05</v>
      </c>
      <c r="F559">
        <v>1</v>
      </c>
      <c r="G559">
        <v>0</v>
      </c>
      <c r="H559" t="s">
        <v>140</v>
      </c>
    </row>
    <row r="560" spans="1:8" x14ac:dyDescent="0.2">
      <c r="A560" t="s">
        <v>93</v>
      </c>
      <c r="B560">
        <v>3</v>
      </c>
      <c r="C560">
        <v>0.53300000000000003</v>
      </c>
      <c r="F560">
        <v>1</v>
      </c>
      <c r="G560">
        <v>0</v>
      </c>
      <c r="H560" t="s">
        <v>140</v>
      </c>
    </row>
    <row r="561" spans="1:8" x14ac:dyDescent="0.2">
      <c r="A561" t="s">
        <v>67</v>
      </c>
      <c r="B561">
        <v>3</v>
      </c>
      <c r="C561">
        <v>0.05</v>
      </c>
      <c r="F561">
        <v>1</v>
      </c>
      <c r="G561">
        <v>0</v>
      </c>
      <c r="H561" t="s">
        <v>140</v>
      </c>
    </row>
    <row r="562" spans="1:8" x14ac:dyDescent="0.2">
      <c r="A562" t="s">
        <v>97</v>
      </c>
      <c r="B562">
        <v>4</v>
      </c>
      <c r="C562">
        <v>0.53300000000000003</v>
      </c>
      <c r="F562">
        <v>0</v>
      </c>
      <c r="G562">
        <v>0</v>
      </c>
      <c r="H562" t="s">
        <v>140</v>
      </c>
    </row>
    <row r="563" spans="1:8" x14ac:dyDescent="0.2">
      <c r="A563" t="s">
        <v>46</v>
      </c>
      <c r="B563">
        <v>1</v>
      </c>
      <c r="C563">
        <v>0.05</v>
      </c>
      <c r="F563">
        <v>0</v>
      </c>
      <c r="G563">
        <v>0</v>
      </c>
      <c r="H563" t="s">
        <v>140</v>
      </c>
    </row>
    <row r="564" spans="1:8" x14ac:dyDescent="0.2">
      <c r="A564" t="s">
        <v>90</v>
      </c>
      <c r="B564">
        <v>1</v>
      </c>
      <c r="C564">
        <v>1.0669999999999999</v>
      </c>
      <c r="E564">
        <f t="shared" si="17"/>
        <v>1</v>
      </c>
      <c r="F564">
        <v>1</v>
      </c>
      <c r="G564">
        <v>1</v>
      </c>
      <c r="H564" t="s">
        <v>140</v>
      </c>
    </row>
    <row r="565" spans="1:8" x14ac:dyDescent="0.2">
      <c r="A565" t="s">
        <v>33</v>
      </c>
      <c r="B565">
        <v>1</v>
      </c>
      <c r="C565">
        <v>0.8</v>
      </c>
      <c r="D565">
        <f t="shared" si="16"/>
        <v>1</v>
      </c>
      <c r="F565">
        <v>0</v>
      </c>
      <c r="G565">
        <v>1</v>
      </c>
      <c r="H565" t="s">
        <v>140</v>
      </c>
    </row>
    <row r="566" spans="1:8" x14ac:dyDescent="0.2">
      <c r="A566" t="s">
        <v>10</v>
      </c>
      <c r="B566">
        <v>3</v>
      </c>
      <c r="C566">
        <v>0.4</v>
      </c>
      <c r="D566">
        <f t="shared" si="16"/>
        <v>1</v>
      </c>
      <c r="F566">
        <v>0</v>
      </c>
      <c r="G566">
        <v>1</v>
      </c>
      <c r="H566" t="s">
        <v>140</v>
      </c>
    </row>
    <row r="567" spans="1:8" x14ac:dyDescent="0.2">
      <c r="A567" t="s">
        <v>11</v>
      </c>
      <c r="B567">
        <v>4</v>
      </c>
      <c r="C567">
        <v>0.2</v>
      </c>
      <c r="F567">
        <v>0</v>
      </c>
      <c r="G567">
        <v>0</v>
      </c>
      <c r="H567" t="s">
        <v>140</v>
      </c>
    </row>
    <row r="568" spans="1:8" x14ac:dyDescent="0.2">
      <c r="A568" t="s">
        <v>48</v>
      </c>
      <c r="B568">
        <v>2</v>
      </c>
      <c r="C568">
        <v>0.53300000000000003</v>
      </c>
      <c r="D568">
        <f t="shared" si="16"/>
        <v>1</v>
      </c>
      <c r="F568">
        <v>0</v>
      </c>
      <c r="G568">
        <v>1</v>
      </c>
      <c r="H568" t="s">
        <v>140</v>
      </c>
    </row>
    <row r="569" spans="1:8" x14ac:dyDescent="0.2">
      <c r="A569" t="s">
        <v>72</v>
      </c>
      <c r="B569">
        <v>1</v>
      </c>
      <c r="C569">
        <v>1.0669999999999999</v>
      </c>
      <c r="D569">
        <f t="shared" si="16"/>
        <v>1</v>
      </c>
      <c r="F569">
        <v>0</v>
      </c>
      <c r="G569">
        <v>1</v>
      </c>
      <c r="H569" t="s">
        <v>140</v>
      </c>
    </row>
    <row r="570" spans="1:8" x14ac:dyDescent="0.2">
      <c r="A570" t="s">
        <v>28</v>
      </c>
      <c r="B570">
        <v>2</v>
      </c>
      <c r="C570">
        <v>1.0669999999999999</v>
      </c>
      <c r="F570">
        <v>1</v>
      </c>
      <c r="G570">
        <v>0</v>
      </c>
      <c r="H570" t="s">
        <v>140</v>
      </c>
    </row>
    <row r="571" spans="1:8" x14ac:dyDescent="0.2">
      <c r="A571" t="s">
        <v>77</v>
      </c>
      <c r="B571">
        <v>4</v>
      </c>
      <c r="C571">
        <v>0.4</v>
      </c>
      <c r="F571">
        <v>1</v>
      </c>
      <c r="G571">
        <v>0</v>
      </c>
      <c r="H571" t="s">
        <v>140</v>
      </c>
    </row>
    <row r="572" spans="1:8" x14ac:dyDescent="0.2">
      <c r="A572" t="s">
        <v>78</v>
      </c>
      <c r="B572">
        <v>4</v>
      </c>
      <c r="C572">
        <v>0.05</v>
      </c>
      <c r="E572">
        <f t="shared" si="17"/>
        <v>1</v>
      </c>
      <c r="F572">
        <v>1</v>
      </c>
      <c r="G572">
        <v>1</v>
      </c>
      <c r="H572" t="s">
        <v>140</v>
      </c>
    </row>
    <row r="573" spans="1:8" x14ac:dyDescent="0.2">
      <c r="A573" t="s">
        <v>20</v>
      </c>
      <c r="B573">
        <v>3</v>
      </c>
      <c r="C573">
        <v>0.2</v>
      </c>
      <c r="E573">
        <f t="shared" si="17"/>
        <v>1</v>
      </c>
      <c r="F573">
        <v>1</v>
      </c>
      <c r="G573">
        <v>1</v>
      </c>
      <c r="H573" t="s">
        <v>140</v>
      </c>
    </row>
    <row r="574" spans="1:8" x14ac:dyDescent="0.2">
      <c r="A574" t="s">
        <v>35</v>
      </c>
      <c r="B574">
        <v>3</v>
      </c>
      <c r="C574">
        <v>0.53300000000000003</v>
      </c>
      <c r="F574">
        <v>0</v>
      </c>
      <c r="G574">
        <v>0</v>
      </c>
      <c r="H574" t="s">
        <v>140</v>
      </c>
    </row>
    <row r="575" spans="1:8" x14ac:dyDescent="0.2">
      <c r="A575" t="s">
        <v>80</v>
      </c>
      <c r="B575">
        <v>1</v>
      </c>
      <c r="C575">
        <v>1.0669999999999999</v>
      </c>
      <c r="F575">
        <v>0</v>
      </c>
      <c r="G575">
        <v>0</v>
      </c>
      <c r="H575" t="s">
        <v>140</v>
      </c>
    </row>
    <row r="576" spans="1:8" x14ac:dyDescent="0.2">
      <c r="A576" t="s">
        <v>49</v>
      </c>
      <c r="B576">
        <v>2</v>
      </c>
      <c r="C576">
        <v>0.05</v>
      </c>
      <c r="D576">
        <f t="shared" si="16"/>
        <v>1</v>
      </c>
      <c r="F576">
        <v>0</v>
      </c>
      <c r="G576">
        <v>1</v>
      </c>
      <c r="H576" t="s">
        <v>140</v>
      </c>
    </row>
    <row r="577" spans="1:8" x14ac:dyDescent="0.2">
      <c r="A577" t="s">
        <v>5</v>
      </c>
      <c r="B577">
        <v>1</v>
      </c>
      <c r="C577">
        <v>0.4</v>
      </c>
      <c r="E577">
        <f t="shared" si="17"/>
        <v>1</v>
      </c>
      <c r="F577">
        <v>1</v>
      </c>
      <c r="G577">
        <v>1</v>
      </c>
      <c r="H577" t="s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</vt:lpstr>
      <vt:lpstr>AK</vt:lpstr>
      <vt:lpstr>NS</vt:lpstr>
      <vt:lpstr>AR</vt:lpstr>
      <vt:lpstr>PB</vt:lpstr>
      <vt:lpstr>NK</vt:lpstr>
      <vt:lpstr>sdt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2024-11-29T16:51:02Z</dcterms:created>
  <dcterms:modified xsi:type="dcterms:W3CDTF">2024-12-04T11:33:04Z</dcterms:modified>
</cp:coreProperties>
</file>