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4ddc267d4cd242/Documents/unistuf/ES3/ES327/"/>
    </mc:Choice>
  </mc:AlternateContent>
  <xr:revisionPtr revIDLastSave="3756" documentId="8_{033671D4-53F8-430F-A4A0-26939312240B}" xr6:coauthVersionLast="47" xr6:coauthVersionMax="47" xr10:uidLastSave="{B0EC3DFC-6488-4EE4-9CC3-4A4C09DE1AFD}"/>
  <bookViews>
    <workbookView xWindow="-108" yWindow="-108" windowWidth="23256" windowHeight="13176" activeTab="6" xr2:uid="{8991083E-4C6A-4694-9FBD-A36BCF309124}"/>
  </bookViews>
  <sheets>
    <sheet name="Thermal" sheetId="3" r:id="rId1"/>
    <sheet name="C1Mapping" sheetId="1" r:id="rId2"/>
    <sheet name="C3Mapping" sheetId="2" r:id="rId3"/>
    <sheet name="H1Mapping" sheetId="16" r:id="rId4"/>
    <sheet name="H2Mapping" sheetId="14" r:id="rId5"/>
    <sheet name="HHMapping" sheetId="15" r:id="rId6"/>
    <sheet name="Calibration" sheetId="13" r:id="rId7"/>
    <sheet name="C4CalibrationNull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3" l="1"/>
  <c r="X48" i="13"/>
  <c r="L53" i="13"/>
  <c r="I53" i="13"/>
  <c r="G53" i="13"/>
  <c r="E53" i="13"/>
  <c r="X47" i="13"/>
  <c r="V51" i="13"/>
  <c r="V52" i="13"/>
  <c r="I20" i="13"/>
  <c r="G16" i="13"/>
  <c r="F20" i="13"/>
  <c r="G20" i="13"/>
  <c r="H20" i="13"/>
  <c r="L7" i="16"/>
  <c r="L12" i="16"/>
  <c r="L11" i="16"/>
  <c r="L10" i="16"/>
  <c r="L9" i="16"/>
  <c r="L8" i="16"/>
  <c r="L6" i="16"/>
  <c r="J3" i="16"/>
  <c r="I3" i="16"/>
  <c r="I4" i="16"/>
  <c r="I6" i="16" s="1"/>
  <c r="S5" i="16" s="1"/>
  <c r="J4" i="16"/>
  <c r="I5" i="16"/>
  <c r="J5" i="16"/>
  <c r="H2" i="16"/>
  <c r="G2" i="16"/>
  <c r="C2" i="16"/>
  <c r="D4" i="16"/>
  <c r="E4" i="16"/>
  <c r="F4" i="16"/>
  <c r="G4" i="16"/>
  <c r="H4" i="16"/>
  <c r="D5" i="16"/>
  <c r="D6" i="16" s="1"/>
  <c r="N5" i="16" s="1"/>
  <c r="E5" i="16"/>
  <c r="E6" i="16" s="1"/>
  <c r="O5" i="16" s="1"/>
  <c r="F5" i="16"/>
  <c r="F6" i="16" s="1"/>
  <c r="P5" i="16" s="1"/>
  <c r="G5" i="16"/>
  <c r="H5" i="16"/>
  <c r="C5" i="16"/>
  <c r="C4" i="16"/>
  <c r="J34" i="16"/>
  <c r="T12" i="16" s="1"/>
  <c r="I34" i="16"/>
  <c r="S12" i="16" s="1"/>
  <c r="H34" i="16"/>
  <c r="R12" i="16" s="1"/>
  <c r="G34" i="16"/>
  <c r="Q12" i="16" s="1"/>
  <c r="F34" i="16"/>
  <c r="P12" i="16" s="1"/>
  <c r="E34" i="16"/>
  <c r="O12" i="16" s="1"/>
  <c r="D34" i="16"/>
  <c r="N12" i="16" s="1"/>
  <c r="C34" i="16"/>
  <c r="M12" i="16" s="1"/>
  <c r="J30" i="16"/>
  <c r="T11" i="16" s="1"/>
  <c r="I30" i="16"/>
  <c r="S11" i="16" s="1"/>
  <c r="H30" i="16"/>
  <c r="R11" i="16" s="1"/>
  <c r="G30" i="16"/>
  <c r="Q11" i="16" s="1"/>
  <c r="F30" i="16"/>
  <c r="P11" i="16" s="1"/>
  <c r="E30" i="16"/>
  <c r="O11" i="16" s="1"/>
  <c r="D30" i="16"/>
  <c r="N11" i="16" s="1"/>
  <c r="C30" i="16"/>
  <c r="M11" i="16" s="1"/>
  <c r="J26" i="16"/>
  <c r="T10" i="16" s="1"/>
  <c r="I26" i="16"/>
  <c r="S10" i="16" s="1"/>
  <c r="H26" i="16"/>
  <c r="R10" i="16" s="1"/>
  <c r="G26" i="16"/>
  <c r="Q10" i="16" s="1"/>
  <c r="F26" i="16"/>
  <c r="P10" i="16" s="1"/>
  <c r="E26" i="16"/>
  <c r="O10" i="16" s="1"/>
  <c r="D26" i="16"/>
  <c r="N10" i="16" s="1"/>
  <c r="C26" i="16"/>
  <c r="M10" i="16" s="1"/>
  <c r="J22" i="16"/>
  <c r="T9" i="16" s="1"/>
  <c r="I22" i="16"/>
  <c r="S9" i="16" s="1"/>
  <c r="H22" i="16"/>
  <c r="R9" i="16" s="1"/>
  <c r="G22" i="16"/>
  <c r="Q9" i="16" s="1"/>
  <c r="F22" i="16"/>
  <c r="P9" i="16" s="1"/>
  <c r="E22" i="16"/>
  <c r="O9" i="16" s="1"/>
  <c r="D22" i="16"/>
  <c r="N9" i="16" s="1"/>
  <c r="C22" i="16"/>
  <c r="M9" i="16" s="1"/>
  <c r="J18" i="16"/>
  <c r="T8" i="16" s="1"/>
  <c r="I18" i="16"/>
  <c r="S8" i="16" s="1"/>
  <c r="H18" i="16"/>
  <c r="R8" i="16" s="1"/>
  <c r="G18" i="16"/>
  <c r="Q8" i="16" s="1"/>
  <c r="F18" i="16"/>
  <c r="P8" i="16" s="1"/>
  <c r="E18" i="16"/>
  <c r="O8" i="16" s="1"/>
  <c r="D18" i="16"/>
  <c r="N8" i="16" s="1"/>
  <c r="C18" i="16"/>
  <c r="M8" i="16" s="1"/>
  <c r="J14" i="16"/>
  <c r="T7" i="16" s="1"/>
  <c r="I14" i="16"/>
  <c r="S7" i="16" s="1"/>
  <c r="H14" i="16"/>
  <c r="R7" i="16" s="1"/>
  <c r="G14" i="16"/>
  <c r="Q7" i="16" s="1"/>
  <c r="F14" i="16"/>
  <c r="P7" i="16" s="1"/>
  <c r="E14" i="16"/>
  <c r="O7" i="16" s="1"/>
  <c r="D14" i="16"/>
  <c r="N7" i="16" s="1"/>
  <c r="C14" i="16"/>
  <c r="M7" i="16" s="1"/>
  <c r="J10" i="16"/>
  <c r="T6" i="16" s="1"/>
  <c r="I10" i="16"/>
  <c r="S6" i="16" s="1"/>
  <c r="H10" i="16"/>
  <c r="R6" i="16" s="1"/>
  <c r="G10" i="16"/>
  <c r="Q6" i="16" s="1"/>
  <c r="F10" i="16"/>
  <c r="P6" i="16" s="1"/>
  <c r="E10" i="16"/>
  <c r="O6" i="16" s="1"/>
  <c r="D10" i="16"/>
  <c r="N6" i="16" s="1"/>
  <c r="C10" i="16"/>
  <c r="M6" i="16" s="1"/>
  <c r="H2" i="15"/>
  <c r="G2" i="15"/>
  <c r="F2" i="15"/>
  <c r="L57" i="13"/>
  <c r="K57" i="13"/>
  <c r="J57" i="13"/>
  <c r="I57" i="13"/>
  <c r="H57" i="13"/>
  <c r="G57" i="13"/>
  <c r="F57" i="13"/>
  <c r="E57" i="13"/>
  <c r="D57" i="13"/>
  <c r="E2" i="15"/>
  <c r="C2" i="15"/>
  <c r="D4" i="15"/>
  <c r="D6" i="15" s="1"/>
  <c r="L5" i="15" s="1"/>
  <c r="E4" i="15"/>
  <c r="F4" i="15"/>
  <c r="F6" i="15" s="1"/>
  <c r="N5" i="15" s="1"/>
  <c r="G4" i="15"/>
  <c r="G6" i="15" s="1"/>
  <c r="O5" i="15" s="1"/>
  <c r="H4" i="15"/>
  <c r="C4" i="15"/>
  <c r="L31" i="15"/>
  <c r="E5" i="15"/>
  <c r="H34" i="15"/>
  <c r="P12" i="15" s="1"/>
  <c r="G34" i="15"/>
  <c r="O12" i="15" s="1"/>
  <c r="F34" i="15"/>
  <c r="N12" i="15" s="1"/>
  <c r="E34" i="15"/>
  <c r="M12" i="15" s="1"/>
  <c r="D34" i="15"/>
  <c r="L12" i="15" s="1"/>
  <c r="C34" i="15"/>
  <c r="K12" i="15" s="1"/>
  <c r="H30" i="15"/>
  <c r="P11" i="15" s="1"/>
  <c r="G30" i="15"/>
  <c r="O11" i="15" s="1"/>
  <c r="F30" i="15"/>
  <c r="N11" i="15" s="1"/>
  <c r="E30" i="15"/>
  <c r="M11" i="15" s="1"/>
  <c r="D30" i="15"/>
  <c r="L11" i="15" s="1"/>
  <c r="C30" i="15"/>
  <c r="K11" i="15" s="1"/>
  <c r="H26" i="15"/>
  <c r="G26" i="15"/>
  <c r="O10" i="15" s="1"/>
  <c r="F26" i="15"/>
  <c r="E26" i="15"/>
  <c r="M10" i="15" s="1"/>
  <c r="D26" i="15"/>
  <c r="L10" i="15" s="1"/>
  <c r="C26" i="15"/>
  <c r="K10" i="15" s="1"/>
  <c r="H22" i="15"/>
  <c r="P9" i="15" s="1"/>
  <c r="G22" i="15"/>
  <c r="O9" i="15" s="1"/>
  <c r="F22" i="15"/>
  <c r="N9" i="15" s="1"/>
  <c r="E22" i="15"/>
  <c r="M9" i="15" s="1"/>
  <c r="D22" i="15"/>
  <c r="L9" i="15" s="1"/>
  <c r="C22" i="15"/>
  <c r="K9" i="15" s="1"/>
  <c r="H18" i="15"/>
  <c r="P8" i="15" s="1"/>
  <c r="G18" i="15"/>
  <c r="O8" i="15" s="1"/>
  <c r="F18" i="15"/>
  <c r="N8" i="15" s="1"/>
  <c r="E18" i="15"/>
  <c r="M8" i="15" s="1"/>
  <c r="D18" i="15"/>
  <c r="L8" i="15" s="1"/>
  <c r="C18" i="15"/>
  <c r="K8" i="15" s="1"/>
  <c r="H14" i="15"/>
  <c r="P7" i="15" s="1"/>
  <c r="G14" i="15"/>
  <c r="O7" i="15" s="1"/>
  <c r="F14" i="15"/>
  <c r="N7" i="15" s="1"/>
  <c r="E14" i="15"/>
  <c r="M7" i="15" s="1"/>
  <c r="D14" i="15"/>
  <c r="L7" i="15" s="1"/>
  <c r="C14" i="15"/>
  <c r="K7" i="15" s="1"/>
  <c r="J12" i="15"/>
  <c r="J11" i="15"/>
  <c r="P10" i="15"/>
  <c r="N10" i="15"/>
  <c r="J10" i="15"/>
  <c r="H10" i="15"/>
  <c r="P6" i="15" s="1"/>
  <c r="G10" i="15"/>
  <c r="O6" i="15" s="1"/>
  <c r="F10" i="15"/>
  <c r="N6" i="15" s="1"/>
  <c r="E10" i="15"/>
  <c r="M6" i="15" s="1"/>
  <c r="D10" i="15"/>
  <c r="L6" i="15" s="1"/>
  <c r="C10" i="15"/>
  <c r="K6" i="15" s="1"/>
  <c r="J9" i="15"/>
  <c r="J8" i="15"/>
  <c r="J7" i="15"/>
  <c r="J6" i="15"/>
  <c r="H5" i="15"/>
  <c r="H6" i="15" s="1"/>
  <c r="P5" i="15" s="1"/>
  <c r="G5" i="15"/>
  <c r="F5" i="15"/>
  <c r="D5" i="15"/>
  <c r="C5" i="15"/>
  <c r="X41" i="13"/>
  <c r="X46" i="13" s="1"/>
  <c r="I50" i="13"/>
  <c r="F6" i="13"/>
  <c r="G6" i="13"/>
  <c r="G7" i="13"/>
  <c r="E7" i="13"/>
  <c r="E6" i="13"/>
  <c r="D7" i="13"/>
  <c r="D6" i="13"/>
  <c r="F7" i="13"/>
  <c r="H50" i="13"/>
  <c r="G50" i="13"/>
  <c r="F50" i="13"/>
  <c r="E50" i="13"/>
  <c r="D50" i="13"/>
  <c r="I44" i="13"/>
  <c r="H44" i="13"/>
  <c r="G44" i="13"/>
  <c r="F44" i="13"/>
  <c r="E44" i="13"/>
  <c r="D44" i="13"/>
  <c r="AC7" i="14"/>
  <c r="N10" i="14"/>
  <c r="AC6" i="14" s="1"/>
  <c r="N14" i="14"/>
  <c r="N18" i="14"/>
  <c r="AC8" i="14" s="1"/>
  <c r="N22" i="14"/>
  <c r="AC9" i="14" s="1"/>
  <c r="N26" i="14"/>
  <c r="AC10" i="14" s="1"/>
  <c r="N30" i="14"/>
  <c r="AC11" i="14" s="1"/>
  <c r="N34" i="14"/>
  <c r="AC12" i="14" s="1"/>
  <c r="N3" i="14"/>
  <c r="N6" i="14" s="1"/>
  <c r="AC5" i="14" s="1"/>
  <c r="N4" i="14"/>
  <c r="N5" i="14"/>
  <c r="AB5" i="14"/>
  <c r="M10" i="14"/>
  <c r="AB6" i="14" s="1"/>
  <c r="M14" i="14"/>
  <c r="AB7" i="14" s="1"/>
  <c r="M18" i="14"/>
  <c r="AB8" i="14" s="1"/>
  <c r="M22" i="14"/>
  <c r="AB9" i="14" s="1"/>
  <c r="M26" i="14"/>
  <c r="AB10" i="14" s="1"/>
  <c r="M30" i="14"/>
  <c r="AB11" i="14" s="1"/>
  <c r="M34" i="14"/>
  <c r="AB12" i="14" s="1"/>
  <c r="M3" i="14"/>
  <c r="M4" i="14"/>
  <c r="M5" i="14"/>
  <c r="M6" i="14"/>
  <c r="L6" i="14"/>
  <c r="L4" i="14"/>
  <c r="L5" i="14"/>
  <c r="L3" i="14"/>
  <c r="K2" i="14"/>
  <c r="J2" i="14"/>
  <c r="I5" i="14"/>
  <c r="C34" i="14"/>
  <c r="R12" i="14" s="1"/>
  <c r="C2" i="14"/>
  <c r="L5" i="2"/>
  <c r="K5" i="2"/>
  <c r="J5" i="2"/>
  <c r="I5" i="2"/>
  <c r="H5" i="2"/>
  <c r="G5" i="2"/>
  <c r="F5" i="2"/>
  <c r="E5" i="2"/>
  <c r="D5" i="2"/>
  <c r="L4" i="2"/>
  <c r="K4" i="2"/>
  <c r="J4" i="2"/>
  <c r="I4" i="2"/>
  <c r="H4" i="2"/>
  <c r="G4" i="2"/>
  <c r="F4" i="2"/>
  <c r="E4" i="2"/>
  <c r="D4" i="2"/>
  <c r="C4" i="2"/>
  <c r="C5" i="2"/>
  <c r="I5" i="1"/>
  <c r="H5" i="1"/>
  <c r="G5" i="1"/>
  <c r="F5" i="1"/>
  <c r="E5" i="1"/>
  <c r="D5" i="1"/>
  <c r="I4" i="1"/>
  <c r="H4" i="1"/>
  <c r="G4" i="1"/>
  <c r="F4" i="1"/>
  <c r="E4" i="1"/>
  <c r="D4" i="1"/>
  <c r="C4" i="1"/>
  <c r="C5" i="1"/>
  <c r="K5" i="14"/>
  <c r="J5" i="14"/>
  <c r="H5" i="14"/>
  <c r="G5" i="14"/>
  <c r="F5" i="14"/>
  <c r="E5" i="14"/>
  <c r="E6" i="14" s="1"/>
  <c r="T5" i="14" s="1"/>
  <c r="D5" i="14"/>
  <c r="C5" i="14"/>
  <c r="K4" i="14"/>
  <c r="J4" i="14"/>
  <c r="I4" i="14"/>
  <c r="H4" i="14"/>
  <c r="G4" i="14"/>
  <c r="F4" i="14"/>
  <c r="E4" i="14"/>
  <c r="D4" i="14"/>
  <c r="C4" i="14"/>
  <c r="Q36" i="14"/>
  <c r="L34" i="14"/>
  <c r="AA12" i="14" s="1"/>
  <c r="K34" i="14"/>
  <c r="Z12" i="14" s="1"/>
  <c r="J34" i="14"/>
  <c r="Y12" i="14" s="1"/>
  <c r="I34" i="14"/>
  <c r="X12" i="14" s="1"/>
  <c r="H34" i="14"/>
  <c r="W12" i="14" s="1"/>
  <c r="G34" i="14"/>
  <c r="V12" i="14" s="1"/>
  <c r="F34" i="14"/>
  <c r="U12" i="14" s="1"/>
  <c r="E34" i="14"/>
  <c r="T12" i="14" s="1"/>
  <c r="D34" i="14"/>
  <c r="S12" i="14" s="1"/>
  <c r="L30" i="14"/>
  <c r="AA11" i="14" s="1"/>
  <c r="K30" i="14"/>
  <c r="Z11" i="14" s="1"/>
  <c r="J30" i="14"/>
  <c r="Y11" i="14" s="1"/>
  <c r="I30" i="14"/>
  <c r="X11" i="14" s="1"/>
  <c r="H30" i="14"/>
  <c r="W11" i="14" s="1"/>
  <c r="G30" i="14"/>
  <c r="V11" i="14" s="1"/>
  <c r="F30" i="14"/>
  <c r="U11" i="14" s="1"/>
  <c r="E30" i="14"/>
  <c r="T11" i="14" s="1"/>
  <c r="D30" i="14"/>
  <c r="S11" i="14" s="1"/>
  <c r="C30" i="14"/>
  <c r="R11" i="14" s="1"/>
  <c r="L26" i="14"/>
  <c r="AA10" i="14" s="1"/>
  <c r="K26" i="14"/>
  <c r="Z10" i="14" s="1"/>
  <c r="J26" i="14"/>
  <c r="Y10" i="14" s="1"/>
  <c r="I26" i="14"/>
  <c r="X10" i="14" s="1"/>
  <c r="H26" i="14"/>
  <c r="W10" i="14" s="1"/>
  <c r="G26" i="14"/>
  <c r="V10" i="14" s="1"/>
  <c r="F26" i="14"/>
  <c r="U10" i="14" s="1"/>
  <c r="E26" i="14"/>
  <c r="T10" i="14" s="1"/>
  <c r="D26" i="14"/>
  <c r="S10" i="14" s="1"/>
  <c r="C26" i="14"/>
  <c r="R10" i="14" s="1"/>
  <c r="L22" i="14"/>
  <c r="AA9" i="14" s="1"/>
  <c r="K22" i="14"/>
  <c r="Z9" i="14" s="1"/>
  <c r="J22" i="14"/>
  <c r="Y9" i="14" s="1"/>
  <c r="I22" i="14"/>
  <c r="X9" i="14" s="1"/>
  <c r="H22" i="14"/>
  <c r="W9" i="14" s="1"/>
  <c r="G22" i="14"/>
  <c r="V9" i="14" s="1"/>
  <c r="F22" i="14"/>
  <c r="U9" i="14" s="1"/>
  <c r="E22" i="14"/>
  <c r="T9" i="14" s="1"/>
  <c r="D22" i="14"/>
  <c r="S9" i="14" s="1"/>
  <c r="C22" i="14"/>
  <c r="R9" i="14" s="1"/>
  <c r="L18" i="14"/>
  <c r="AA8" i="14" s="1"/>
  <c r="K18" i="14"/>
  <c r="Z8" i="14" s="1"/>
  <c r="J18" i="14"/>
  <c r="Y8" i="14" s="1"/>
  <c r="I18" i="14"/>
  <c r="X8" i="14" s="1"/>
  <c r="H18" i="14"/>
  <c r="W8" i="14" s="1"/>
  <c r="G18" i="14"/>
  <c r="V8" i="14" s="1"/>
  <c r="F18" i="14"/>
  <c r="U8" i="14" s="1"/>
  <c r="E18" i="14"/>
  <c r="T8" i="14" s="1"/>
  <c r="D18" i="14"/>
  <c r="S8" i="14" s="1"/>
  <c r="C18" i="14"/>
  <c r="R8" i="14" s="1"/>
  <c r="L14" i="14"/>
  <c r="AA7" i="14" s="1"/>
  <c r="K14" i="14"/>
  <c r="Z7" i="14" s="1"/>
  <c r="J14" i="14"/>
  <c r="Y7" i="14" s="1"/>
  <c r="I14" i="14"/>
  <c r="X7" i="14" s="1"/>
  <c r="H14" i="14"/>
  <c r="W7" i="14" s="1"/>
  <c r="G14" i="14"/>
  <c r="V7" i="14" s="1"/>
  <c r="F14" i="14"/>
  <c r="U7" i="14" s="1"/>
  <c r="E14" i="14"/>
  <c r="T7" i="14" s="1"/>
  <c r="D14" i="14"/>
  <c r="S7" i="14" s="1"/>
  <c r="C14" i="14"/>
  <c r="R7" i="14" s="1"/>
  <c r="Q12" i="14"/>
  <c r="Q11" i="14"/>
  <c r="Q10" i="14"/>
  <c r="Q9" i="14"/>
  <c r="L10" i="14"/>
  <c r="AA6" i="14" s="1"/>
  <c r="K10" i="14"/>
  <c r="Z6" i="14" s="1"/>
  <c r="J10" i="14"/>
  <c r="Y6" i="14" s="1"/>
  <c r="I10" i="14"/>
  <c r="X6" i="14" s="1"/>
  <c r="H10" i="14"/>
  <c r="W6" i="14" s="1"/>
  <c r="G10" i="14"/>
  <c r="V6" i="14" s="1"/>
  <c r="F10" i="14"/>
  <c r="U6" i="14" s="1"/>
  <c r="E10" i="14"/>
  <c r="T6" i="14" s="1"/>
  <c r="D10" i="14"/>
  <c r="S6" i="14" s="1"/>
  <c r="C10" i="14"/>
  <c r="R6" i="14" s="1"/>
  <c r="Q8" i="14"/>
  <c r="Q7" i="14"/>
  <c r="Q6" i="14"/>
  <c r="J6" i="16" l="1"/>
  <c r="T5" i="16" s="1"/>
  <c r="J53" i="13"/>
  <c r="K53" i="13"/>
  <c r="D53" i="13"/>
  <c r="D45" i="13"/>
  <c r="H53" i="13"/>
  <c r="H6" i="16"/>
  <c r="R5" i="16" s="1"/>
  <c r="G6" i="16"/>
  <c r="Q5" i="16" s="1"/>
  <c r="C6" i="16"/>
  <c r="C6" i="15"/>
  <c r="K5" i="15" s="1"/>
  <c r="E6" i="15"/>
  <c r="M5" i="15" s="1"/>
  <c r="G8" i="13"/>
  <c r="G10" i="13" s="1"/>
  <c r="F8" i="13"/>
  <c r="F10" i="13" s="1"/>
  <c r="K6" i="14"/>
  <c r="Z5" i="14" s="1"/>
  <c r="D6" i="14"/>
  <c r="S5" i="14" s="1"/>
  <c r="G6" i="14"/>
  <c r="V5" i="14" s="1"/>
  <c r="F6" i="14"/>
  <c r="U5" i="14" s="1"/>
  <c r="J6" i="14"/>
  <c r="Y5" i="14" s="1"/>
  <c r="I6" i="14"/>
  <c r="X5" i="14" s="1"/>
  <c r="AA5" i="14"/>
  <c r="C6" i="14"/>
  <c r="R5" i="14" s="1"/>
  <c r="H6" i="14"/>
  <c r="W5" i="14" s="1"/>
  <c r="D8" i="13"/>
  <c r="D10" i="13" s="1"/>
  <c r="L6" i="2"/>
  <c r="X5" i="2" s="1"/>
  <c r="J6" i="2"/>
  <c r="V5" i="2" s="1"/>
  <c r="K6" i="2"/>
  <c r="W5" i="2" s="1"/>
  <c r="I6" i="1"/>
  <c r="T5" i="1" s="1"/>
  <c r="H6" i="1"/>
  <c r="S5" i="1" s="1"/>
  <c r="G6" i="1"/>
  <c r="R5" i="1" s="1"/>
  <c r="E5" i="13"/>
  <c r="E4" i="13"/>
  <c r="E8" i="13" s="1"/>
  <c r="E10" i="13" s="1"/>
  <c r="D3" i="2"/>
  <c r="D6" i="2" s="1"/>
  <c r="P5" i="2" s="1"/>
  <c r="E3" i="2"/>
  <c r="E6" i="2" s="1"/>
  <c r="Q5" i="2" s="1"/>
  <c r="F3" i="2"/>
  <c r="F6" i="2" s="1"/>
  <c r="R5" i="2" s="1"/>
  <c r="G3" i="2"/>
  <c r="G6" i="2" s="1"/>
  <c r="S5" i="2" s="1"/>
  <c r="H3" i="2"/>
  <c r="H6" i="2" s="1"/>
  <c r="T5" i="2" s="1"/>
  <c r="C3" i="2"/>
  <c r="C2" i="2"/>
  <c r="N36" i="2"/>
  <c r="C2" i="1"/>
  <c r="C3" i="1"/>
  <c r="D3" i="1"/>
  <c r="E3" i="1"/>
  <c r="F3" i="1"/>
  <c r="X35" i="13"/>
  <c r="X31" i="13"/>
  <c r="X27" i="13"/>
  <c r="D38" i="13"/>
  <c r="D34" i="13"/>
  <c r="X23" i="13"/>
  <c r="I38" i="13"/>
  <c r="H38" i="13"/>
  <c r="G38" i="13"/>
  <c r="F38" i="13"/>
  <c r="E38" i="13"/>
  <c r="I34" i="13"/>
  <c r="H34" i="13"/>
  <c r="G34" i="13"/>
  <c r="F34" i="13"/>
  <c r="E34" i="13"/>
  <c r="X12" i="13"/>
  <c r="I30" i="13"/>
  <c r="H30" i="13"/>
  <c r="G30" i="13"/>
  <c r="F30" i="13"/>
  <c r="E30" i="13"/>
  <c r="D30" i="13"/>
  <c r="I26" i="13"/>
  <c r="H26" i="13"/>
  <c r="G26" i="13"/>
  <c r="F26" i="13"/>
  <c r="E26" i="13"/>
  <c r="D26" i="13"/>
  <c r="D16" i="13"/>
  <c r="D20" i="13"/>
  <c r="J20" i="13"/>
  <c r="K20" i="13"/>
  <c r="L20" i="13"/>
  <c r="J16" i="13"/>
  <c r="K16" i="13"/>
  <c r="L16" i="13"/>
  <c r="M16" i="13"/>
  <c r="M20" i="13"/>
  <c r="E20" i="13"/>
  <c r="D25" i="12"/>
  <c r="H10" i="12" s="1"/>
  <c r="C25" i="12"/>
  <c r="G10" i="12" s="1"/>
  <c r="D21" i="12"/>
  <c r="H9" i="12" s="1"/>
  <c r="C21" i="12"/>
  <c r="G9" i="12" s="1"/>
  <c r="D17" i="12"/>
  <c r="H8" i="12" s="1"/>
  <c r="C17" i="12"/>
  <c r="G8" i="12" s="1"/>
  <c r="D13" i="12"/>
  <c r="H7" i="12" s="1"/>
  <c r="C13" i="12"/>
  <c r="D9" i="12"/>
  <c r="H6" i="12" s="1"/>
  <c r="C9" i="12"/>
  <c r="G6" i="12" s="1"/>
  <c r="G7" i="12"/>
  <c r="D4" i="12"/>
  <c r="D5" i="12" s="1"/>
  <c r="H5" i="12" s="1"/>
  <c r="C4" i="12"/>
  <c r="C5" i="12" s="1"/>
  <c r="G5" i="12" s="1"/>
  <c r="L10" i="2"/>
  <c r="X6" i="2" s="1"/>
  <c r="L14" i="2"/>
  <c r="X7" i="2" s="1"/>
  <c r="L18" i="2"/>
  <c r="X8" i="2" s="1"/>
  <c r="L22" i="2"/>
  <c r="X9" i="2" s="1"/>
  <c r="L26" i="2"/>
  <c r="X10" i="2" s="1"/>
  <c r="L30" i="2"/>
  <c r="X11" i="2" s="1"/>
  <c r="L34" i="2"/>
  <c r="X12" i="2" s="1"/>
  <c r="K10" i="2"/>
  <c r="W6" i="2" s="1"/>
  <c r="K14" i="2"/>
  <c r="W7" i="2" s="1"/>
  <c r="K18" i="2"/>
  <c r="W8" i="2" s="1"/>
  <c r="K22" i="2"/>
  <c r="W9" i="2" s="1"/>
  <c r="K26" i="2"/>
  <c r="W10" i="2" s="1"/>
  <c r="K30" i="2"/>
  <c r="W11" i="2" s="1"/>
  <c r="K34" i="2"/>
  <c r="W12" i="2" s="1"/>
  <c r="J10" i="2"/>
  <c r="V6" i="2" s="1"/>
  <c r="J14" i="2"/>
  <c r="V7" i="2" s="1"/>
  <c r="J18" i="2"/>
  <c r="V8" i="2" s="1"/>
  <c r="J22" i="2"/>
  <c r="V9" i="2" s="1"/>
  <c r="J26" i="2"/>
  <c r="V10" i="2" s="1"/>
  <c r="J30" i="2"/>
  <c r="V11" i="2" s="1"/>
  <c r="J34" i="2"/>
  <c r="V12" i="2" s="1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Y29" i="3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AC28" i="3"/>
  <c r="AD12" i="3"/>
  <c r="AC12" i="3"/>
  <c r="AD11" i="3"/>
  <c r="AC11" i="3"/>
  <c r="AD10" i="3"/>
  <c r="AC10" i="3"/>
  <c r="AD9" i="3"/>
  <c r="AC9" i="3"/>
  <c r="AD8" i="3"/>
  <c r="AC8" i="3"/>
  <c r="AD7" i="3"/>
  <c r="AC7" i="3"/>
  <c r="AD6" i="3"/>
  <c r="AC6" i="3"/>
  <c r="AD5" i="3"/>
  <c r="AC5" i="3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AC4" i="3"/>
  <c r="N76" i="3"/>
  <c r="J77" i="3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52" i="3"/>
  <c r="J53" i="3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28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G76" i="3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52" i="3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28" i="3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V28" i="3"/>
  <c r="V4" i="3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N4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4" i="3"/>
  <c r="N12" i="2"/>
  <c r="N11" i="2"/>
  <c r="N10" i="2"/>
  <c r="N9" i="2"/>
  <c r="N8" i="2"/>
  <c r="N7" i="2"/>
  <c r="N6" i="2"/>
  <c r="M12" i="1"/>
  <c r="M11" i="1"/>
  <c r="M10" i="1"/>
  <c r="M9" i="1"/>
  <c r="M8" i="1"/>
  <c r="M6" i="1"/>
  <c r="M7" i="1"/>
  <c r="D34" i="2"/>
  <c r="P12" i="2" s="1"/>
  <c r="E34" i="2"/>
  <c r="Q12" i="2" s="1"/>
  <c r="F34" i="2"/>
  <c r="R12" i="2" s="1"/>
  <c r="G34" i="2"/>
  <c r="S12" i="2" s="1"/>
  <c r="H34" i="2"/>
  <c r="T12" i="2" s="1"/>
  <c r="I34" i="2"/>
  <c r="U12" i="2" s="1"/>
  <c r="D30" i="2"/>
  <c r="P11" i="2" s="1"/>
  <c r="E30" i="2"/>
  <c r="Q11" i="2" s="1"/>
  <c r="F30" i="2"/>
  <c r="R11" i="2" s="1"/>
  <c r="G30" i="2"/>
  <c r="S11" i="2" s="1"/>
  <c r="H30" i="2"/>
  <c r="T11" i="2" s="1"/>
  <c r="I30" i="2"/>
  <c r="U11" i="2" s="1"/>
  <c r="D26" i="2"/>
  <c r="E26" i="2"/>
  <c r="Q10" i="2" s="1"/>
  <c r="F26" i="2"/>
  <c r="R10" i="2" s="1"/>
  <c r="G26" i="2"/>
  <c r="S10" i="2" s="1"/>
  <c r="H26" i="2"/>
  <c r="T10" i="2" s="1"/>
  <c r="I26" i="2"/>
  <c r="U10" i="2" s="1"/>
  <c r="C26" i="2"/>
  <c r="O10" i="2" s="1"/>
  <c r="D22" i="2"/>
  <c r="P9" i="2" s="1"/>
  <c r="E22" i="2"/>
  <c r="Q9" i="2" s="1"/>
  <c r="F22" i="2"/>
  <c r="R9" i="2" s="1"/>
  <c r="G22" i="2"/>
  <c r="S9" i="2" s="1"/>
  <c r="H22" i="2"/>
  <c r="T9" i="2" s="1"/>
  <c r="I22" i="2"/>
  <c r="U9" i="2" s="1"/>
  <c r="C22" i="2"/>
  <c r="O9" i="2" s="1"/>
  <c r="D18" i="2"/>
  <c r="P8" i="2" s="1"/>
  <c r="E18" i="2"/>
  <c r="Q8" i="2" s="1"/>
  <c r="F18" i="2"/>
  <c r="R8" i="2" s="1"/>
  <c r="G18" i="2"/>
  <c r="S8" i="2" s="1"/>
  <c r="H18" i="2"/>
  <c r="T8" i="2" s="1"/>
  <c r="I18" i="2"/>
  <c r="U8" i="2" s="1"/>
  <c r="C18" i="2"/>
  <c r="O8" i="2" s="1"/>
  <c r="I14" i="2"/>
  <c r="U7" i="2" s="1"/>
  <c r="D14" i="2"/>
  <c r="P7" i="2" s="1"/>
  <c r="E14" i="2"/>
  <c r="Q7" i="2" s="1"/>
  <c r="F14" i="2"/>
  <c r="R7" i="2" s="1"/>
  <c r="G14" i="2"/>
  <c r="S7" i="2" s="1"/>
  <c r="H14" i="2"/>
  <c r="T7" i="2" s="1"/>
  <c r="D10" i="2"/>
  <c r="P6" i="2" s="1"/>
  <c r="E10" i="2"/>
  <c r="Q6" i="2" s="1"/>
  <c r="F10" i="2"/>
  <c r="R6" i="2" s="1"/>
  <c r="G10" i="2"/>
  <c r="S6" i="2" s="1"/>
  <c r="H10" i="2"/>
  <c r="T6" i="2" s="1"/>
  <c r="I10" i="2"/>
  <c r="U6" i="2" s="1"/>
  <c r="D34" i="1"/>
  <c r="O12" i="1" s="1"/>
  <c r="E34" i="1"/>
  <c r="P12" i="1" s="1"/>
  <c r="F34" i="1"/>
  <c r="Q12" i="1" s="1"/>
  <c r="G34" i="1"/>
  <c r="R12" i="1" s="1"/>
  <c r="H34" i="1"/>
  <c r="S12" i="1" s="1"/>
  <c r="I34" i="1"/>
  <c r="T12" i="1" s="1"/>
  <c r="D30" i="1"/>
  <c r="O11" i="1" s="1"/>
  <c r="E30" i="1"/>
  <c r="P11" i="1" s="1"/>
  <c r="F30" i="1"/>
  <c r="Q11" i="1" s="1"/>
  <c r="G30" i="1"/>
  <c r="R11" i="1" s="1"/>
  <c r="H30" i="1"/>
  <c r="S11" i="1" s="1"/>
  <c r="I30" i="1"/>
  <c r="T11" i="1" s="1"/>
  <c r="D26" i="1"/>
  <c r="O10" i="1" s="1"/>
  <c r="E26" i="1"/>
  <c r="P10" i="1" s="1"/>
  <c r="F26" i="1"/>
  <c r="Q10" i="1" s="1"/>
  <c r="G26" i="1"/>
  <c r="R10" i="1" s="1"/>
  <c r="H26" i="1"/>
  <c r="S10" i="1" s="1"/>
  <c r="I26" i="1"/>
  <c r="T10" i="1" s="1"/>
  <c r="D22" i="1"/>
  <c r="O9" i="1" s="1"/>
  <c r="E22" i="1"/>
  <c r="P9" i="1" s="1"/>
  <c r="F22" i="1"/>
  <c r="Q9" i="1" s="1"/>
  <c r="G22" i="1"/>
  <c r="R9" i="1" s="1"/>
  <c r="H22" i="1"/>
  <c r="S9" i="1" s="1"/>
  <c r="I22" i="1"/>
  <c r="T9" i="1" s="1"/>
  <c r="D18" i="1"/>
  <c r="O8" i="1" s="1"/>
  <c r="E18" i="1"/>
  <c r="P8" i="1" s="1"/>
  <c r="F18" i="1"/>
  <c r="Q8" i="1" s="1"/>
  <c r="G18" i="1"/>
  <c r="R8" i="1" s="1"/>
  <c r="H18" i="1"/>
  <c r="S8" i="1" s="1"/>
  <c r="I18" i="1"/>
  <c r="T8" i="1" s="1"/>
  <c r="C18" i="1"/>
  <c r="N8" i="1" s="1"/>
  <c r="D14" i="1"/>
  <c r="O7" i="1" s="1"/>
  <c r="E14" i="1"/>
  <c r="P7" i="1" s="1"/>
  <c r="F14" i="1"/>
  <c r="Q7" i="1" s="1"/>
  <c r="G14" i="1"/>
  <c r="R7" i="1" s="1"/>
  <c r="H14" i="1"/>
  <c r="S7" i="1" s="1"/>
  <c r="I14" i="1"/>
  <c r="T7" i="1" s="1"/>
  <c r="D10" i="1"/>
  <c r="O6" i="1" s="1"/>
  <c r="E10" i="1"/>
  <c r="P6" i="1" s="1"/>
  <c r="F10" i="1"/>
  <c r="Q6" i="1" s="1"/>
  <c r="G10" i="1"/>
  <c r="R6" i="1" s="1"/>
  <c r="H10" i="1"/>
  <c r="I10" i="1"/>
  <c r="T6" i="1" s="1"/>
  <c r="I6" i="2"/>
  <c r="U5" i="2" s="1"/>
  <c r="C34" i="2"/>
  <c r="O12" i="2" s="1"/>
  <c r="C30" i="2"/>
  <c r="O11" i="2" s="1"/>
  <c r="C14" i="2"/>
  <c r="O7" i="2" s="1"/>
  <c r="C10" i="2"/>
  <c r="O6" i="2" s="1"/>
  <c r="C34" i="1"/>
  <c r="N12" i="1" s="1"/>
  <c r="C30" i="1"/>
  <c r="N11" i="1" s="1"/>
  <c r="C26" i="1"/>
  <c r="N10" i="1" s="1"/>
  <c r="C22" i="1"/>
  <c r="N9" i="1" s="1"/>
  <c r="C14" i="1"/>
  <c r="N7" i="1" s="1"/>
  <c r="C10" i="1"/>
  <c r="N6" i="1" s="1"/>
  <c r="M5" i="16" l="1"/>
  <c r="F6" i="1"/>
  <c r="Q5" i="1" s="1"/>
  <c r="E6" i="1"/>
  <c r="P5" i="1" s="1"/>
  <c r="D6" i="1"/>
  <c r="O5" i="1" s="1"/>
  <c r="C6" i="1"/>
  <c r="C6" i="2"/>
  <c r="O5" i="2" s="1"/>
  <c r="N5" i="1" l="1"/>
  <c r="S6" i="1"/>
  <c r="P10" i="2"/>
</calcChain>
</file>

<file path=xl/sharedStrings.xml><?xml version="1.0" encoding="utf-8"?>
<sst xmlns="http://schemas.openxmlformats.org/spreadsheetml/2006/main" count="578" uniqueCount="68">
  <si>
    <t>avg</t>
  </si>
  <si>
    <t>=</t>
  </si>
  <si>
    <t>z pos no</t>
  </si>
  <si>
    <t xml:space="preserve">z pos </t>
  </si>
  <si>
    <t>coil spool +probe</t>
  </si>
  <si>
    <t>coil support</t>
  </si>
  <si>
    <t>table</t>
  </si>
  <si>
    <t>V [V]</t>
  </si>
  <si>
    <t>I [A]</t>
  </si>
  <si>
    <t>P [W]</t>
  </si>
  <si>
    <t>T [C]</t>
  </si>
  <si>
    <t>t [s]</t>
  </si>
  <si>
    <t>B [mT]</t>
  </si>
  <si>
    <t>R</t>
  </si>
  <si>
    <t>R [ohm]</t>
  </si>
  <si>
    <t>C1</t>
  </si>
  <si>
    <t>60V</t>
  </si>
  <si>
    <t>1A</t>
  </si>
  <si>
    <t xml:space="preserve">60V </t>
  </si>
  <si>
    <t>0.5A</t>
  </si>
  <si>
    <t>1.5A</t>
  </si>
  <si>
    <t>C2</t>
  </si>
  <si>
    <t>C4</t>
  </si>
  <si>
    <t>H1</t>
  </si>
  <si>
    <t>H2</t>
  </si>
  <si>
    <t>C3</t>
  </si>
  <si>
    <t>2A</t>
  </si>
  <si>
    <t>NaN</t>
  </si>
  <si>
    <t xml:space="preserve">1 to 4 </t>
  </si>
  <si>
    <t>5 to 7</t>
  </si>
  <si>
    <t>S20</t>
  </si>
  <si>
    <t>1 to 6</t>
  </si>
  <si>
    <t>S21</t>
  </si>
  <si>
    <t>7 to 10</t>
  </si>
  <si>
    <t>Current</t>
  </si>
  <si>
    <t>S22</t>
  </si>
  <si>
    <t>z/R</t>
  </si>
  <si>
    <t>C2 Up</t>
  </si>
  <si>
    <t>C3 Up</t>
  </si>
  <si>
    <t>C2 Lower</t>
  </si>
  <si>
    <t>I_4</t>
  </si>
  <si>
    <t>*I_1</t>
  </si>
  <si>
    <t>C3 Lower</t>
  </si>
  <si>
    <t>I_3</t>
  </si>
  <si>
    <t>*I_2</t>
  </si>
  <si>
    <t>probe</t>
  </si>
  <si>
    <t>half point</t>
  </si>
  <si>
    <t xml:space="preserve">half point </t>
  </si>
  <si>
    <t>halfpoint</t>
  </si>
  <si>
    <t>S21 + joint</t>
  </si>
  <si>
    <t>3a</t>
  </si>
  <si>
    <t>3b</t>
  </si>
  <si>
    <t>I_H2</t>
  </si>
  <si>
    <t>*I_H1</t>
  </si>
  <si>
    <t>H22</t>
  </si>
  <si>
    <t>Current h1</t>
  </si>
  <si>
    <t>Current H2</t>
  </si>
  <si>
    <t>HH</t>
  </si>
  <si>
    <t>r=</t>
  </si>
  <si>
    <t>I=</t>
  </si>
  <si>
    <t>Theo</t>
  </si>
  <si>
    <t>PolyVal</t>
  </si>
  <si>
    <t>z pos no.</t>
  </si>
  <si>
    <t>probe offset [mm]</t>
  </si>
  <si>
    <t>half point location [mm]</t>
  </si>
  <si>
    <t>coil support offset [mm]</t>
  </si>
  <si>
    <t>table offset [mm]</t>
  </si>
  <si>
    <t>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</si>
</sst>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2" fontId="1" fillId="0" borderId="2" xfId="0" applyNumberFormat="1" applyFont="1" applyBorder="1"/>
    <xf numFmtId="165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1" fontId="0" fillId="0" borderId="6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1" fontId="0" fillId="0" borderId="18" xfId="0" applyNumberFormat="1" applyBorder="1"/>
    <xf numFmtId="165" fontId="0" fillId="0" borderId="18" xfId="0" applyNumberFormat="1" applyBorder="1"/>
    <xf numFmtId="164" fontId="0" fillId="0" borderId="18" xfId="0" applyNumberFormat="1" applyBorder="1"/>
    <xf numFmtId="2" fontId="0" fillId="0" borderId="19" xfId="0" applyNumberFormat="1" applyBorder="1"/>
    <xf numFmtId="1" fontId="0" fillId="0" borderId="20" xfId="0" applyNumberFormat="1" applyBorder="1"/>
    <xf numFmtId="2" fontId="0" fillId="0" borderId="21" xfId="0" applyNumberFormat="1" applyBorder="1"/>
    <xf numFmtId="0" fontId="0" fillId="0" borderId="22" xfId="0" applyBorder="1"/>
    <xf numFmtId="164" fontId="0" fillId="0" borderId="9" xfId="0" applyNumberFormat="1" applyBorder="1"/>
    <xf numFmtId="164" fontId="0" fillId="0" borderId="11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1" fillId="0" borderId="13" xfId="0" applyNumberFormat="1" applyFont="1" applyBorder="1"/>
    <xf numFmtId="0" fontId="0" fillId="0" borderId="26" xfId="0" applyBorder="1"/>
    <xf numFmtId="0" fontId="0" fillId="0" borderId="18" xfId="0" applyBorder="1"/>
    <xf numFmtId="2" fontId="1" fillId="0" borderId="18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164" fontId="0" fillId="0" borderId="16" xfId="0" applyNumberFormat="1" applyBorder="1"/>
    <xf numFmtId="1" fontId="0" fillId="0" borderId="24" xfId="0" applyNumberFormat="1" applyBorder="1"/>
    <xf numFmtId="1" fontId="0" fillId="0" borderId="2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'C1Mapping'!$M$6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'C1Mapping'!$N$6:$T$6</c:f>
              <c:numCache>
                <c:formatCode>General</c:formatCode>
                <c:ptCount val="7"/>
                <c:pt idx="0">
                  <c:v>1.93</c:v>
                </c:pt>
                <c:pt idx="1">
                  <c:v>1.7533333333333332</c:v>
                </c:pt>
                <c:pt idx="2">
                  <c:v>1.5599999999999998</c:v>
                </c:pt>
                <c:pt idx="3">
                  <c:v>1.3766666666666667</c:v>
                </c:pt>
                <c:pt idx="4">
                  <c:v>1.2966666666666666</c:v>
                </c:pt>
                <c:pt idx="5">
                  <c:v>1.1500000000000001</c:v>
                </c:pt>
                <c:pt idx="6">
                  <c:v>0.98999999999999988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2-42FF-8136-985B87E627A9}"/>
            </c:ext>
          </c:extLst>
        </c:ser>
        <c:ser>
          <c:idx val="1"/>
          <c:order val="1"/>
          <c:tx>
            <c:strRef>
              <c:f>'C1Mapping'!$M$7</c:f>
              <c:strCache>
                <c:ptCount val="1"/>
                <c:pt idx="0">
                  <c:v>0.110253583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'C1Mapping'!$N$7:$T$7</c:f>
              <c:numCache>
                <c:formatCode>General</c:formatCode>
                <c:ptCount val="7"/>
                <c:pt idx="0">
                  <c:v>1.9433333333333334</c:v>
                </c:pt>
                <c:pt idx="1">
                  <c:v>1.7433333333333334</c:v>
                </c:pt>
                <c:pt idx="2">
                  <c:v>1.5599999999999998</c:v>
                </c:pt>
                <c:pt idx="3">
                  <c:v>1.39</c:v>
                </c:pt>
                <c:pt idx="4">
                  <c:v>1.28</c:v>
                </c:pt>
                <c:pt idx="5">
                  <c:v>1.1766666666666665</c:v>
                </c:pt>
                <c:pt idx="6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2-42FF-8136-985B87E627A9}"/>
            </c:ext>
          </c:extLst>
        </c:ser>
        <c:ser>
          <c:idx val="2"/>
          <c:order val="2"/>
          <c:tx>
            <c:strRef>
              <c:f>'C1Mapping'!$M$8</c:f>
              <c:strCache>
                <c:ptCount val="1"/>
                <c:pt idx="0">
                  <c:v>0.220507166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'C1Mapping'!$N$8:$T$8</c:f>
              <c:numCache>
                <c:formatCode>General</c:formatCode>
                <c:ptCount val="7"/>
                <c:pt idx="0">
                  <c:v>1.9799999999999998</c:v>
                </c:pt>
                <c:pt idx="1">
                  <c:v>1.7533333333333332</c:v>
                </c:pt>
                <c:pt idx="2">
                  <c:v>1.58</c:v>
                </c:pt>
                <c:pt idx="3">
                  <c:v>1.37</c:v>
                </c:pt>
                <c:pt idx="4">
                  <c:v>1.33</c:v>
                </c:pt>
                <c:pt idx="5">
                  <c:v>1.1499999999999999</c:v>
                </c:pt>
                <c:pt idx="6">
                  <c:v>0.98333333333333339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2-42FF-8136-985B87E627A9}"/>
            </c:ext>
          </c:extLst>
        </c:ser>
        <c:ser>
          <c:idx val="3"/>
          <c:order val="3"/>
          <c:tx>
            <c:strRef>
              <c:f>'C1Mapping'!$M$9</c:f>
              <c:strCache>
                <c:ptCount val="1"/>
                <c:pt idx="0">
                  <c:v>0.33076075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'C1Mapping'!$N$9:$T$9</c:f>
              <c:numCache>
                <c:formatCode>General</c:formatCode>
                <c:ptCount val="7"/>
                <c:pt idx="0">
                  <c:v>2</c:v>
                </c:pt>
                <c:pt idx="1">
                  <c:v>1.7633333333333334</c:v>
                </c:pt>
                <c:pt idx="2">
                  <c:v>1.5599999999999998</c:v>
                </c:pt>
                <c:pt idx="3">
                  <c:v>1.3266666666666669</c:v>
                </c:pt>
                <c:pt idx="4">
                  <c:v>1.2666666666666666</c:v>
                </c:pt>
                <c:pt idx="5">
                  <c:v>1.0999999999999999</c:v>
                </c:pt>
                <c:pt idx="6">
                  <c:v>0.93333333333333324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2-42FF-8136-985B87E627A9}"/>
            </c:ext>
          </c:extLst>
        </c:ser>
        <c:ser>
          <c:idx val="4"/>
          <c:order val="4"/>
          <c:tx>
            <c:strRef>
              <c:f>'C1Mapping'!$M$10</c:f>
              <c:strCache>
                <c:ptCount val="1"/>
                <c:pt idx="0">
                  <c:v>0.441014333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'C1Mapping'!$N$10:$T$10</c:f>
              <c:numCache>
                <c:formatCode>General</c:formatCode>
                <c:ptCount val="7"/>
                <c:pt idx="0">
                  <c:v>2.08</c:v>
                </c:pt>
                <c:pt idx="1">
                  <c:v>1.78</c:v>
                </c:pt>
                <c:pt idx="2">
                  <c:v>1.5366666666666668</c:v>
                </c:pt>
                <c:pt idx="3">
                  <c:v>1.32</c:v>
                </c:pt>
                <c:pt idx="4">
                  <c:v>1.2033333333333334</c:v>
                </c:pt>
                <c:pt idx="5">
                  <c:v>1.0633333333333335</c:v>
                </c:pt>
                <c:pt idx="6">
                  <c:v>0.8833333333333333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2-42FF-8136-985B87E627A9}"/>
            </c:ext>
          </c:extLst>
        </c:ser>
        <c:ser>
          <c:idx val="5"/>
          <c:order val="5"/>
          <c:tx>
            <c:strRef>
              <c:f>'C1Mapping'!$M$11</c:f>
              <c:strCache>
                <c:ptCount val="1"/>
                <c:pt idx="0">
                  <c:v>0.551267916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'C1Mapping'!$N$11:$T$11</c:f>
              <c:numCache>
                <c:formatCode>General</c:formatCode>
                <c:ptCount val="7"/>
                <c:pt idx="0">
                  <c:v>2.1799999999999997</c:v>
                </c:pt>
                <c:pt idx="1">
                  <c:v>1.7766666666666666</c:v>
                </c:pt>
                <c:pt idx="2">
                  <c:v>1.5</c:v>
                </c:pt>
                <c:pt idx="3">
                  <c:v>1.24</c:v>
                </c:pt>
                <c:pt idx="4">
                  <c:v>1.1300000000000001</c:v>
                </c:pt>
                <c:pt idx="5">
                  <c:v>0.95666666666666667</c:v>
                </c:pt>
                <c:pt idx="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F2-42FF-8136-985B87E627A9}"/>
            </c:ext>
          </c:extLst>
        </c:ser>
        <c:ser>
          <c:idx val="6"/>
          <c:order val="6"/>
          <c:tx>
            <c:strRef>
              <c:f>'C1Mapping'!$M$12</c:f>
              <c:strCache>
                <c:ptCount val="1"/>
                <c:pt idx="0">
                  <c:v>0.661521499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'C1Mapping'!$N$5:$T$5</c:f>
              <c:numCache>
                <c:formatCode>General</c:formatCode>
                <c:ptCount val="7"/>
                <c:pt idx="0">
                  <c:v>0.31532524807056228</c:v>
                </c:pt>
                <c:pt idx="1">
                  <c:v>0.42668136714443211</c:v>
                </c:pt>
                <c:pt idx="2">
                  <c:v>0.53693495038588746</c:v>
                </c:pt>
                <c:pt idx="3">
                  <c:v>0.65049614112458665</c:v>
                </c:pt>
                <c:pt idx="4">
                  <c:v>0.76185226019845631</c:v>
                </c:pt>
                <c:pt idx="5">
                  <c:v>0.86879823594266825</c:v>
                </c:pt>
                <c:pt idx="6">
                  <c:v>0.98897464167585436</c:v>
                </c:pt>
              </c:numCache>
            </c:numRef>
          </c:xVal>
          <c:yVal>
            <c:numRef>
              <c:f>'C1Mapping'!$N$12:$T$12</c:f>
              <c:numCache>
                <c:formatCode>General</c:formatCode>
                <c:ptCount val="7"/>
                <c:pt idx="0">
                  <c:v>2.2266666666666666</c:v>
                </c:pt>
                <c:pt idx="1">
                  <c:v>1.7266666666666666</c:v>
                </c:pt>
                <c:pt idx="2">
                  <c:v>1.3999999999999997</c:v>
                </c:pt>
                <c:pt idx="3">
                  <c:v>1.1199999999999999</c:v>
                </c:pt>
                <c:pt idx="4">
                  <c:v>1.0166666666666666</c:v>
                </c:pt>
                <c:pt idx="5">
                  <c:v>0.87999999999999989</c:v>
                </c:pt>
                <c:pt idx="6">
                  <c:v>0.75666666666666671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F2-42FF-8136-985B87E6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'C4CalibrationNull'!$F$6</c:f>
              <c:strCache>
                <c:ptCount val="1"/>
                <c:pt idx="0">
                  <c:v>0.48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'C4CalibrationNull'!$G$5:$H$5</c:f>
              <c:numCache>
                <c:formatCode>General</c:formatCode>
                <c:ptCount val="2"/>
                <c:pt idx="0">
                  <c:v>0.31532524807056228</c:v>
                </c:pt>
                <c:pt idx="1">
                  <c:v>0.44046306504961413</c:v>
                </c:pt>
              </c:numCache>
            </c:numRef>
          </c:xVal>
          <c:yVal>
            <c:numRef>
              <c:f>'C4CalibrationNull'!$G$6:$H$6</c:f>
              <c:numCache>
                <c:formatCode>General</c:formatCode>
                <c:ptCount val="2"/>
                <c:pt idx="0">
                  <c:v>1.88</c:v>
                </c:pt>
                <c:pt idx="1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B-46B1-886D-04FBAE4C9337}"/>
            </c:ext>
          </c:extLst>
        </c:ser>
        <c:ser>
          <c:idx val="1"/>
          <c:order val="1"/>
          <c:tx>
            <c:strRef>
              <c:f>'C4CalibrationNull'!$F$7</c:f>
              <c:strCache>
                <c:ptCount val="1"/>
                <c:pt idx="0">
                  <c:v>0.49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'C4CalibrationNull'!$G$5:$H$5</c:f>
              <c:numCache>
                <c:formatCode>General</c:formatCode>
                <c:ptCount val="2"/>
                <c:pt idx="0">
                  <c:v>0.31532524807056228</c:v>
                </c:pt>
                <c:pt idx="1">
                  <c:v>0.44046306504961413</c:v>
                </c:pt>
              </c:numCache>
            </c:numRef>
          </c:xVal>
          <c:yVal>
            <c:numRef>
              <c:f>'C4CalibrationNull'!$G$7:$H$7</c:f>
              <c:numCache>
                <c:formatCode>General</c:formatCode>
                <c:ptCount val="2"/>
                <c:pt idx="0">
                  <c:v>1.9266666666666665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B-46B1-886D-04FBAE4C9337}"/>
            </c:ext>
          </c:extLst>
        </c:ser>
        <c:ser>
          <c:idx val="2"/>
          <c:order val="2"/>
          <c:tx>
            <c:strRef>
              <c:f>'C4CalibrationNull'!$F$8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'C4CalibrationNull'!$G$5:$H$5</c:f>
              <c:numCache>
                <c:formatCode>General</c:formatCode>
                <c:ptCount val="2"/>
                <c:pt idx="0">
                  <c:v>0.31532524807056228</c:v>
                </c:pt>
                <c:pt idx="1">
                  <c:v>0.44046306504961413</c:v>
                </c:pt>
              </c:numCache>
            </c:numRef>
          </c:xVal>
          <c:yVal>
            <c:numRef>
              <c:f>'C4CalibrationNull'!$G$8:$H$8</c:f>
              <c:numCache>
                <c:formatCode>General</c:formatCode>
                <c:ptCount val="2"/>
                <c:pt idx="0">
                  <c:v>1.9400000000000002</c:v>
                </c:pt>
                <c:pt idx="1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B-46B1-886D-04FBAE4C9337}"/>
            </c:ext>
          </c:extLst>
        </c:ser>
        <c:ser>
          <c:idx val="3"/>
          <c:order val="3"/>
          <c:tx>
            <c:strRef>
              <c:f>'C4CalibrationNull'!$F$9</c:f>
              <c:strCache>
                <c:ptCount val="1"/>
                <c:pt idx="0">
                  <c:v>0.51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'C4CalibrationNull'!$G$5:$H$5</c:f>
              <c:numCache>
                <c:formatCode>General</c:formatCode>
                <c:ptCount val="2"/>
                <c:pt idx="0">
                  <c:v>0.31532524807056228</c:v>
                </c:pt>
                <c:pt idx="1">
                  <c:v>0.44046306504961413</c:v>
                </c:pt>
              </c:numCache>
            </c:numRef>
          </c:xVal>
          <c:yVal>
            <c:numRef>
              <c:f>'C4CalibrationNull'!$G$9:$H$9</c:f>
              <c:numCache>
                <c:formatCode>General</c:formatCode>
                <c:ptCount val="2"/>
                <c:pt idx="0">
                  <c:v>1.97</c:v>
                </c:pt>
                <c:pt idx="1">
                  <c:v>1.7299999999999998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B-46B1-886D-04FBAE4C9337}"/>
            </c:ext>
          </c:extLst>
        </c:ser>
        <c:ser>
          <c:idx val="4"/>
          <c:order val="4"/>
          <c:tx>
            <c:strRef>
              <c:f>'C4CalibrationNull'!$F$10</c:f>
              <c:strCache>
                <c:ptCount val="1"/>
                <c:pt idx="0">
                  <c:v>0.52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'C4CalibrationNull'!$G$5:$H$5</c:f>
              <c:numCache>
                <c:formatCode>General</c:formatCode>
                <c:ptCount val="2"/>
                <c:pt idx="0">
                  <c:v>0.31532524807056228</c:v>
                </c:pt>
                <c:pt idx="1">
                  <c:v>0.44046306504961413</c:v>
                </c:pt>
              </c:numCache>
            </c:numRef>
          </c:xVal>
          <c:yVal>
            <c:numRef>
              <c:f>'C4CalibrationNull'!$G$10:$H$10</c:f>
              <c:numCache>
                <c:formatCode>General</c:formatCode>
                <c:ptCount val="2"/>
                <c:pt idx="0">
                  <c:v>2.02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B-46B1-886D-04FBAE4C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'C3Mapping'!$N$6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'C3Mapping'!$O$6:$X$6</c:f>
              <c:numCache>
                <c:formatCode>General</c:formatCode>
                <c:ptCount val="10"/>
                <c:pt idx="0">
                  <c:v>2.4133333333333336</c:v>
                </c:pt>
                <c:pt idx="1">
                  <c:v>2.3833333333333333</c:v>
                </c:pt>
                <c:pt idx="2">
                  <c:v>2.3166666666666664</c:v>
                </c:pt>
                <c:pt idx="3">
                  <c:v>2.0733333333333328</c:v>
                </c:pt>
                <c:pt idx="4">
                  <c:v>1.9633333333333332</c:v>
                </c:pt>
                <c:pt idx="5">
                  <c:v>1.79</c:v>
                </c:pt>
                <c:pt idx="6">
                  <c:v>1.6899999999999997</c:v>
                </c:pt>
                <c:pt idx="7">
                  <c:v>1.5366666666666668</c:v>
                </c:pt>
                <c:pt idx="8">
                  <c:v>1.39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48B-A8D0-E8B2B53DEC94}"/>
            </c:ext>
          </c:extLst>
        </c:ser>
        <c:ser>
          <c:idx val="1"/>
          <c:order val="1"/>
          <c:tx>
            <c:strRef>
              <c:f>'C3Mapping'!$N$7</c:f>
              <c:strCache>
                <c:ptCount val="1"/>
                <c:pt idx="0">
                  <c:v>0.074074074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'C3Mapping'!$O$7:$X$7</c:f>
              <c:numCache>
                <c:formatCode>General</c:formatCode>
                <c:ptCount val="10"/>
                <c:pt idx="0">
                  <c:v>2.42</c:v>
                </c:pt>
                <c:pt idx="1">
                  <c:v>2.3833333333333333</c:v>
                </c:pt>
                <c:pt idx="2">
                  <c:v>2.3366666666666664</c:v>
                </c:pt>
                <c:pt idx="3">
                  <c:v>2.0833333333333335</c:v>
                </c:pt>
                <c:pt idx="4">
                  <c:v>1.97</c:v>
                </c:pt>
                <c:pt idx="5">
                  <c:v>1.8333333333333333</c:v>
                </c:pt>
                <c:pt idx="6">
                  <c:v>1.7</c:v>
                </c:pt>
                <c:pt idx="7">
                  <c:v>1.5533333333333335</c:v>
                </c:pt>
                <c:pt idx="8">
                  <c:v>1.39</c:v>
                </c:pt>
                <c:pt idx="9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9-448B-A8D0-E8B2B53DEC94}"/>
            </c:ext>
          </c:extLst>
        </c:ser>
        <c:ser>
          <c:idx val="2"/>
          <c:order val="2"/>
          <c:tx>
            <c:strRef>
              <c:f>'C3Mapping'!$N$8</c:f>
              <c:strCache>
                <c:ptCount val="1"/>
                <c:pt idx="0">
                  <c:v>0.148148148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'C3Mapping'!$O$8:$X$8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2.3933333333333331</c:v>
                </c:pt>
                <c:pt idx="2">
                  <c:v>2.3633333333333337</c:v>
                </c:pt>
                <c:pt idx="3">
                  <c:v>2.1</c:v>
                </c:pt>
                <c:pt idx="4">
                  <c:v>1.97</c:v>
                </c:pt>
                <c:pt idx="5">
                  <c:v>1.8433333333333335</c:v>
                </c:pt>
                <c:pt idx="6">
                  <c:v>1.68</c:v>
                </c:pt>
                <c:pt idx="7">
                  <c:v>1.5366666666666668</c:v>
                </c:pt>
                <c:pt idx="8">
                  <c:v>1.3666666666666665</c:v>
                </c:pt>
                <c:pt idx="9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9-448B-A8D0-E8B2B53DEC94}"/>
            </c:ext>
          </c:extLst>
        </c:ser>
        <c:ser>
          <c:idx val="3"/>
          <c:order val="3"/>
          <c:tx>
            <c:strRef>
              <c:f>'C3Mapping'!$N$9</c:f>
              <c:strCache>
                <c:ptCount val="1"/>
                <c:pt idx="0">
                  <c:v>0.222222222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'C3Mapping'!$O$9:$X$9</c:f>
              <c:numCache>
                <c:formatCode>General</c:formatCode>
                <c:ptCount val="10"/>
                <c:pt idx="0">
                  <c:v>2.5</c:v>
                </c:pt>
                <c:pt idx="1">
                  <c:v>2.42</c:v>
                </c:pt>
                <c:pt idx="2">
                  <c:v>2.3633333333333337</c:v>
                </c:pt>
                <c:pt idx="3">
                  <c:v>2.09</c:v>
                </c:pt>
                <c:pt idx="4">
                  <c:v>1.9733333333333334</c:v>
                </c:pt>
                <c:pt idx="5">
                  <c:v>1.8</c:v>
                </c:pt>
                <c:pt idx="6">
                  <c:v>1.68</c:v>
                </c:pt>
                <c:pt idx="7">
                  <c:v>1.5200000000000002</c:v>
                </c:pt>
                <c:pt idx="8">
                  <c:v>1.34</c:v>
                </c:pt>
                <c:pt idx="9">
                  <c:v>1.1433333333333333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9-448B-A8D0-E8B2B53DEC94}"/>
            </c:ext>
          </c:extLst>
        </c:ser>
        <c:ser>
          <c:idx val="4"/>
          <c:order val="4"/>
          <c:tx>
            <c:strRef>
              <c:f>'C3Mapping'!$N$10</c:f>
              <c:strCache>
                <c:ptCount val="1"/>
                <c:pt idx="0">
                  <c:v>0.296296296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'C3Mapping'!$O$10:$X$10</c:f>
              <c:numCache>
                <c:formatCode>General</c:formatCode>
                <c:ptCount val="10"/>
                <c:pt idx="0">
                  <c:v>2.5666666666666664</c:v>
                </c:pt>
                <c:pt idx="1">
                  <c:v>2.4633333333333334</c:v>
                </c:pt>
                <c:pt idx="2">
                  <c:v>2.39</c:v>
                </c:pt>
                <c:pt idx="3">
                  <c:v>2.1199999999999997</c:v>
                </c:pt>
                <c:pt idx="4">
                  <c:v>1.97</c:v>
                </c:pt>
                <c:pt idx="5">
                  <c:v>1.78</c:v>
                </c:pt>
                <c:pt idx="6">
                  <c:v>1.6499999999999997</c:v>
                </c:pt>
                <c:pt idx="7">
                  <c:v>1.49</c:v>
                </c:pt>
                <c:pt idx="8">
                  <c:v>1.32</c:v>
                </c:pt>
                <c:pt idx="9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9-448B-A8D0-E8B2B53DEC94}"/>
            </c:ext>
          </c:extLst>
        </c:ser>
        <c:ser>
          <c:idx val="5"/>
          <c:order val="5"/>
          <c:tx>
            <c:strRef>
              <c:f>'C3Mapping'!$N$11</c:f>
              <c:strCache>
                <c:ptCount val="1"/>
                <c:pt idx="0">
                  <c:v>0.37037037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'C3Mapping'!$O$11:$X$11</c:f>
              <c:numCache>
                <c:formatCode>General</c:formatCode>
                <c:ptCount val="10"/>
                <c:pt idx="0">
                  <c:v>2.6133333333333333</c:v>
                </c:pt>
                <c:pt idx="1">
                  <c:v>2.52</c:v>
                </c:pt>
                <c:pt idx="2">
                  <c:v>2.4</c:v>
                </c:pt>
                <c:pt idx="3">
                  <c:v>2.11</c:v>
                </c:pt>
                <c:pt idx="4">
                  <c:v>1.9799999999999998</c:v>
                </c:pt>
                <c:pt idx="5">
                  <c:v>1.78</c:v>
                </c:pt>
                <c:pt idx="6">
                  <c:v>1.6499999999999997</c:v>
                </c:pt>
                <c:pt idx="7">
                  <c:v>1.4433333333333334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9-448B-A8D0-E8B2B53DEC94}"/>
            </c:ext>
          </c:extLst>
        </c:ser>
        <c:ser>
          <c:idx val="6"/>
          <c:order val="6"/>
          <c:tx>
            <c:strRef>
              <c:f>'C3Mapping'!$N$12</c:f>
              <c:strCache>
                <c:ptCount val="1"/>
                <c:pt idx="0">
                  <c:v>0.444444444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'C3Mapping'!$O$5:$X$5</c:f>
              <c:numCache>
                <c:formatCode>General</c:formatCode>
                <c:ptCount val="10"/>
                <c:pt idx="0">
                  <c:v>0.24481481481481479</c:v>
                </c:pt>
                <c:pt idx="1">
                  <c:v>0.29370370370370363</c:v>
                </c:pt>
                <c:pt idx="2">
                  <c:v>0.36185185185185181</c:v>
                </c:pt>
                <c:pt idx="3">
                  <c:v>0.43518518518518517</c:v>
                </c:pt>
                <c:pt idx="4">
                  <c:v>0.50629629629629624</c:v>
                </c:pt>
                <c:pt idx="5">
                  <c:v>0.57518518518518513</c:v>
                </c:pt>
                <c:pt idx="6">
                  <c:v>0.66851851851851851</c:v>
                </c:pt>
                <c:pt idx="7">
                  <c:v>0.7433333333333334</c:v>
                </c:pt>
                <c:pt idx="8">
                  <c:v>0.82185185185185183</c:v>
                </c:pt>
                <c:pt idx="9">
                  <c:v>0.92925925925925923</c:v>
                </c:pt>
              </c:numCache>
            </c:numRef>
          </c:xVal>
          <c:yVal>
            <c:numRef>
              <c:f>'C3Mapping'!$O$12:$X$12</c:f>
              <c:numCache>
                <c:formatCode>General</c:formatCode>
                <c:ptCount val="10"/>
                <c:pt idx="0">
                  <c:v>2.7033333333333336</c:v>
                </c:pt>
                <c:pt idx="1">
                  <c:v>2.5866666666666664</c:v>
                </c:pt>
                <c:pt idx="2">
                  <c:v>2.4</c:v>
                </c:pt>
                <c:pt idx="3">
                  <c:v>2.1199999999999997</c:v>
                </c:pt>
                <c:pt idx="4">
                  <c:v>1.97</c:v>
                </c:pt>
                <c:pt idx="5">
                  <c:v>1.7733333333333334</c:v>
                </c:pt>
                <c:pt idx="6">
                  <c:v>1.63</c:v>
                </c:pt>
                <c:pt idx="7">
                  <c:v>1.41</c:v>
                </c:pt>
                <c:pt idx="8">
                  <c:v>1.2733333333333334</c:v>
                </c:pt>
                <c:pt idx="9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C9-448B-A8D0-E8B2B53D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H1Mapping!$L$6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H1Mapping!$M$6:$AC$6</c:f>
              <c:numCache>
                <c:formatCode>General</c:formatCode>
                <c:ptCount val="17"/>
                <c:pt idx="0">
                  <c:v>2.92</c:v>
                </c:pt>
                <c:pt idx="1">
                  <c:v>2.9500000000000006</c:v>
                </c:pt>
                <c:pt idx="2">
                  <c:v>2.9600000000000004</c:v>
                </c:pt>
                <c:pt idx="3">
                  <c:v>2.94</c:v>
                </c:pt>
                <c:pt idx="4">
                  <c:v>2.92</c:v>
                </c:pt>
                <c:pt idx="5">
                  <c:v>2.29</c:v>
                </c:pt>
                <c:pt idx="6">
                  <c:v>2.04</c:v>
                </c:pt>
                <c:pt idx="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C-47D9-BD71-F206A5DE587F}"/>
            </c:ext>
          </c:extLst>
        </c:ser>
        <c:ser>
          <c:idx val="1"/>
          <c:order val="1"/>
          <c:tx>
            <c:strRef>
              <c:f>H1Mapping!$L$7</c:f>
              <c:strCache>
                <c:ptCount val="1"/>
                <c:pt idx="0">
                  <c:v>0.098619329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H1Mapping!$M$7:$AC$7</c:f>
              <c:numCache>
                <c:formatCode>General</c:formatCode>
                <c:ptCount val="17"/>
                <c:pt idx="0">
                  <c:v>2.92</c:v>
                </c:pt>
                <c:pt idx="1">
                  <c:v>2.9500000000000006</c:v>
                </c:pt>
                <c:pt idx="2">
                  <c:v>2.9500000000000006</c:v>
                </c:pt>
                <c:pt idx="3">
                  <c:v>2.94</c:v>
                </c:pt>
                <c:pt idx="4">
                  <c:v>2.92</c:v>
                </c:pt>
                <c:pt idx="5">
                  <c:v>2.2966666666666664</c:v>
                </c:pt>
                <c:pt idx="6">
                  <c:v>2.04</c:v>
                </c:pt>
                <c:pt idx="7">
                  <c:v>1.7433333333333334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C-47D9-BD71-F206A5DE587F}"/>
            </c:ext>
          </c:extLst>
        </c:ser>
        <c:ser>
          <c:idx val="2"/>
          <c:order val="2"/>
          <c:tx>
            <c:strRef>
              <c:f>H1Mapping!$L$8</c:f>
              <c:strCache>
                <c:ptCount val="1"/>
                <c:pt idx="0">
                  <c:v>0.197238659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H1Mapping!$M$8:$AC$8</c:f>
              <c:numCache>
                <c:formatCode>General</c:formatCode>
                <c:ptCount val="17"/>
                <c:pt idx="0">
                  <c:v>2.9500000000000006</c:v>
                </c:pt>
                <c:pt idx="1">
                  <c:v>2.97</c:v>
                </c:pt>
                <c:pt idx="2">
                  <c:v>2.97</c:v>
                </c:pt>
                <c:pt idx="3">
                  <c:v>2.9299999999999997</c:v>
                </c:pt>
                <c:pt idx="4">
                  <c:v>2.9299999999999997</c:v>
                </c:pt>
                <c:pt idx="5">
                  <c:v>2.31</c:v>
                </c:pt>
                <c:pt idx="6">
                  <c:v>2.0266666666666668</c:v>
                </c:pt>
                <c:pt idx="7">
                  <c:v>1.7333333333333334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C-47D9-BD71-F206A5DE587F}"/>
            </c:ext>
          </c:extLst>
        </c:ser>
        <c:ser>
          <c:idx val="3"/>
          <c:order val="3"/>
          <c:tx>
            <c:strRef>
              <c:f>H1Mapping!$L$9</c:f>
              <c:strCache>
                <c:ptCount val="1"/>
                <c:pt idx="0">
                  <c:v>0.295857988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H1Mapping!$M$9:$AC$9</c:f>
              <c:numCache>
                <c:formatCode>General</c:formatCode>
                <c:ptCount val="17"/>
                <c:pt idx="0">
                  <c:v>2.956666666666667</c:v>
                </c:pt>
                <c:pt idx="1">
                  <c:v>2.9599999999999995</c:v>
                </c:pt>
                <c:pt idx="2">
                  <c:v>2.97</c:v>
                </c:pt>
                <c:pt idx="3">
                  <c:v>2.9500000000000006</c:v>
                </c:pt>
                <c:pt idx="4">
                  <c:v>2.94</c:v>
                </c:pt>
                <c:pt idx="5">
                  <c:v>2.34</c:v>
                </c:pt>
                <c:pt idx="6">
                  <c:v>2.0099999999999998</c:v>
                </c:pt>
                <c:pt idx="7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6C-47D9-BD71-F206A5DE587F}"/>
            </c:ext>
          </c:extLst>
        </c:ser>
        <c:ser>
          <c:idx val="4"/>
          <c:order val="4"/>
          <c:tx>
            <c:strRef>
              <c:f>H1Mapping!$L$10</c:f>
              <c:strCache>
                <c:ptCount val="1"/>
                <c:pt idx="0">
                  <c:v>0.394477318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H1Mapping!$M$10:$AC$10</c:f>
              <c:numCache>
                <c:formatCode>General</c:formatCode>
                <c:ptCount val="17"/>
                <c:pt idx="0">
                  <c:v>2.99</c:v>
                </c:pt>
                <c:pt idx="1">
                  <c:v>2.9533333333333331</c:v>
                </c:pt>
                <c:pt idx="2">
                  <c:v>2.9500000000000006</c:v>
                </c:pt>
                <c:pt idx="3">
                  <c:v>2.92</c:v>
                </c:pt>
                <c:pt idx="4">
                  <c:v>2.9800000000000004</c:v>
                </c:pt>
                <c:pt idx="5">
                  <c:v>2.3533333333333331</c:v>
                </c:pt>
                <c:pt idx="6">
                  <c:v>2.0266666666666668</c:v>
                </c:pt>
                <c:pt idx="7">
                  <c:v>1.6500000000000001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C-47D9-BD71-F206A5DE587F}"/>
            </c:ext>
          </c:extLst>
        </c:ser>
        <c:ser>
          <c:idx val="5"/>
          <c:order val="5"/>
          <c:tx>
            <c:strRef>
              <c:f>H1Mapping!$L$11</c:f>
              <c:strCache>
                <c:ptCount val="1"/>
                <c:pt idx="0">
                  <c:v>0.493096647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H1Mapping!$M$11:$AC$11</c:f>
              <c:numCache>
                <c:formatCode>General</c:formatCode>
                <c:ptCount val="17"/>
                <c:pt idx="0">
                  <c:v>2.9966666666666666</c:v>
                </c:pt>
                <c:pt idx="1">
                  <c:v>2.9</c:v>
                </c:pt>
                <c:pt idx="2">
                  <c:v>2.8866666666666667</c:v>
                </c:pt>
                <c:pt idx="3">
                  <c:v>2.8800000000000003</c:v>
                </c:pt>
                <c:pt idx="4">
                  <c:v>2.9733333333333332</c:v>
                </c:pt>
                <c:pt idx="5">
                  <c:v>2.39</c:v>
                </c:pt>
                <c:pt idx="6">
                  <c:v>2</c:v>
                </c:pt>
                <c:pt idx="7">
                  <c:v>1.5866666666666669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6C-47D9-BD71-F206A5DE587F}"/>
            </c:ext>
          </c:extLst>
        </c:ser>
        <c:ser>
          <c:idx val="6"/>
          <c:order val="6"/>
          <c:tx>
            <c:strRef>
              <c:f>H1Mapping!$L$12</c:f>
              <c:strCache>
                <c:ptCount val="1"/>
                <c:pt idx="0">
                  <c:v>0.591715976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H1Mapping!$M$5:$AC$5</c:f>
              <c:numCache>
                <c:formatCode>General</c:formatCode>
                <c:ptCount val="17"/>
                <c:pt idx="0">
                  <c:v>-0.16469428007889542</c:v>
                </c:pt>
                <c:pt idx="1">
                  <c:v>-7.3964497041420191E-2</c:v>
                </c:pt>
                <c:pt idx="2">
                  <c:v>-9.861932938856155E-4</c:v>
                </c:pt>
                <c:pt idx="3">
                  <c:v>7.1005917159763274E-2</c:v>
                </c:pt>
                <c:pt idx="4">
                  <c:v>0.16666666666666671</c:v>
                </c:pt>
                <c:pt idx="5">
                  <c:v>0.73076923076923073</c:v>
                </c:pt>
                <c:pt idx="6">
                  <c:v>0.83431952662721887</c:v>
                </c:pt>
                <c:pt idx="7">
                  <c:v>0.96252465483234706</c:v>
                </c:pt>
              </c:numCache>
            </c:numRef>
          </c:xVal>
          <c:yVal>
            <c:numRef>
              <c:f>H1Mapping!$M$12:$AC$12</c:f>
              <c:numCache>
                <c:formatCode>General</c:formatCode>
                <c:ptCount val="17"/>
                <c:pt idx="0">
                  <c:v>2.973333333333334</c:v>
                </c:pt>
                <c:pt idx="1">
                  <c:v>2.76</c:v>
                </c:pt>
                <c:pt idx="2">
                  <c:v>2.75</c:v>
                </c:pt>
                <c:pt idx="3">
                  <c:v>2.7366666666666668</c:v>
                </c:pt>
                <c:pt idx="4">
                  <c:v>2.9299999999999997</c:v>
                </c:pt>
                <c:pt idx="5">
                  <c:v>2.4</c:v>
                </c:pt>
                <c:pt idx="6">
                  <c:v>1.9333333333333333</c:v>
                </c:pt>
                <c:pt idx="7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6C-47D9-BD71-F206A5DE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H2Mapping!$Q$6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H2Mapping!$R$6:$AC$6</c:f>
              <c:numCache>
                <c:formatCode>General</c:formatCode>
                <c:ptCount val="12"/>
                <c:pt idx="0">
                  <c:v>3.94</c:v>
                </c:pt>
                <c:pt idx="1">
                  <c:v>3.89</c:v>
                </c:pt>
                <c:pt idx="2">
                  <c:v>3.9033333333333338</c:v>
                </c:pt>
                <c:pt idx="3">
                  <c:v>3.8699999999999997</c:v>
                </c:pt>
                <c:pt idx="4">
                  <c:v>3.99</c:v>
                </c:pt>
                <c:pt idx="5">
                  <c:v>3.9</c:v>
                </c:pt>
                <c:pt idx="6">
                  <c:v>3.8800000000000003</c:v>
                </c:pt>
                <c:pt idx="7">
                  <c:v>3.77</c:v>
                </c:pt>
                <c:pt idx="8">
                  <c:v>3.02</c:v>
                </c:pt>
                <c:pt idx="9">
                  <c:v>2.44</c:v>
                </c:pt>
                <c:pt idx="10">
                  <c:v>2.2599999999999998</c:v>
                </c:pt>
                <c:pt idx="11">
                  <c:v>2.0533333333333332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2-4E98-8FB7-7002BB11F4A7}"/>
            </c:ext>
          </c:extLst>
        </c:ser>
        <c:ser>
          <c:idx val="1"/>
          <c:order val="1"/>
          <c:tx>
            <c:strRef>
              <c:f>H2Mapping!$Q$7</c:f>
              <c:strCache>
                <c:ptCount val="1"/>
                <c:pt idx="0">
                  <c:v>0.066225166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H2Mapping!$R$7:$AC$7</c:f>
              <c:numCache>
                <c:formatCode>General</c:formatCode>
                <c:ptCount val="12"/>
                <c:pt idx="0">
                  <c:v>3.94</c:v>
                </c:pt>
                <c:pt idx="1">
                  <c:v>3.89</c:v>
                </c:pt>
                <c:pt idx="2">
                  <c:v>3.89</c:v>
                </c:pt>
                <c:pt idx="3">
                  <c:v>3.86</c:v>
                </c:pt>
                <c:pt idx="4">
                  <c:v>3.99</c:v>
                </c:pt>
                <c:pt idx="5">
                  <c:v>3.9066666666666667</c:v>
                </c:pt>
                <c:pt idx="6">
                  <c:v>3.8800000000000003</c:v>
                </c:pt>
                <c:pt idx="7">
                  <c:v>3.77</c:v>
                </c:pt>
                <c:pt idx="8">
                  <c:v>3.0133333333333332</c:v>
                </c:pt>
                <c:pt idx="9">
                  <c:v>2.44</c:v>
                </c:pt>
                <c:pt idx="10">
                  <c:v>2.25</c:v>
                </c:pt>
                <c:pt idx="11">
                  <c:v>2.0666666666666669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2-4E98-8FB7-7002BB11F4A7}"/>
            </c:ext>
          </c:extLst>
        </c:ser>
        <c:ser>
          <c:idx val="2"/>
          <c:order val="2"/>
          <c:tx>
            <c:strRef>
              <c:f>H2Mapping!$Q$8</c:f>
              <c:strCache>
                <c:ptCount val="1"/>
                <c:pt idx="0">
                  <c:v>0.132450331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H2Mapping!$R$8:$AC$8</c:f>
              <c:numCache>
                <c:formatCode>General</c:formatCode>
                <c:ptCount val="12"/>
                <c:pt idx="0">
                  <c:v>3.9466666666666668</c:v>
                </c:pt>
                <c:pt idx="1">
                  <c:v>3.89</c:v>
                </c:pt>
                <c:pt idx="2">
                  <c:v>3.91</c:v>
                </c:pt>
                <c:pt idx="3">
                  <c:v>3.89</c:v>
                </c:pt>
                <c:pt idx="4">
                  <c:v>3.9966666666666666</c:v>
                </c:pt>
                <c:pt idx="5">
                  <c:v>3.9233333333333333</c:v>
                </c:pt>
                <c:pt idx="6">
                  <c:v>3.89</c:v>
                </c:pt>
                <c:pt idx="7">
                  <c:v>3.7766666666666668</c:v>
                </c:pt>
                <c:pt idx="8">
                  <c:v>3.02</c:v>
                </c:pt>
                <c:pt idx="9">
                  <c:v>2.4666666666666668</c:v>
                </c:pt>
                <c:pt idx="10">
                  <c:v>2.25</c:v>
                </c:pt>
                <c:pt idx="11">
                  <c:v>2.0733333333333337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2-4E98-8FB7-7002BB11F4A7}"/>
            </c:ext>
          </c:extLst>
        </c:ser>
        <c:ser>
          <c:idx val="3"/>
          <c:order val="3"/>
          <c:tx>
            <c:strRef>
              <c:f>H2Mapping!$Q$9</c:f>
              <c:strCache>
                <c:ptCount val="1"/>
                <c:pt idx="0">
                  <c:v>0.198675497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H2Mapping!$R$9:$AC$9</c:f>
              <c:numCache>
                <c:formatCode>General</c:formatCode>
                <c:ptCount val="12"/>
                <c:pt idx="0">
                  <c:v>3.97</c:v>
                </c:pt>
                <c:pt idx="1">
                  <c:v>3.91</c:v>
                </c:pt>
                <c:pt idx="2">
                  <c:v>3.9433333333333334</c:v>
                </c:pt>
                <c:pt idx="3">
                  <c:v>3.89</c:v>
                </c:pt>
                <c:pt idx="4">
                  <c:v>4.003333333333333</c:v>
                </c:pt>
                <c:pt idx="5">
                  <c:v>3.9166666666666665</c:v>
                </c:pt>
                <c:pt idx="6">
                  <c:v>3.9</c:v>
                </c:pt>
                <c:pt idx="7">
                  <c:v>3.7999999999999994</c:v>
                </c:pt>
                <c:pt idx="8">
                  <c:v>3.0533333333333332</c:v>
                </c:pt>
                <c:pt idx="9">
                  <c:v>2.44</c:v>
                </c:pt>
                <c:pt idx="10">
                  <c:v>2.2599999999999998</c:v>
                </c:pt>
                <c:pt idx="11">
                  <c:v>2.0666666666666669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E98-8FB7-7002BB11F4A7}"/>
            </c:ext>
          </c:extLst>
        </c:ser>
        <c:ser>
          <c:idx val="4"/>
          <c:order val="4"/>
          <c:tx>
            <c:strRef>
              <c:f>H2Mapping!$Q$10</c:f>
              <c:strCache>
                <c:ptCount val="1"/>
                <c:pt idx="0">
                  <c:v>0.264900662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H2Mapping!$R$10:$AC$10</c:f>
              <c:numCache>
                <c:formatCode>General</c:formatCode>
                <c:ptCount val="12"/>
                <c:pt idx="0">
                  <c:v>3.9866666666666668</c:v>
                </c:pt>
                <c:pt idx="1">
                  <c:v>3.94</c:v>
                </c:pt>
                <c:pt idx="2">
                  <c:v>3.956666666666667</c:v>
                </c:pt>
                <c:pt idx="3">
                  <c:v>3.8800000000000003</c:v>
                </c:pt>
                <c:pt idx="4">
                  <c:v>4.003333333333333</c:v>
                </c:pt>
                <c:pt idx="5">
                  <c:v>3.9166666666666665</c:v>
                </c:pt>
                <c:pt idx="6">
                  <c:v>3.9</c:v>
                </c:pt>
                <c:pt idx="7">
                  <c:v>3.83</c:v>
                </c:pt>
                <c:pt idx="8">
                  <c:v>3.0833333333333335</c:v>
                </c:pt>
                <c:pt idx="9">
                  <c:v>2.44</c:v>
                </c:pt>
                <c:pt idx="10">
                  <c:v>2.25</c:v>
                </c:pt>
                <c:pt idx="11">
                  <c:v>2.0533333333333332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2-4E98-8FB7-7002BB11F4A7}"/>
            </c:ext>
          </c:extLst>
        </c:ser>
        <c:ser>
          <c:idx val="5"/>
          <c:order val="5"/>
          <c:tx>
            <c:strRef>
              <c:f>H2Mapping!$Q$11</c:f>
              <c:strCache>
                <c:ptCount val="1"/>
                <c:pt idx="0">
                  <c:v>0.331125828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H2Mapping!$R$11:$AC$11</c:f>
              <c:numCache>
                <c:formatCode>General</c:formatCode>
                <c:ptCount val="12"/>
                <c:pt idx="0">
                  <c:v>4.0266666666666664</c:v>
                </c:pt>
                <c:pt idx="1">
                  <c:v>3.9800000000000004</c:v>
                </c:pt>
                <c:pt idx="2">
                  <c:v>3.9666666666666668</c:v>
                </c:pt>
                <c:pt idx="3">
                  <c:v>3.8800000000000003</c:v>
                </c:pt>
                <c:pt idx="4">
                  <c:v>3.9966666666666666</c:v>
                </c:pt>
                <c:pt idx="5">
                  <c:v>3.9166666666666665</c:v>
                </c:pt>
                <c:pt idx="6">
                  <c:v>3.9</c:v>
                </c:pt>
                <c:pt idx="7">
                  <c:v>3.86</c:v>
                </c:pt>
                <c:pt idx="8">
                  <c:v>3.1333333333333329</c:v>
                </c:pt>
                <c:pt idx="9">
                  <c:v>2.44</c:v>
                </c:pt>
                <c:pt idx="10">
                  <c:v>2.2166666666666668</c:v>
                </c:pt>
                <c:pt idx="11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E98-8FB7-7002BB11F4A7}"/>
            </c:ext>
          </c:extLst>
        </c:ser>
        <c:ser>
          <c:idx val="6"/>
          <c:order val="6"/>
          <c:tx>
            <c:strRef>
              <c:f>H2Mapping!$Q$12</c:f>
              <c:strCache>
                <c:ptCount val="1"/>
                <c:pt idx="0">
                  <c:v>0.397350993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H2Mapping!$R$5:$AC$5</c:f>
              <c:numCache>
                <c:formatCode>General</c:formatCode>
                <c:ptCount val="12"/>
                <c:pt idx="0">
                  <c:v>-0.2268211920529801</c:v>
                </c:pt>
                <c:pt idx="1">
                  <c:v>-0.20198675496688737</c:v>
                </c:pt>
                <c:pt idx="2">
                  <c:v>-0.13874172185430461</c:v>
                </c:pt>
                <c:pt idx="3">
                  <c:v>-6.2582781456953562E-2</c:v>
                </c:pt>
                <c:pt idx="4">
                  <c:v>-3.3112582781455073E-4</c:v>
                </c:pt>
                <c:pt idx="5">
                  <c:v>6.5894039735099358E-2</c:v>
                </c:pt>
                <c:pt idx="6">
                  <c:v>0.13278145695364246</c:v>
                </c:pt>
                <c:pt idx="7">
                  <c:v>0.22682119205298013</c:v>
                </c:pt>
                <c:pt idx="8">
                  <c:v>0.66456953642384098</c:v>
                </c:pt>
                <c:pt idx="9">
                  <c:v>0.8513245033112582</c:v>
                </c:pt>
                <c:pt idx="10">
                  <c:v>0.91456953642384098</c:v>
                </c:pt>
                <c:pt idx="11">
                  <c:v>0.97682119205298013</c:v>
                </c:pt>
              </c:numCache>
            </c:numRef>
          </c:xVal>
          <c:yVal>
            <c:numRef>
              <c:f>H2Mapping!$R$12:$AC$12</c:f>
              <c:numCache>
                <c:formatCode>General</c:formatCode>
                <c:ptCount val="12"/>
                <c:pt idx="0">
                  <c:v>4.083333333333333</c:v>
                </c:pt>
                <c:pt idx="1">
                  <c:v>4.003333333333333</c:v>
                </c:pt>
                <c:pt idx="2">
                  <c:v>3.9833333333333329</c:v>
                </c:pt>
                <c:pt idx="3">
                  <c:v>3.8699999999999997</c:v>
                </c:pt>
                <c:pt idx="4">
                  <c:v>3.9733333333333332</c:v>
                </c:pt>
                <c:pt idx="5">
                  <c:v>3.8800000000000003</c:v>
                </c:pt>
                <c:pt idx="6">
                  <c:v>3.89</c:v>
                </c:pt>
                <c:pt idx="7">
                  <c:v>3.8800000000000003</c:v>
                </c:pt>
                <c:pt idx="8">
                  <c:v>3.2000000000000006</c:v>
                </c:pt>
                <c:pt idx="9">
                  <c:v>2.42</c:v>
                </c:pt>
                <c:pt idx="10">
                  <c:v>2.2000000000000002</c:v>
                </c:pt>
                <c:pt idx="11">
                  <c:v>1.9833333333333334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2-4E98-8FB7-7002BB11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HHMapping!$J$6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HHMapping!$K$6:$AC$6</c:f>
              <c:numCache>
                <c:formatCode>General</c:formatCode>
                <c:ptCount val="19"/>
                <c:pt idx="0">
                  <c:v>4.9266666666666667</c:v>
                </c:pt>
                <c:pt idx="1">
                  <c:v>4.9366666666666665</c:v>
                </c:pt>
                <c:pt idx="2">
                  <c:v>4.96</c:v>
                </c:pt>
                <c:pt idx="3">
                  <c:v>4.97</c:v>
                </c:pt>
                <c:pt idx="4">
                  <c:v>4.9400000000000004</c:v>
                </c:pt>
                <c:pt idx="5">
                  <c:v>3.8166666666666664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4EC-923C-806D71C6B960}"/>
            </c:ext>
          </c:extLst>
        </c:ser>
        <c:ser>
          <c:idx val="1"/>
          <c:order val="1"/>
          <c:tx>
            <c:strRef>
              <c:f>HHMapping!$J$7</c:f>
              <c:strCache>
                <c:ptCount val="1"/>
                <c:pt idx="0">
                  <c:v>0.070972321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HHMapping!$K$7:$AC$7</c:f>
              <c:numCache>
                <c:formatCode>General</c:formatCode>
                <c:ptCount val="19"/>
                <c:pt idx="0">
                  <c:v>4.9266666666666667</c:v>
                </c:pt>
                <c:pt idx="1">
                  <c:v>4.95</c:v>
                </c:pt>
                <c:pt idx="2">
                  <c:v>4.96</c:v>
                </c:pt>
                <c:pt idx="3">
                  <c:v>4.97</c:v>
                </c:pt>
                <c:pt idx="4">
                  <c:v>4.95</c:v>
                </c:pt>
                <c:pt idx="5">
                  <c:v>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D-44EC-923C-806D71C6B960}"/>
            </c:ext>
          </c:extLst>
        </c:ser>
        <c:ser>
          <c:idx val="2"/>
          <c:order val="2"/>
          <c:tx>
            <c:strRef>
              <c:f>HHMapping!$J$8</c:f>
              <c:strCache>
                <c:ptCount val="1"/>
                <c:pt idx="0">
                  <c:v>0.141944642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HHMapping!$K$8:$AC$8</c:f>
              <c:numCache>
                <c:formatCode>General</c:formatCode>
                <c:ptCount val="19"/>
                <c:pt idx="0">
                  <c:v>4.9333333333333336</c:v>
                </c:pt>
                <c:pt idx="1">
                  <c:v>4.9400000000000004</c:v>
                </c:pt>
                <c:pt idx="2">
                  <c:v>4.95</c:v>
                </c:pt>
                <c:pt idx="3">
                  <c:v>4.99</c:v>
                </c:pt>
                <c:pt idx="4">
                  <c:v>4.9766666666666666</c:v>
                </c:pt>
                <c:pt idx="5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D-44EC-923C-806D71C6B960}"/>
            </c:ext>
          </c:extLst>
        </c:ser>
        <c:ser>
          <c:idx val="3"/>
          <c:order val="3"/>
          <c:tx>
            <c:strRef>
              <c:f>HHMapping!$J$9</c:f>
              <c:strCache>
                <c:ptCount val="1"/>
                <c:pt idx="0">
                  <c:v>0.212916962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HHMapping!$K$9:$AC$9</c:f>
              <c:numCache>
                <c:formatCode>General</c:formatCode>
                <c:ptCount val="19"/>
                <c:pt idx="0">
                  <c:v>4.9266666666666667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D-44EC-923C-806D71C6B960}"/>
            </c:ext>
          </c:extLst>
        </c:ser>
        <c:ser>
          <c:idx val="4"/>
          <c:order val="4"/>
          <c:tx>
            <c:strRef>
              <c:f>HHMapping!$J$10</c:f>
              <c:strCache>
                <c:ptCount val="1"/>
                <c:pt idx="0">
                  <c:v>0.283889283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HHMapping!$K$10:$AC$10</c:f>
              <c:numCache>
                <c:formatCode>General</c:formatCode>
                <c:ptCount val="19"/>
                <c:pt idx="0">
                  <c:v>4.9333333333333336</c:v>
                </c:pt>
                <c:pt idx="1">
                  <c:v>4.95</c:v>
                </c:pt>
                <c:pt idx="2">
                  <c:v>4.9400000000000004</c:v>
                </c:pt>
                <c:pt idx="3">
                  <c:v>5.0466666666666669</c:v>
                </c:pt>
                <c:pt idx="4">
                  <c:v>5.1100000000000003</c:v>
                </c:pt>
                <c:pt idx="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4D-44EC-923C-806D71C6B960}"/>
            </c:ext>
          </c:extLst>
        </c:ser>
        <c:ser>
          <c:idx val="5"/>
          <c:order val="5"/>
          <c:tx>
            <c:strRef>
              <c:f>HHMapping!$J$11</c:f>
              <c:strCache>
                <c:ptCount val="1"/>
                <c:pt idx="0">
                  <c:v>0.354861604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HHMapping!$K$11:$AC$11</c:f>
              <c:numCache>
                <c:formatCode>General</c:formatCode>
                <c:ptCount val="19"/>
                <c:pt idx="0">
                  <c:v>4.9266666666666667</c:v>
                </c:pt>
                <c:pt idx="1">
                  <c:v>4.95</c:v>
                </c:pt>
                <c:pt idx="2">
                  <c:v>4.9400000000000004</c:v>
                </c:pt>
                <c:pt idx="3">
                  <c:v>5.1100000000000003</c:v>
                </c:pt>
                <c:pt idx="4">
                  <c:v>5.1499999999999995</c:v>
                </c:pt>
                <c:pt idx="5">
                  <c:v>3.9766666666666666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4D-44EC-923C-806D71C6B960}"/>
            </c:ext>
          </c:extLst>
        </c:ser>
        <c:ser>
          <c:idx val="6"/>
          <c:order val="6"/>
          <c:tx>
            <c:strRef>
              <c:f>HHMapping!$J$12</c:f>
              <c:strCache>
                <c:ptCount val="1"/>
                <c:pt idx="0">
                  <c:v>0.425833925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HHMapping!$K$5:$AC$5</c:f>
              <c:numCache>
                <c:formatCode>General</c:formatCode>
                <c:ptCount val="19"/>
                <c:pt idx="0">
                  <c:v>-5.0745209368346381E-2</c:v>
                </c:pt>
                <c:pt idx="1">
                  <c:v>-3.5486160397453064E-4</c:v>
                </c:pt>
                <c:pt idx="2">
                  <c:v>5.0745209368346381E-2</c:v>
                </c:pt>
                <c:pt idx="3">
                  <c:v>0.51987224982256897</c:v>
                </c:pt>
                <c:pt idx="4">
                  <c:v>0.56245564229950296</c:v>
                </c:pt>
                <c:pt idx="5">
                  <c:v>0.968417317246274</c:v>
                </c:pt>
              </c:numCache>
            </c:numRef>
          </c:xVal>
          <c:yVal>
            <c:numRef>
              <c:f>HHMapping!$K$12:$AC$12</c:f>
              <c:numCache>
                <c:formatCode>General</c:formatCode>
                <c:ptCount val="19"/>
                <c:pt idx="0">
                  <c:v>4.9333333333333336</c:v>
                </c:pt>
                <c:pt idx="1">
                  <c:v>4.95</c:v>
                </c:pt>
                <c:pt idx="2">
                  <c:v>4.9266666666666667</c:v>
                </c:pt>
                <c:pt idx="3">
                  <c:v>5.0900000000000007</c:v>
                </c:pt>
                <c:pt idx="4">
                  <c:v>5.2233333333333336</c:v>
                </c:pt>
                <c:pt idx="5">
                  <c:v>3.9466666666666668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4D-44EC-923C-806D71C6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37680"/>
        <c:axId val="1252839120"/>
      </c:scatterChart>
      <c:valAx>
        <c:axId val="12528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120"/>
        <c:crosses val="autoZero"/>
        <c:crossBetween val="midCat"/>
      </c:valAx>
      <c:valAx>
        <c:axId val="125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Calibration!$B$13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69553805774278"/>
                  <c:y val="0.28150335374744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Calibration!$D$12:$M$12</c:f>
              <c:numCache>
                <c:formatCode>0.000</c:formatCode>
                <c:ptCount val="10"/>
                <c:pt idx="0">
                  <c:v>0</c:v>
                </c:pt>
                <c:pt idx="1">
                  <c:v>0.498</c:v>
                </c:pt>
                <c:pt idx="2">
                  <c:v>0.499</c:v>
                </c:pt>
                <c:pt idx="3">
                  <c:v>0.5</c:v>
                </c:pt>
                <c:pt idx="4">
                  <c:v>0.501</c:v>
                </c:pt>
                <c:pt idx="5">
                  <c:v>0.502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xVal>
          <c:yVal>
            <c:numRef>
              <c:f>Calibration!$D$16:$M$16</c:f>
              <c:numCache>
                <c:formatCode>0.00</c:formatCode>
                <c:ptCount val="10"/>
                <c:pt idx="0">
                  <c:v>0</c:v>
                </c:pt>
                <c:pt idx="3">
                  <c:v>1.95</c:v>
                </c:pt>
                <c:pt idx="6">
                  <c:v>2.7333333333333338</c:v>
                </c:pt>
                <c:pt idx="7">
                  <c:v>3.6300000000000003</c:v>
                </c:pt>
                <c:pt idx="8">
                  <c:v>4.51</c:v>
                </c:pt>
                <c:pt idx="9">
                  <c:v>5.4333333333333336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0CB-B857-2E4786060350}"/>
            </c:ext>
          </c:extLst>
        </c:ser>
        <c:ser>
          <c:idx val="1"/>
          <c:order val="1"/>
          <c:tx>
            <c:strRef>
              <c:f>Calibration!$B$17</c:f>
              <c:strCache>
                <c:ptCount val="1"/>
                <c:pt idx="0">
                  <c:v>C4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36220472440945"/>
                  <c:y val="0.44420494313210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Calibration!$D$12:$M$12</c:f>
              <c:numCache>
                <c:formatCode>0.000</c:formatCode>
                <c:ptCount val="10"/>
                <c:pt idx="0">
                  <c:v>0</c:v>
                </c:pt>
                <c:pt idx="1">
                  <c:v>0.498</c:v>
                </c:pt>
                <c:pt idx="2">
                  <c:v>0.499</c:v>
                </c:pt>
                <c:pt idx="3">
                  <c:v>0.5</c:v>
                </c:pt>
                <c:pt idx="4">
                  <c:v>0.501</c:v>
                </c:pt>
                <c:pt idx="5">
                  <c:v>0.502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</c:numCache>
            </c:numRef>
          </c:xVal>
          <c:yVal>
            <c:numRef>
              <c:f>Calibration!$D$20:$M$20</c:f>
              <c:numCache>
                <c:formatCode>0.00</c:formatCode>
                <c:ptCount val="10"/>
                <c:pt idx="0">
                  <c:v>0</c:v>
                </c:pt>
                <c:pt idx="1">
                  <c:v>1.88</c:v>
                </c:pt>
                <c:pt idx="2">
                  <c:v>1.9266666666666665</c:v>
                </c:pt>
                <c:pt idx="3">
                  <c:v>1.9400000000000002</c:v>
                </c:pt>
                <c:pt idx="4">
                  <c:v>1.97</c:v>
                </c:pt>
                <c:pt idx="5">
                  <c:v>2.02</c:v>
                </c:pt>
                <c:pt idx="6">
                  <c:v>2.75</c:v>
                </c:pt>
                <c:pt idx="7">
                  <c:v>3.72</c:v>
                </c:pt>
                <c:pt idx="8">
                  <c:v>4.54</c:v>
                </c:pt>
                <c:pt idx="9">
                  <c:v>5.5100000000000007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6-40CB-B857-2E478606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4496"/>
        <c:axId val="1519304976"/>
      </c:scatterChart>
      <c:valAx>
        <c:axId val="1519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976"/>
        <c:crosses val="autoZero"/>
        <c:crossBetween val="midCat"/>
      </c:valAx>
      <c:valAx>
        <c:axId val="1519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Calibration!$B$23</c:f>
              <c:strCache>
                <c:ptCount val="1"/>
                <c:pt idx="0">
                  <c:v>C2 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76246719160105"/>
                  <c:y val="0.21866724992709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Calibration!$D$22:$I$22</c:f>
              <c:numCache>
                <c:formatCode>0.000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Calibration!$D$26:$I$26</c:f>
              <c:numCache>
                <c:formatCode>0.00</c:formatCode>
                <c:ptCount val="6"/>
                <c:pt idx="0">
                  <c:v>0</c:v>
                </c:pt>
                <c:pt idx="1">
                  <c:v>0.79333333333333333</c:v>
                </c:pt>
                <c:pt idx="2">
                  <c:v>1.3466666666666667</c:v>
                </c:pt>
                <c:pt idx="3">
                  <c:v>1.92</c:v>
                </c:pt>
                <c:pt idx="4">
                  <c:v>2.42</c:v>
                </c:pt>
                <c:pt idx="5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5-42EF-8087-FA17E7778B35}"/>
            </c:ext>
          </c:extLst>
        </c:ser>
        <c:ser>
          <c:idx val="1"/>
          <c:order val="1"/>
          <c:tx>
            <c:strRef>
              <c:f>Calibration!$B$27</c:f>
              <c:strCache>
                <c:ptCount val="1"/>
                <c:pt idx="0">
                  <c:v>C3 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04943132108487"/>
                  <c:y val="0.36800329171560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Calibration!$D$22:$I$22</c:f>
              <c:numCache>
                <c:formatCode>0.000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Calibration!$D$30:$I$30</c:f>
              <c:numCache>
                <c:formatCode>0.00</c:formatCode>
                <c:ptCount val="6"/>
                <c:pt idx="0">
                  <c:v>0</c:v>
                </c:pt>
                <c:pt idx="1">
                  <c:v>0.82333333333333336</c:v>
                </c:pt>
                <c:pt idx="2">
                  <c:v>1.3766666666666667</c:v>
                </c:pt>
                <c:pt idx="3">
                  <c:v>1.95</c:v>
                </c:pt>
                <c:pt idx="4">
                  <c:v>2.4500000000000002</c:v>
                </c:pt>
                <c:pt idx="5">
                  <c:v>2.9599999999999995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5-42EF-8087-FA17E7778B35}"/>
            </c:ext>
          </c:extLst>
        </c:ser>
        <c:ser>
          <c:idx val="2"/>
          <c:order val="2"/>
          <c:tx>
            <c:strRef>
              <c:f>Calibration!$B$31</c:f>
              <c:strCache>
                <c:ptCount val="1"/>
                <c:pt idx="0">
                  <c:v>C2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49387576552925"/>
                  <c:y val="0.48184336074012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Calibration!$D$22:$I$22</c:f>
              <c:numCache>
                <c:formatCode>0.000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Calibration!$D$34:$I$34</c:f>
              <c:numCache>
                <c:formatCode>0.00</c:formatCode>
                <c:ptCount val="6"/>
                <c:pt idx="0">
                  <c:v>0</c:v>
                </c:pt>
                <c:pt idx="1">
                  <c:v>0.80000000000000016</c:v>
                </c:pt>
                <c:pt idx="2">
                  <c:v>1.33</c:v>
                </c:pt>
                <c:pt idx="3">
                  <c:v>1.89</c:v>
                </c:pt>
                <c:pt idx="4">
                  <c:v>2.436666666666667</c:v>
                </c:pt>
                <c:pt idx="5">
                  <c:v>2.9933333333333336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5-42EF-8087-FA17E7778B35}"/>
            </c:ext>
          </c:extLst>
        </c:ser>
        <c:ser>
          <c:idx val="3"/>
          <c:order val="3"/>
          <c:tx>
            <c:strRef>
              <c:f>Calibration!$B$35</c:f>
              <c:strCache>
                <c:ptCount val="1"/>
                <c:pt idx="0">
                  <c:v>C3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82720909886264"/>
                  <c:y val="0.60351974304316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Calibration!$D$22:$I$22</c:f>
              <c:numCache>
                <c:formatCode>0.000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Calibration!$D$38:$I$38</c:f>
              <c:numCache>
                <c:formatCode>0.00</c:formatCode>
                <c:ptCount val="6"/>
                <c:pt idx="0">
                  <c:v>0</c:v>
                </c:pt>
                <c:pt idx="1">
                  <c:v>0.82</c:v>
                </c:pt>
                <c:pt idx="2">
                  <c:v>1.3500000000000003</c:v>
                </c:pt>
                <c:pt idx="3">
                  <c:v>1.91</c:v>
                </c:pt>
                <c:pt idx="4">
                  <c:v>2.456666666666667</c:v>
                </c:pt>
                <c:pt idx="5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5-42EF-8087-FA17E777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4496"/>
        <c:axId val="1519304976"/>
      </c:scatterChart>
      <c:valAx>
        <c:axId val="1519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976"/>
        <c:crosses val="autoZero"/>
        <c:crossBetween val="midCat"/>
      </c:valAx>
      <c:valAx>
        <c:axId val="1519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Calibration!$B$41</c:f>
              <c:strCache>
                <c:ptCount val="1"/>
                <c:pt idx="0">
                  <c:v>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5566491688539"/>
                  <c:y val="0.41225161951708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Calibration!$D$40:$I$40</c:f>
              <c:numCache>
                <c:formatCode>0.000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Calibration!$D$44:$I$44</c:f>
              <c:numCache>
                <c:formatCode>0.00</c:formatCode>
                <c:ptCount val="6"/>
                <c:pt idx="0">
                  <c:v>0</c:v>
                </c:pt>
                <c:pt idx="1">
                  <c:v>3.16</c:v>
                </c:pt>
                <c:pt idx="2">
                  <c:v>4.62</c:v>
                </c:pt>
                <c:pt idx="3">
                  <c:v>6.0766666666666671</c:v>
                </c:pt>
                <c:pt idx="4">
                  <c:v>7.57</c:v>
                </c:pt>
                <c:pt idx="5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F-4960-A0E3-8037D93B450C}"/>
            </c:ext>
          </c:extLst>
        </c:ser>
        <c:ser>
          <c:idx val="1"/>
          <c:order val="1"/>
          <c:tx>
            <c:strRef>
              <c:f>Calibration!$B$47</c:f>
              <c:strCache>
                <c:ptCount val="1"/>
                <c:pt idx="0">
                  <c:v>H2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61111111111111"/>
                  <c:y val="9.3341258242996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Calibration!$D$46:$I$46</c:f>
              <c:numCache>
                <c:formatCode>0.000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0.45</c:v>
                </c:pt>
              </c:numCache>
            </c:numRef>
          </c:xVal>
          <c:yVal>
            <c:numRef>
              <c:f>Calibration!$D$50:$I$50</c:f>
              <c:numCache>
                <c:formatCode>0.00</c:formatCode>
                <c:ptCount val="6"/>
                <c:pt idx="0">
                  <c:v>0</c:v>
                </c:pt>
                <c:pt idx="1">
                  <c:v>1.22</c:v>
                </c:pt>
                <c:pt idx="2">
                  <c:v>2.11</c:v>
                </c:pt>
                <c:pt idx="3">
                  <c:v>3</c:v>
                </c:pt>
                <c:pt idx="4">
                  <c:v>3.94</c:v>
                </c:pt>
                <c:pt idx="5">
                  <c:v>4.3666666666666671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F-4960-A0E3-8037D93B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4496"/>
        <c:axId val="1519304976"/>
      </c:scatterChart>
      <c:valAx>
        <c:axId val="1519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976"/>
        <c:crosses val="autoZero"/>
        <c:crossBetween val="midCat"/>
      </c:valAx>
      <c:valAx>
        <c:axId val="1519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Calibration!$B$54</c:f>
              <c:strCache>
                <c:ptCount val="1"/>
                <c:pt idx="0">
                  <c:v>HH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5566491688539"/>
                  <c:y val="0.41225161951708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Calibration!$D$52:$L$52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Calibration!$D$57:$L$57</c:f>
              <c:numCache>
                <c:formatCode>0.00</c:formatCode>
                <c:ptCount val="9"/>
                <c:pt idx="0">
                  <c:v>0</c:v>
                </c:pt>
                <c:pt idx="1">
                  <c:v>1.31</c:v>
                </c:pt>
                <c:pt idx="2">
                  <c:v>2.21</c:v>
                </c:pt>
                <c:pt idx="3">
                  <c:v>3.11</c:v>
                </c:pt>
                <c:pt idx="4">
                  <c:v>3.82</c:v>
                </c:pt>
                <c:pt idx="5">
                  <c:v>4.7300000000000004</c:v>
                </c:pt>
                <c:pt idx="6">
                  <c:v>5.6499999999999995</c:v>
                </c:pt>
                <c:pt idx="7">
                  <c:v>6.55</c:v>
                </c:pt>
                <c:pt idx="8">
                  <c:v>7.5066666666666668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A-4B51-81A4-F1D8A4B1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4496"/>
        <c:axId val="1519304976"/>
      </c:scatterChart>
      <c:valAx>
        <c:axId val="1519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976"/>
        <c:crosses val="autoZero"/>
        <c:crossBetween val="midCat"/>
      </c:valAx>
      <c:valAx>
        <c:axId val="1519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13</xdr:row>
      <xdr:rowOff>15240</xdr:rowOff>
    </xdr:from>
    <xdr:to>
      <xdr:col>19</xdr:col>
      <xdr:colOff>457200</xdr:colOff>
      <xdr:row>28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7421F-10A9-754A-E1CB-46E7DCD1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13</xdr:row>
      <xdr:rowOff>38100</xdr:rowOff>
    </xdr:from>
    <xdr:to>
      <xdr:col>20</xdr:col>
      <xdr:colOff>381000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AD22C-ED00-4D3D-A0BA-F64570E9C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12</xdr:row>
      <xdr:rowOff>175260</xdr:rowOff>
    </xdr:from>
    <xdr:to>
      <xdr:col>18</xdr:col>
      <xdr:colOff>320040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AE1F2-DAE8-45F1-84C6-77BB0908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13</xdr:row>
      <xdr:rowOff>15240</xdr:rowOff>
    </xdr:from>
    <xdr:to>
      <xdr:col>23</xdr:col>
      <xdr:colOff>373380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CFFB3-3A02-45A9-9B9E-E5A069E1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13</xdr:row>
      <xdr:rowOff>0</xdr:rowOff>
    </xdr:from>
    <xdr:to>
      <xdr:col>16</xdr:col>
      <xdr:colOff>342900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683C-E3FD-4039-856A-0B4B58696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144259</xdr:colOff>
      <xdr:row>1</xdr:row>
      <xdr:rowOff>120747</xdr:rowOff>
    </xdr:from>
    <xdr:to>
      <xdr:col>20</xdr:col>
      <xdr:colOff>449060</xdr:colOff>
      <xdr:row>16</xdr:row>
      <xdr:rowOff>120747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6CBBF-A0F1-CE60-351D-4964AFBC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158290</xdr:colOff>
      <xdr:row>17</xdr:row>
      <xdr:rowOff>38738</xdr:rowOff>
    </xdr:from>
    <xdr:to>
      <xdr:col>20</xdr:col>
      <xdr:colOff>456501</xdr:colOff>
      <xdr:row>32</xdr:row>
      <xdr:rowOff>38739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B1B97-A151-4577-8EAD-A673B28D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583426</xdr:colOff>
      <xdr:row>32</xdr:row>
      <xdr:rowOff>161676</xdr:rowOff>
    </xdr:from>
    <xdr:to>
      <xdr:col>20</xdr:col>
      <xdr:colOff>275314</xdr:colOff>
      <xdr:row>47</xdr:row>
      <xdr:rowOff>146436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C9673-E80E-4CBB-8036-A4A88FF6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49</xdr:row>
      <xdr:rowOff>152400</xdr:rowOff>
    </xdr:from>
    <xdr:to>
      <xdr:col>20</xdr:col>
      <xdr:colOff>266700</xdr:colOff>
      <xdr:row>64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B73ED-B487-4BF8-8AFD-F6CCF5C2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11</xdr:row>
      <xdr:rowOff>7620</xdr:rowOff>
    </xdr:from>
    <xdr:to>
      <xdr:col>12</xdr:col>
      <xdr:colOff>281940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AC83C-C824-402A-A506-EC7509559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F8F1-1451-4280-9F29-C6EFBA4F7DA6}">
  <dimension ref="B1:AE96"/>
  <sheetViews>
    <sheetView topLeftCell="A27" zoomScale="103" workbookViewId="0">
      <selection activeCell="R74" sqref="R74"/>
    </sheetView>
  </sheetViews>
  <sheetFormatPr defaultRowHeight="14.4" x14ac:dyDescent="0.3"/>
  <sheetData>
    <row r="1" spans="2:31" ht="15" thickBot="1" x14ac:dyDescent="0.35"/>
    <row r="2" spans="2:31" x14ac:dyDescent="0.3">
      <c r="B2" s="18" t="s">
        <v>23</v>
      </c>
      <c r="C2" s="19" t="s">
        <v>18</v>
      </c>
      <c r="D2" s="19"/>
      <c r="E2" s="19"/>
      <c r="F2" s="19" t="s">
        <v>19</v>
      </c>
      <c r="G2" s="19"/>
      <c r="H2" s="19"/>
      <c r="I2" s="20"/>
      <c r="J2" s="19" t="s">
        <v>16</v>
      </c>
      <c r="K2" s="19"/>
      <c r="L2" s="19"/>
      <c r="M2" s="19" t="s">
        <v>17</v>
      </c>
      <c r="N2" s="19"/>
      <c r="O2" s="19"/>
      <c r="P2" s="21"/>
      <c r="R2" s="34" t="s">
        <v>16</v>
      </c>
      <c r="S2" s="19"/>
      <c r="T2" s="19"/>
      <c r="U2" s="19" t="s">
        <v>20</v>
      </c>
      <c r="V2" s="19"/>
      <c r="W2" s="19"/>
      <c r="X2" s="20"/>
      <c r="Y2" s="19" t="s">
        <v>16</v>
      </c>
      <c r="Z2" s="19"/>
      <c r="AA2" s="19"/>
      <c r="AB2" s="19" t="s">
        <v>26</v>
      </c>
      <c r="AC2" s="19"/>
      <c r="AD2" s="19"/>
      <c r="AE2" s="21"/>
    </row>
    <row r="3" spans="2:31" x14ac:dyDescent="0.3">
      <c r="B3" s="22" t="s">
        <v>15</v>
      </c>
      <c r="C3" s="2" t="s">
        <v>11</v>
      </c>
      <c r="D3" s="2" t="s">
        <v>10</v>
      </c>
      <c r="E3" s="2" t="s">
        <v>7</v>
      </c>
      <c r="F3" s="2" t="s">
        <v>8</v>
      </c>
      <c r="G3" s="2" t="s">
        <v>9</v>
      </c>
      <c r="H3" s="2" t="s">
        <v>14</v>
      </c>
      <c r="I3" s="12" t="s">
        <v>12</v>
      </c>
      <c r="J3" s="2" t="s">
        <v>11</v>
      </c>
      <c r="K3" s="2" t="s">
        <v>10</v>
      </c>
      <c r="L3" s="2" t="s">
        <v>7</v>
      </c>
      <c r="M3" s="2" t="s">
        <v>8</v>
      </c>
      <c r="N3" s="2" t="s">
        <v>9</v>
      </c>
      <c r="O3" s="2" t="s">
        <v>14</v>
      </c>
      <c r="P3" s="23" t="s">
        <v>12</v>
      </c>
      <c r="R3" s="39" t="s">
        <v>11</v>
      </c>
      <c r="S3" s="2" t="s">
        <v>10</v>
      </c>
      <c r="T3" s="2" t="s">
        <v>7</v>
      </c>
      <c r="U3" s="2" t="s">
        <v>8</v>
      </c>
      <c r="V3" s="2" t="s">
        <v>9</v>
      </c>
      <c r="W3" s="2" t="s">
        <v>14</v>
      </c>
      <c r="X3" s="12" t="s">
        <v>12</v>
      </c>
      <c r="Y3" s="2" t="s">
        <v>11</v>
      </c>
      <c r="Z3" s="2" t="s">
        <v>10</v>
      </c>
      <c r="AA3" s="2" t="s">
        <v>7</v>
      </c>
      <c r="AB3" s="2" t="s">
        <v>8</v>
      </c>
      <c r="AC3" s="2" t="s">
        <v>9</v>
      </c>
      <c r="AD3" s="2" t="s">
        <v>14</v>
      </c>
      <c r="AE3" s="23" t="s">
        <v>12</v>
      </c>
    </row>
    <row r="4" spans="2:31" x14ac:dyDescent="0.3">
      <c r="B4" s="24"/>
      <c r="C4" s="9">
        <v>0</v>
      </c>
      <c r="D4" s="5">
        <v>22.5</v>
      </c>
      <c r="E4" s="10">
        <v>0</v>
      </c>
      <c r="F4" s="10">
        <v>0</v>
      </c>
      <c r="G4" s="10">
        <f t="shared" ref="G4:G15" si="0">E4*F4</f>
        <v>0</v>
      </c>
      <c r="H4" s="10" t="s">
        <v>27</v>
      </c>
      <c r="I4" s="11">
        <v>0.02</v>
      </c>
      <c r="J4" s="9">
        <v>0</v>
      </c>
      <c r="K4" s="5">
        <v>21.6</v>
      </c>
      <c r="L4" s="10">
        <v>0</v>
      </c>
      <c r="M4" s="10">
        <v>0</v>
      </c>
      <c r="N4" s="10">
        <f t="shared" ref="N4:N24" si="1">L4*M4</f>
        <v>0</v>
      </c>
      <c r="O4" s="10" t="s">
        <v>27</v>
      </c>
      <c r="P4" s="26">
        <v>0</v>
      </c>
      <c r="R4" s="47">
        <v>0</v>
      </c>
      <c r="S4" s="5">
        <v>18.2</v>
      </c>
      <c r="T4" s="10">
        <v>0</v>
      </c>
      <c r="U4" s="10">
        <v>0</v>
      </c>
      <c r="V4" s="10">
        <f t="shared" ref="V4:V15" si="2">T4*U4</f>
        <v>0</v>
      </c>
      <c r="W4" s="16" t="s">
        <v>27</v>
      </c>
      <c r="X4" s="11">
        <v>0</v>
      </c>
      <c r="Y4" s="14">
        <v>0</v>
      </c>
      <c r="Z4" s="15">
        <v>0</v>
      </c>
      <c r="AA4" s="16">
        <v>0</v>
      </c>
      <c r="AB4" s="16">
        <v>0</v>
      </c>
      <c r="AC4" s="16">
        <f t="shared" ref="AC4:AC12" si="3">AA4*AB4</f>
        <v>0</v>
      </c>
      <c r="AD4" s="16" t="s">
        <v>27</v>
      </c>
      <c r="AE4" s="26" t="s">
        <v>27</v>
      </c>
    </row>
    <row r="5" spans="2:31" x14ac:dyDescent="0.3">
      <c r="B5" s="24"/>
      <c r="C5" s="9">
        <f>C4+15</f>
        <v>15</v>
      </c>
      <c r="D5" s="5">
        <v>22.6</v>
      </c>
      <c r="E5" s="10">
        <v>15.596</v>
      </c>
      <c r="F5" s="10">
        <v>0.5</v>
      </c>
      <c r="G5" s="10">
        <f t="shared" si="0"/>
        <v>7.798</v>
      </c>
      <c r="H5" s="10">
        <f t="shared" ref="H5:H15" si="4">E5/F5</f>
        <v>31.192</v>
      </c>
      <c r="I5" s="11">
        <v>1.8</v>
      </c>
      <c r="J5" s="9">
        <f t="shared" ref="J5:J24" si="5">J4+15</f>
        <v>15</v>
      </c>
      <c r="K5" s="5">
        <v>22.8</v>
      </c>
      <c r="L5" s="10">
        <v>31.207999999999998</v>
      </c>
      <c r="M5" s="10">
        <v>1</v>
      </c>
      <c r="N5" s="10">
        <f t="shared" si="1"/>
        <v>31.207999999999998</v>
      </c>
      <c r="O5" s="10">
        <f t="shared" ref="O5:O24" si="6">L5/M5</f>
        <v>31.207999999999998</v>
      </c>
      <c r="P5" s="26" t="s">
        <v>27</v>
      </c>
      <c r="R5" s="47">
        <f t="shared" ref="R5:R24" si="7">R4+15</f>
        <v>15</v>
      </c>
      <c r="S5" s="5">
        <v>21.3</v>
      </c>
      <c r="T5" s="10">
        <v>47.969000000000001</v>
      </c>
      <c r="U5" s="10">
        <v>1.5</v>
      </c>
      <c r="V5" s="10">
        <f t="shared" si="2"/>
        <v>71.953500000000005</v>
      </c>
      <c r="W5" s="10">
        <f t="shared" ref="W5:W15" si="8">T5/U5</f>
        <v>31.979333333333333</v>
      </c>
      <c r="X5" s="11">
        <v>5.33</v>
      </c>
      <c r="Y5" s="17">
        <f t="shared" ref="Y5:Y24" si="9">Y4+15</f>
        <v>15</v>
      </c>
      <c r="Z5" s="5">
        <v>26.6</v>
      </c>
      <c r="AA5" s="10">
        <v>60</v>
      </c>
      <c r="AB5" s="10">
        <v>1.833</v>
      </c>
      <c r="AC5" s="10">
        <f t="shared" si="3"/>
        <v>109.98</v>
      </c>
      <c r="AD5" s="10">
        <f t="shared" ref="AD5:AD12" si="10">AA5/AB5</f>
        <v>32.733224222585925</v>
      </c>
      <c r="AE5" s="26" t="s">
        <v>27</v>
      </c>
    </row>
    <row r="6" spans="2:31" x14ac:dyDescent="0.3">
      <c r="B6" s="24"/>
      <c r="C6" s="9">
        <f t="shared" ref="C6:C24" si="11">C5+15</f>
        <v>30</v>
      </c>
      <c r="D6" s="5">
        <v>23.2</v>
      </c>
      <c r="E6" s="10">
        <v>15.619</v>
      </c>
      <c r="F6" s="10">
        <v>0.5</v>
      </c>
      <c r="G6" s="10">
        <f t="shared" si="0"/>
        <v>7.8094999999999999</v>
      </c>
      <c r="H6" s="10">
        <f t="shared" si="4"/>
        <v>31.238</v>
      </c>
      <c r="I6" s="11">
        <v>1.8</v>
      </c>
      <c r="J6" s="9">
        <f t="shared" si="5"/>
        <v>30</v>
      </c>
      <c r="K6" s="5">
        <v>24.6</v>
      </c>
      <c r="L6" s="10">
        <v>31.402000000000001</v>
      </c>
      <c r="M6" s="10">
        <v>1</v>
      </c>
      <c r="N6" s="10">
        <f t="shared" si="1"/>
        <v>31.402000000000001</v>
      </c>
      <c r="O6" s="10">
        <f t="shared" si="6"/>
        <v>31.402000000000001</v>
      </c>
      <c r="P6" s="26" t="s">
        <v>27</v>
      </c>
      <c r="R6" s="47">
        <f t="shared" si="7"/>
        <v>30</v>
      </c>
      <c r="S6" s="5">
        <v>26</v>
      </c>
      <c r="T6" s="10">
        <v>48.668999999999997</v>
      </c>
      <c r="U6" s="10">
        <v>1.5</v>
      </c>
      <c r="V6" s="10">
        <f t="shared" si="2"/>
        <v>73.003500000000003</v>
      </c>
      <c r="W6" s="10">
        <f t="shared" si="8"/>
        <v>32.445999999999998</v>
      </c>
      <c r="X6" s="11">
        <v>5.33</v>
      </c>
      <c r="Y6" s="17">
        <f t="shared" si="9"/>
        <v>30</v>
      </c>
      <c r="Z6" s="5">
        <v>33</v>
      </c>
      <c r="AA6" s="10">
        <v>60</v>
      </c>
      <c r="AB6" s="10">
        <v>1.784</v>
      </c>
      <c r="AC6" s="10">
        <f t="shared" si="3"/>
        <v>107.04</v>
      </c>
      <c r="AD6" s="10">
        <f t="shared" si="10"/>
        <v>33.632286995515692</v>
      </c>
      <c r="AE6" s="26" t="s">
        <v>27</v>
      </c>
    </row>
    <row r="7" spans="2:31" x14ac:dyDescent="0.3">
      <c r="B7" s="24"/>
      <c r="C7" s="9">
        <f t="shared" si="11"/>
        <v>45</v>
      </c>
      <c r="D7" s="5">
        <v>23.8</v>
      </c>
      <c r="E7" s="10">
        <v>15.64</v>
      </c>
      <c r="F7" s="10">
        <v>0.5</v>
      </c>
      <c r="G7" s="10">
        <f t="shared" si="0"/>
        <v>7.82</v>
      </c>
      <c r="H7" s="10">
        <f t="shared" si="4"/>
        <v>31.28</v>
      </c>
      <c r="I7" s="11">
        <v>1.8</v>
      </c>
      <c r="J7" s="9">
        <f t="shared" si="5"/>
        <v>45</v>
      </c>
      <c r="K7" s="5">
        <v>26.5</v>
      </c>
      <c r="L7" s="10">
        <v>31.587</v>
      </c>
      <c r="M7" s="10">
        <v>1</v>
      </c>
      <c r="N7" s="10">
        <f t="shared" si="1"/>
        <v>31.587</v>
      </c>
      <c r="O7" s="10">
        <f t="shared" si="6"/>
        <v>31.587</v>
      </c>
      <c r="P7" s="26" t="s">
        <v>27</v>
      </c>
      <c r="R7" s="47">
        <f t="shared" si="7"/>
        <v>45</v>
      </c>
      <c r="S7" s="5">
        <v>29.4</v>
      </c>
      <c r="T7" s="10">
        <v>49.347999999999999</v>
      </c>
      <c r="U7" s="10">
        <v>1.5</v>
      </c>
      <c r="V7" s="10">
        <f t="shared" si="2"/>
        <v>74.021999999999991</v>
      </c>
      <c r="W7" s="10">
        <f t="shared" si="8"/>
        <v>32.898666666666664</v>
      </c>
      <c r="X7" s="11">
        <v>5.33</v>
      </c>
      <c r="Y7" s="17">
        <f t="shared" si="9"/>
        <v>45</v>
      </c>
      <c r="Z7" s="5">
        <v>39.1</v>
      </c>
      <c r="AA7" s="10">
        <v>60</v>
      </c>
      <c r="AB7" s="10">
        <v>1.758</v>
      </c>
      <c r="AC7" s="10">
        <f t="shared" si="3"/>
        <v>105.48</v>
      </c>
      <c r="AD7" s="10">
        <f t="shared" si="10"/>
        <v>34.129692832764505</v>
      </c>
      <c r="AE7" s="26" t="s">
        <v>27</v>
      </c>
    </row>
    <row r="8" spans="2:31" x14ac:dyDescent="0.3">
      <c r="B8" s="24"/>
      <c r="C8" s="9">
        <f t="shared" si="11"/>
        <v>60</v>
      </c>
      <c r="D8" s="5">
        <v>24</v>
      </c>
      <c r="E8" s="10">
        <v>15.663</v>
      </c>
      <c r="F8" s="10">
        <v>0.5</v>
      </c>
      <c r="G8" s="10">
        <f t="shared" si="0"/>
        <v>7.8315000000000001</v>
      </c>
      <c r="H8" s="10">
        <f t="shared" si="4"/>
        <v>31.326000000000001</v>
      </c>
      <c r="I8" s="11">
        <v>1.8</v>
      </c>
      <c r="J8" s="9">
        <f t="shared" si="5"/>
        <v>60</v>
      </c>
      <c r="K8" s="5">
        <v>27.9</v>
      </c>
      <c r="L8" s="10">
        <v>31.779</v>
      </c>
      <c r="M8" s="10">
        <v>1</v>
      </c>
      <c r="N8" s="10">
        <f t="shared" si="1"/>
        <v>31.779</v>
      </c>
      <c r="O8" s="10">
        <f t="shared" si="6"/>
        <v>31.779</v>
      </c>
      <c r="P8" s="26" t="s">
        <v>27</v>
      </c>
      <c r="R8" s="47">
        <f t="shared" si="7"/>
        <v>60</v>
      </c>
      <c r="S8" s="5">
        <v>33.9</v>
      </c>
      <c r="T8" s="10">
        <v>50.036999999999999</v>
      </c>
      <c r="U8" s="10">
        <v>1.5</v>
      </c>
      <c r="V8" s="10">
        <f t="shared" si="2"/>
        <v>75.055499999999995</v>
      </c>
      <c r="W8" s="10">
        <f t="shared" si="8"/>
        <v>33.357999999999997</v>
      </c>
      <c r="X8" s="11">
        <v>5.33</v>
      </c>
      <c r="Y8" s="17">
        <f t="shared" si="9"/>
        <v>60</v>
      </c>
      <c r="Z8" s="5">
        <v>44.3</v>
      </c>
      <c r="AA8" s="10">
        <v>60</v>
      </c>
      <c r="AB8" s="10">
        <v>1.7270000000000001</v>
      </c>
      <c r="AC8" s="10">
        <f t="shared" si="3"/>
        <v>103.62</v>
      </c>
      <c r="AD8" s="10">
        <f t="shared" si="10"/>
        <v>34.742327735958305</v>
      </c>
      <c r="AE8" s="26" t="s">
        <v>27</v>
      </c>
    </row>
    <row r="9" spans="2:31" x14ac:dyDescent="0.3">
      <c r="B9" s="24"/>
      <c r="C9" s="9">
        <f t="shared" si="11"/>
        <v>75</v>
      </c>
      <c r="D9" s="5">
        <v>24.2</v>
      </c>
      <c r="E9" s="10">
        <v>15.683999999999999</v>
      </c>
      <c r="F9" s="10">
        <v>0.5</v>
      </c>
      <c r="G9" s="10">
        <f t="shared" si="0"/>
        <v>7.8419999999999996</v>
      </c>
      <c r="H9" s="10">
        <f t="shared" si="4"/>
        <v>31.367999999999999</v>
      </c>
      <c r="I9" s="11">
        <v>1.8</v>
      </c>
      <c r="J9" s="9">
        <f t="shared" si="5"/>
        <v>75</v>
      </c>
      <c r="K9" s="5">
        <v>29.3</v>
      </c>
      <c r="L9" s="10">
        <v>31.948</v>
      </c>
      <c r="M9" s="10">
        <v>1</v>
      </c>
      <c r="N9" s="10">
        <f t="shared" si="1"/>
        <v>31.948</v>
      </c>
      <c r="O9" s="10">
        <f t="shared" si="6"/>
        <v>31.948</v>
      </c>
      <c r="P9" s="26" t="s">
        <v>27</v>
      </c>
      <c r="R9" s="47">
        <f t="shared" si="7"/>
        <v>75</v>
      </c>
      <c r="S9" s="5">
        <v>37.5</v>
      </c>
      <c r="T9" s="10">
        <v>50.715000000000003</v>
      </c>
      <c r="U9" s="10">
        <v>1.5</v>
      </c>
      <c r="V9" s="10">
        <f t="shared" si="2"/>
        <v>76.072500000000005</v>
      </c>
      <c r="W9" s="10">
        <f t="shared" si="8"/>
        <v>33.81</v>
      </c>
      <c r="X9" s="11">
        <v>5.33</v>
      </c>
      <c r="Y9" s="17">
        <f t="shared" si="9"/>
        <v>75</v>
      </c>
      <c r="Z9" s="5">
        <v>44.9</v>
      </c>
      <c r="AA9" s="10">
        <v>60</v>
      </c>
      <c r="AB9" s="10">
        <v>1.698</v>
      </c>
      <c r="AC9" s="10">
        <f t="shared" si="3"/>
        <v>101.88</v>
      </c>
      <c r="AD9" s="10">
        <f t="shared" si="10"/>
        <v>35.335689045936398</v>
      </c>
      <c r="AE9" s="26" t="s">
        <v>27</v>
      </c>
    </row>
    <row r="10" spans="2:31" x14ac:dyDescent="0.3">
      <c r="B10" s="24"/>
      <c r="C10" s="9">
        <f t="shared" si="11"/>
        <v>90</v>
      </c>
      <c r="D10" s="5">
        <v>24.3</v>
      </c>
      <c r="E10" s="10">
        <v>15.704000000000001</v>
      </c>
      <c r="F10" s="10">
        <v>0.5</v>
      </c>
      <c r="G10" s="10">
        <f t="shared" si="0"/>
        <v>7.8520000000000003</v>
      </c>
      <c r="H10" s="10">
        <f t="shared" si="4"/>
        <v>31.408000000000001</v>
      </c>
      <c r="I10" s="11">
        <v>1.8</v>
      </c>
      <c r="J10" s="9">
        <f t="shared" si="5"/>
        <v>90</v>
      </c>
      <c r="K10" s="5">
        <v>30.6</v>
      </c>
      <c r="L10" s="10">
        <v>32.121000000000002</v>
      </c>
      <c r="M10" s="10">
        <v>1</v>
      </c>
      <c r="N10" s="10">
        <f t="shared" si="1"/>
        <v>32.121000000000002</v>
      </c>
      <c r="O10" s="10">
        <f t="shared" si="6"/>
        <v>32.121000000000002</v>
      </c>
      <c r="P10" s="26" t="s">
        <v>27</v>
      </c>
      <c r="R10" s="47">
        <f t="shared" si="7"/>
        <v>90</v>
      </c>
      <c r="S10" s="5">
        <v>41</v>
      </c>
      <c r="T10" s="10">
        <v>51.36</v>
      </c>
      <c r="U10" s="10">
        <v>1.5</v>
      </c>
      <c r="V10" s="10">
        <f t="shared" si="2"/>
        <v>77.039999999999992</v>
      </c>
      <c r="W10" s="10">
        <f t="shared" si="8"/>
        <v>34.24</v>
      </c>
      <c r="X10" s="11">
        <v>5.33</v>
      </c>
      <c r="Y10" s="17">
        <f t="shared" si="9"/>
        <v>90</v>
      </c>
      <c r="Z10" s="5">
        <v>54.3</v>
      </c>
      <c r="AA10" s="10">
        <v>60</v>
      </c>
      <c r="AB10" s="10">
        <v>1.67</v>
      </c>
      <c r="AC10" s="10">
        <f t="shared" si="3"/>
        <v>100.19999999999999</v>
      </c>
      <c r="AD10" s="10">
        <f t="shared" si="10"/>
        <v>35.928143712574851</v>
      </c>
      <c r="AE10" s="26" t="s">
        <v>27</v>
      </c>
    </row>
    <row r="11" spans="2:31" x14ac:dyDescent="0.3">
      <c r="B11" s="24"/>
      <c r="C11" s="9">
        <f t="shared" si="11"/>
        <v>105</v>
      </c>
      <c r="D11" s="5">
        <v>25</v>
      </c>
      <c r="E11" s="10">
        <v>15.723000000000001</v>
      </c>
      <c r="F11" s="10">
        <v>0.5</v>
      </c>
      <c r="G11" s="10">
        <f t="shared" si="0"/>
        <v>7.8615000000000004</v>
      </c>
      <c r="H11" s="10">
        <f t="shared" si="4"/>
        <v>31.446000000000002</v>
      </c>
      <c r="I11" s="11">
        <v>1.8</v>
      </c>
      <c r="J11" s="9">
        <f t="shared" si="5"/>
        <v>105</v>
      </c>
      <c r="K11" s="5">
        <v>32.1</v>
      </c>
      <c r="L11" s="10">
        <v>32.304000000000002</v>
      </c>
      <c r="M11" s="10">
        <v>1</v>
      </c>
      <c r="N11" s="10">
        <f t="shared" si="1"/>
        <v>32.304000000000002</v>
      </c>
      <c r="O11" s="10">
        <f t="shared" si="6"/>
        <v>32.304000000000002</v>
      </c>
      <c r="P11" s="26">
        <v>3.47</v>
      </c>
      <c r="R11" s="47">
        <f t="shared" si="7"/>
        <v>105</v>
      </c>
      <c r="S11" s="5">
        <v>44.9</v>
      </c>
      <c r="T11" s="10">
        <v>52.042999999999999</v>
      </c>
      <c r="U11" s="10">
        <v>1.5</v>
      </c>
      <c r="V11" s="10">
        <f t="shared" si="2"/>
        <v>78.064499999999995</v>
      </c>
      <c r="W11" s="10">
        <f t="shared" si="8"/>
        <v>34.69533333333333</v>
      </c>
      <c r="X11" s="11">
        <v>5.33</v>
      </c>
      <c r="Y11" s="17">
        <f t="shared" si="9"/>
        <v>105</v>
      </c>
      <c r="Z11" s="5">
        <v>58.7</v>
      </c>
      <c r="AA11" s="10">
        <v>60</v>
      </c>
      <c r="AB11" s="10">
        <v>1.6459999999999999</v>
      </c>
      <c r="AC11" s="10">
        <f t="shared" si="3"/>
        <v>98.759999999999991</v>
      </c>
      <c r="AD11" s="10">
        <f t="shared" si="10"/>
        <v>36.452004860267316</v>
      </c>
      <c r="AE11" s="26">
        <v>6.02</v>
      </c>
    </row>
    <row r="12" spans="2:31" x14ac:dyDescent="0.3">
      <c r="B12" s="24"/>
      <c r="C12" s="9">
        <f t="shared" si="11"/>
        <v>120</v>
      </c>
      <c r="D12" s="5">
        <v>25.2</v>
      </c>
      <c r="E12" s="10">
        <v>15.744</v>
      </c>
      <c r="F12" s="10">
        <v>0.5</v>
      </c>
      <c r="G12" s="10">
        <f t="shared" si="0"/>
        <v>7.8719999999999999</v>
      </c>
      <c r="H12" s="10">
        <f t="shared" si="4"/>
        <v>31.488</v>
      </c>
      <c r="I12" s="11">
        <v>1.83</v>
      </c>
      <c r="J12" s="9">
        <f t="shared" si="5"/>
        <v>120</v>
      </c>
      <c r="K12" s="5">
        <v>33.6</v>
      </c>
      <c r="L12" s="10">
        <v>32.478000000000002</v>
      </c>
      <c r="M12" s="10">
        <v>1</v>
      </c>
      <c r="N12" s="10">
        <f t="shared" si="1"/>
        <v>32.478000000000002</v>
      </c>
      <c r="O12" s="10">
        <f t="shared" si="6"/>
        <v>32.478000000000002</v>
      </c>
      <c r="P12" s="26">
        <v>3.47</v>
      </c>
      <c r="R12" s="47">
        <f t="shared" si="7"/>
        <v>120</v>
      </c>
      <c r="S12" s="5">
        <v>48.8</v>
      </c>
      <c r="T12" s="10">
        <v>52.636000000000003</v>
      </c>
      <c r="U12" s="10">
        <v>1.5</v>
      </c>
      <c r="V12" s="10">
        <f t="shared" si="2"/>
        <v>78.954000000000008</v>
      </c>
      <c r="W12" s="10">
        <f t="shared" si="8"/>
        <v>35.090666666666671</v>
      </c>
      <c r="X12" s="11">
        <v>5.33</v>
      </c>
      <c r="Y12" s="17">
        <f t="shared" si="9"/>
        <v>120</v>
      </c>
      <c r="Z12" s="5">
        <v>62.1</v>
      </c>
      <c r="AA12" s="10">
        <v>60</v>
      </c>
      <c r="AB12" s="10">
        <v>1.627</v>
      </c>
      <c r="AC12" s="10">
        <f t="shared" si="3"/>
        <v>97.62</v>
      </c>
      <c r="AD12" s="10">
        <f t="shared" si="10"/>
        <v>36.877688998156117</v>
      </c>
      <c r="AE12" s="26">
        <v>5.96</v>
      </c>
    </row>
    <row r="13" spans="2:31" x14ac:dyDescent="0.3">
      <c r="B13" s="24"/>
      <c r="C13" s="9">
        <f t="shared" si="11"/>
        <v>135</v>
      </c>
      <c r="D13" s="5">
        <v>26</v>
      </c>
      <c r="E13" s="10">
        <v>15.762</v>
      </c>
      <c r="F13" s="10">
        <v>0.5</v>
      </c>
      <c r="G13" s="10">
        <f t="shared" si="0"/>
        <v>7.8810000000000002</v>
      </c>
      <c r="H13" s="10">
        <f t="shared" si="4"/>
        <v>31.524000000000001</v>
      </c>
      <c r="I13" s="11">
        <v>1.83</v>
      </c>
      <c r="J13" s="9">
        <f t="shared" si="5"/>
        <v>135</v>
      </c>
      <c r="K13" s="5">
        <v>34.799999999999997</v>
      </c>
      <c r="L13" s="10">
        <v>32.633000000000003</v>
      </c>
      <c r="M13" s="10">
        <v>1</v>
      </c>
      <c r="N13" s="10">
        <f t="shared" si="1"/>
        <v>32.633000000000003</v>
      </c>
      <c r="O13" s="10">
        <f t="shared" si="6"/>
        <v>32.633000000000003</v>
      </c>
      <c r="P13" s="26">
        <v>3.47</v>
      </c>
      <c r="R13" s="47">
        <f t="shared" si="7"/>
        <v>135</v>
      </c>
      <c r="S13" s="5">
        <v>51.8</v>
      </c>
      <c r="T13" s="10">
        <v>53.273000000000003</v>
      </c>
      <c r="U13" s="10">
        <v>1.5</v>
      </c>
      <c r="V13" s="10">
        <f t="shared" si="2"/>
        <v>79.909500000000008</v>
      </c>
      <c r="W13" s="10">
        <f t="shared" si="8"/>
        <v>35.515333333333338</v>
      </c>
      <c r="X13" s="11">
        <v>5.33</v>
      </c>
      <c r="Y13" s="17">
        <f t="shared" si="9"/>
        <v>135</v>
      </c>
      <c r="Z13" s="5" t="s">
        <v>27</v>
      </c>
      <c r="AA13" s="5" t="s">
        <v>27</v>
      </c>
      <c r="AB13" s="5" t="s">
        <v>27</v>
      </c>
      <c r="AC13" s="5" t="s">
        <v>27</v>
      </c>
      <c r="AD13" s="5" t="s">
        <v>27</v>
      </c>
      <c r="AE13" s="26" t="s">
        <v>27</v>
      </c>
    </row>
    <row r="14" spans="2:31" x14ac:dyDescent="0.3">
      <c r="B14" s="24"/>
      <c r="C14" s="9">
        <f t="shared" si="11"/>
        <v>150</v>
      </c>
      <c r="D14" s="5">
        <v>25.7</v>
      </c>
      <c r="E14" s="10">
        <v>15.78</v>
      </c>
      <c r="F14" s="10">
        <v>0.5</v>
      </c>
      <c r="G14" s="10">
        <f t="shared" si="0"/>
        <v>7.89</v>
      </c>
      <c r="H14" s="10">
        <f t="shared" si="4"/>
        <v>31.56</v>
      </c>
      <c r="I14" s="11">
        <v>1.83</v>
      </c>
      <c r="J14" s="9">
        <f t="shared" si="5"/>
        <v>150</v>
      </c>
      <c r="K14" s="5">
        <v>36.4</v>
      </c>
      <c r="L14" s="10">
        <v>32.798999999999999</v>
      </c>
      <c r="M14" s="10">
        <v>1</v>
      </c>
      <c r="N14" s="10">
        <f t="shared" si="1"/>
        <v>32.798999999999999</v>
      </c>
      <c r="O14" s="10">
        <f t="shared" si="6"/>
        <v>32.798999999999999</v>
      </c>
      <c r="P14" s="26">
        <v>3.47</v>
      </c>
      <c r="R14" s="47">
        <f t="shared" si="7"/>
        <v>150</v>
      </c>
      <c r="S14" s="5">
        <v>55.2</v>
      </c>
      <c r="T14" s="10">
        <v>53.91</v>
      </c>
      <c r="U14" s="10">
        <v>1.5</v>
      </c>
      <c r="V14" s="10">
        <f t="shared" si="2"/>
        <v>80.864999999999995</v>
      </c>
      <c r="W14" s="10">
        <f t="shared" si="8"/>
        <v>35.94</v>
      </c>
      <c r="X14" s="11">
        <v>5.33</v>
      </c>
      <c r="Y14" s="17">
        <f t="shared" si="9"/>
        <v>150</v>
      </c>
      <c r="Z14" s="5" t="s">
        <v>27</v>
      </c>
      <c r="AA14" s="5" t="s">
        <v>27</v>
      </c>
      <c r="AB14" s="5" t="s">
        <v>27</v>
      </c>
      <c r="AC14" s="5" t="s">
        <v>27</v>
      </c>
      <c r="AD14" s="5" t="s">
        <v>27</v>
      </c>
      <c r="AE14" s="26" t="s">
        <v>27</v>
      </c>
    </row>
    <row r="15" spans="2:31" x14ac:dyDescent="0.3">
      <c r="B15" s="24"/>
      <c r="C15" s="9">
        <f t="shared" si="11"/>
        <v>165</v>
      </c>
      <c r="D15" s="5">
        <v>26.3</v>
      </c>
      <c r="E15" s="10">
        <v>15.798999999999999</v>
      </c>
      <c r="F15" s="10">
        <v>0.5</v>
      </c>
      <c r="G15" s="10">
        <f t="shared" si="0"/>
        <v>7.8994999999999997</v>
      </c>
      <c r="H15" s="10">
        <f t="shared" si="4"/>
        <v>31.597999999999999</v>
      </c>
      <c r="I15" s="11">
        <v>1.8</v>
      </c>
      <c r="J15" s="9">
        <f t="shared" si="5"/>
        <v>165</v>
      </c>
      <c r="K15" s="5">
        <v>37.6</v>
      </c>
      <c r="L15" s="10">
        <v>32.942</v>
      </c>
      <c r="M15" s="10">
        <v>1</v>
      </c>
      <c r="N15" s="10">
        <f t="shared" si="1"/>
        <v>32.942</v>
      </c>
      <c r="O15" s="10">
        <f t="shared" si="6"/>
        <v>32.942</v>
      </c>
      <c r="P15" s="26">
        <v>3.47</v>
      </c>
      <c r="R15" s="47">
        <f t="shared" si="7"/>
        <v>165</v>
      </c>
      <c r="S15" s="5">
        <v>58.6</v>
      </c>
      <c r="T15" s="10">
        <v>54.540999999999997</v>
      </c>
      <c r="U15" s="10">
        <v>1.5</v>
      </c>
      <c r="V15" s="10">
        <f t="shared" si="2"/>
        <v>81.811499999999995</v>
      </c>
      <c r="W15" s="10">
        <f t="shared" si="8"/>
        <v>36.360666666666667</v>
      </c>
      <c r="X15" s="11">
        <v>5.33</v>
      </c>
      <c r="Y15" s="17">
        <f t="shared" si="9"/>
        <v>165</v>
      </c>
      <c r="Z15" s="5" t="s">
        <v>27</v>
      </c>
      <c r="AA15" s="5" t="s">
        <v>27</v>
      </c>
      <c r="AB15" s="5" t="s">
        <v>27</v>
      </c>
      <c r="AC15" s="5" t="s">
        <v>27</v>
      </c>
      <c r="AD15" s="5" t="s">
        <v>27</v>
      </c>
      <c r="AE15" s="26" t="s">
        <v>27</v>
      </c>
    </row>
    <row r="16" spans="2:31" x14ac:dyDescent="0.3">
      <c r="B16" s="24"/>
      <c r="C16" s="9">
        <f t="shared" si="11"/>
        <v>180</v>
      </c>
      <c r="D16" s="5">
        <v>26.3</v>
      </c>
      <c r="E16" s="10">
        <v>15.818</v>
      </c>
      <c r="F16" s="10">
        <v>0.5</v>
      </c>
      <c r="G16" s="10">
        <f t="shared" ref="G16:G24" si="12">E16*F16</f>
        <v>7.9089999999999998</v>
      </c>
      <c r="H16" s="10">
        <f t="shared" ref="H16:H24" si="13">E16/F16</f>
        <v>31.635999999999999</v>
      </c>
      <c r="I16" s="11">
        <v>1.77</v>
      </c>
      <c r="J16" s="9">
        <f t="shared" si="5"/>
        <v>180</v>
      </c>
      <c r="K16" s="5">
        <v>39</v>
      </c>
      <c r="L16" s="10">
        <v>33.116</v>
      </c>
      <c r="M16" s="10">
        <v>1</v>
      </c>
      <c r="N16" s="10">
        <f t="shared" si="1"/>
        <v>33.116</v>
      </c>
      <c r="O16" s="10">
        <f t="shared" si="6"/>
        <v>33.116</v>
      </c>
      <c r="P16" s="26">
        <v>3.47</v>
      </c>
      <c r="R16" s="47">
        <f t="shared" si="7"/>
        <v>180</v>
      </c>
      <c r="S16" s="5" t="s">
        <v>27</v>
      </c>
      <c r="T16" s="5" t="s">
        <v>27</v>
      </c>
      <c r="U16" s="5" t="s">
        <v>27</v>
      </c>
      <c r="V16" s="5" t="s">
        <v>27</v>
      </c>
      <c r="W16" s="5" t="s">
        <v>27</v>
      </c>
      <c r="X16" s="11" t="s">
        <v>27</v>
      </c>
      <c r="Y16" s="17">
        <f t="shared" si="9"/>
        <v>180</v>
      </c>
      <c r="Z16" s="5" t="s">
        <v>27</v>
      </c>
      <c r="AA16" s="5" t="s">
        <v>27</v>
      </c>
      <c r="AB16" s="5" t="s">
        <v>27</v>
      </c>
      <c r="AC16" s="5" t="s">
        <v>27</v>
      </c>
      <c r="AD16" s="5" t="s">
        <v>27</v>
      </c>
      <c r="AE16" s="26" t="s">
        <v>27</v>
      </c>
    </row>
    <row r="17" spans="2:31" x14ac:dyDescent="0.3">
      <c r="B17" s="24"/>
      <c r="C17" s="9">
        <f t="shared" si="11"/>
        <v>195</v>
      </c>
      <c r="D17" s="5">
        <v>27</v>
      </c>
      <c r="E17" s="10">
        <v>15.836</v>
      </c>
      <c r="F17" s="10">
        <v>0.5</v>
      </c>
      <c r="G17" s="10">
        <f t="shared" si="12"/>
        <v>7.9180000000000001</v>
      </c>
      <c r="H17" s="10">
        <f t="shared" si="13"/>
        <v>31.672000000000001</v>
      </c>
      <c r="I17" s="11">
        <v>1.77</v>
      </c>
      <c r="J17" s="9">
        <f t="shared" si="5"/>
        <v>195</v>
      </c>
      <c r="K17" s="5">
        <v>40.1</v>
      </c>
      <c r="L17" s="10">
        <v>33.268000000000001</v>
      </c>
      <c r="M17" s="10">
        <v>1</v>
      </c>
      <c r="N17" s="10">
        <f t="shared" si="1"/>
        <v>33.268000000000001</v>
      </c>
      <c r="O17" s="10">
        <f t="shared" si="6"/>
        <v>33.268000000000001</v>
      </c>
      <c r="P17" s="26">
        <v>3.47</v>
      </c>
      <c r="R17" s="47">
        <f t="shared" si="7"/>
        <v>195</v>
      </c>
      <c r="S17" s="5" t="s">
        <v>27</v>
      </c>
      <c r="T17" s="5" t="s">
        <v>27</v>
      </c>
      <c r="U17" s="5" t="s">
        <v>27</v>
      </c>
      <c r="V17" s="5" t="s">
        <v>27</v>
      </c>
      <c r="W17" s="5" t="s">
        <v>27</v>
      </c>
      <c r="X17" s="11" t="s">
        <v>27</v>
      </c>
      <c r="Y17" s="17">
        <f t="shared" si="9"/>
        <v>195</v>
      </c>
      <c r="Z17" s="5" t="s">
        <v>27</v>
      </c>
      <c r="AA17" s="5" t="s">
        <v>27</v>
      </c>
      <c r="AB17" s="5" t="s">
        <v>27</v>
      </c>
      <c r="AC17" s="5" t="s">
        <v>27</v>
      </c>
      <c r="AD17" s="5" t="s">
        <v>27</v>
      </c>
      <c r="AE17" s="26" t="s">
        <v>27</v>
      </c>
    </row>
    <row r="18" spans="2:31" x14ac:dyDescent="0.3">
      <c r="B18" s="24"/>
      <c r="C18" s="9">
        <f t="shared" si="11"/>
        <v>210</v>
      </c>
      <c r="D18" s="5">
        <v>27.2</v>
      </c>
      <c r="E18" s="10">
        <v>15.853999999999999</v>
      </c>
      <c r="F18" s="10">
        <v>0.5</v>
      </c>
      <c r="G18" s="10">
        <f t="shared" si="12"/>
        <v>7.9269999999999996</v>
      </c>
      <c r="H18" s="10">
        <f t="shared" si="13"/>
        <v>31.707999999999998</v>
      </c>
      <c r="I18" s="11">
        <v>1.83</v>
      </c>
      <c r="J18" s="9">
        <f t="shared" si="5"/>
        <v>210</v>
      </c>
      <c r="K18" s="5">
        <v>41.1</v>
      </c>
      <c r="L18" s="10">
        <v>33.423999999999999</v>
      </c>
      <c r="M18" s="10">
        <v>1</v>
      </c>
      <c r="N18" s="10">
        <f t="shared" si="1"/>
        <v>33.423999999999999</v>
      </c>
      <c r="O18" s="10">
        <f t="shared" si="6"/>
        <v>33.423999999999999</v>
      </c>
      <c r="P18" s="26">
        <v>3.47</v>
      </c>
      <c r="R18" s="47">
        <f t="shared" si="7"/>
        <v>210</v>
      </c>
      <c r="S18" s="5" t="s">
        <v>27</v>
      </c>
      <c r="T18" s="5" t="s">
        <v>27</v>
      </c>
      <c r="U18" s="5" t="s">
        <v>27</v>
      </c>
      <c r="V18" s="5" t="s">
        <v>27</v>
      </c>
      <c r="W18" s="5" t="s">
        <v>27</v>
      </c>
      <c r="X18" s="11" t="s">
        <v>27</v>
      </c>
      <c r="Y18" s="17">
        <f t="shared" si="9"/>
        <v>210</v>
      </c>
      <c r="Z18" s="5" t="s">
        <v>27</v>
      </c>
      <c r="AA18" s="5" t="s">
        <v>27</v>
      </c>
      <c r="AB18" s="5" t="s">
        <v>27</v>
      </c>
      <c r="AC18" s="5" t="s">
        <v>27</v>
      </c>
      <c r="AD18" s="5" t="s">
        <v>27</v>
      </c>
      <c r="AE18" s="26" t="s">
        <v>27</v>
      </c>
    </row>
    <row r="19" spans="2:31" x14ac:dyDescent="0.3">
      <c r="B19" s="24"/>
      <c r="C19" s="9">
        <f t="shared" si="11"/>
        <v>225</v>
      </c>
      <c r="D19" s="5">
        <v>27.2</v>
      </c>
      <c r="E19" s="10">
        <v>15.872</v>
      </c>
      <c r="F19" s="10">
        <v>0.5</v>
      </c>
      <c r="G19" s="10">
        <f t="shared" si="12"/>
        <v>7.9359999999999999</v>
      </c>
      <c r="H19" s="10">
        <f t="shared" si="13"/>
        <v>31.744</v>
      </c>
      <c r="I19" s="11">
        <v>1.83</v>
      </c>
      <c r="J19" s="9">
        <f t="shared" si="5"/>
        <v>225</v>
      </c>
      <c r="K19" s="5">
        <v>42.5</v>
      </c>
      <c r="L19" s="10">
        <v>33.573999999999998</v>
      </c>
      <c r="M19" s="10">
        <v>1</v>
      </c>
      <c r="N19" s="10">
        <f t="shared" si="1"/>
        <v>33.573999999999998</v>
      </c>
      <c r="O19" s="10">
        <f t="shared" si="6"/>
        <v>33.573999999999998</v>
      </c>
      <c r="P19" s="26">
        <v>3.47</v>
      </c>
      <c r="R19" s="47">
        <f t="shared" si="7"/>
        <v>225</v>
      </c>
      <c r="S19" s="5" t="s">
        <v>27</v>
      </c>
      <c r="T19" s="5" t="s">
        <v>27</v>
      </c>
      <c r="U19" s="5" t="s">
        <v>27</v>
      </c>
      <c r="V19" s="5" t="s">
        <v>27</v>
      </c>
      <c r="W19" s="5" t="s">
        <v>27</v>
      </c>
      <c r="X19" s="11" t="s">
        <v>27</v>
      </c>
      <c r="Y19" s="17">
        <f t="shared" si="9"/>
        <v>225</v>
      </c>
      <c r="Z19" s="5" t="s">
        <v>27</v>
      </c>
      <c r="AA19" s="5" t="s">
        <v>27</v>
      </c>
      <c r="AB19" s="5" t="s">
        <v>27</v>
      </c>
      <c r="AC19" s="5" t="s">
        <v>27</v>
      </c>
      <c r="AD19" s="5" t="s">
        <v>27</v>
      </c>
      <c r="AE19" s="26" t="s">
        <v>27</v>
      </c>
    </row>
    <row r="20" spans="2:31" x14ac:dyDescent="0.3">
      <c r="B20" s="24"/>
      <c r="C20" s="9">
        <f t="shared" si="11"/>
        <v>240</v>
      </c>
      <c r="D20" s="5">
        <v>27.6</v>
      </c>
      <c r="E20" s="10">
        <v>15.888</v>
      </c>
      <c r="F20" s="10">
        <v>0.5</v>
      </c>
      <c r="G20" s="10">
        <f t="shared" si="12"/>
        <v>7.944</v>
      </c>
      <c r="H20" s="10">
        <f t="shared" si="13"/>
        <v>31.776</v>
      </c>
      <c r="I20" s="11">
        <v>1.83</v>
      </c>
      <c r="J20" s="9">
        <f t="shared" si="5"/>
        <v>240</v>
      </c>
      <c r="K20" s="5">
        <v>43.6</v>
      </c>
      <c r="L20" s="10">
        <v>33.728000000000002</v>
      </c>
      <c r="M20" s="10">
        <v>1</v>
      </c>
      <c r="N20" s="10">
        <f t="shared" si="1"/>
        <v>33.728000000000002</v>
      </c>
      <c r="O20" s="10">
        <f t="shared" si="6"/>
        <v>33.728000000000002</v>
      </c>
      <c r="P20" s="26">
        <v>3.47</v>
      </c>
      <c r="R20" s="47">
        <f t="shared" si="7"/>
        <v>240</v>
      </c>
      <c r="S20" s="5" t="s">
        <v>27</v>
      </c>
      <c r="T20" s="5" t="s">
        <v>27</v>
      </c>
      <c r="U20" s="5" t="s">
        <v>27</v>
      </c>
      <c r="V20" s="5" t="s">
        <v>27</v>
      </c>
      <c r="W20" s="5" t="s">
        <v>27</v>
      </c>
      <c r="X20" s="11" t="s">
        <v>27</v>
      </c>
      <c r="Y20" s="17">
        <f t="shared" si="9"/>
        <v>240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26" t="s">
        <v>27</v>
      </c>
    </row>
    <row r="21" spans="2:31" x14ac:dyDescent="0.3">
      <c r="B21" s="24"/>
      <c r="C21" s="9">
        <f t="shared" si="11"/>
        <v>255</v>
      </c>
      <c r="D21" s="5">
        <v>28</v>
      </c>
      <c r="E21" s="10">
        <v>15.904999999999999</v>
      </c>
      <c r="F21" s="10">
        <v>0.5</v>
      </c>
      <c r="G21" s="10">
        <f t="shared" si="12"/>
        <v>7.9524999999999997</v>
      </c>
      <c r="H21" s="10">
        <f t="shared" si="13"/>
        <v>31.81</v>
      </c>
      <c r="I21" s="11" t="s">
        <v>27</v>
      </c>
      <c r="J21" s="9">
        <f t="shared" si="5"/>
        <v>255</v>
      </c>
      <c r="K21" s="5">
        <v>44.7</v>
      </c>
      <c r="L21" s="10">
        <v>33.881</v>
      </c>
      <c r="M21" s="10">
        <v>1</v>
      </c>
      <c r="N21" s="10">
        <f t="shared" si="1"/>
        <v>33.881</v>
      </c>
      <c r="O21" s="10">
        <f t="shared" si="6"/>
        <v>33.881</v>
      </c>
      <c r="P21" s="26">
        <v>3.47</v>
      </c>
      <c r="R21" s="47">
        <f t="shared" si="7"/>
        <v>255</v>
      </c>
      <c r="S21" s="5" t="s">
        <v>27</v>
      </c>
      <c r="T21" s="5" t="s">
        <v>27</v>
      </c>
      <c r="U21" s="5" t="s">
        <v>27</v>
      </c>
      <c r="V21" s="5" t="s">
        <v>27</v>
      </c>
      <c r="W21" s="5" t="s">
        <v>27</v>
      </c>
      <c r="X21" s="11" t="s">
        <v>27</v>
      </c>
      <c r="Y21" s="17">
        <f t="shared" si="9"/>
        <v>255</v>
      </c>
      <c r="Z21" s="5" t="s">
        <v>27</v>
      </c>
      <c r="AA21" s="5" t="s">
        <v>27</v>
      </c>
      <c r="AB21" s="5" t="s">
        <v>27</v>
      </c>
      <c r="AC21" s="5" t="s">
        <v>27</v>
      </c>
      <c r="AD21" s="5" t="s">
        <v>27</v>
      </c>
      <c r="AE21" s="26" t="s">
        <v>27</v>
      </c>
    </row>
    <row r="22" spans="2:31" x14ac:dyDescent="0.3">
      <c r="B22" s="24"/>
      <c r="C22" s="9">
        <f t="shared" si="11"/>
        <v>270</v>
      </c>
      <c r="D22" s="5">
        <v>28.4</v>
      </c>
      <c r="E22" s="10">
        <v>15.920999999999999</v>
      </c>
      <c r="F22" s="10">
        <v>0.5</v>
      </c>
      <c r="G22" s="10">
        <f t="shared" si="12"/>
        <v>7.9604999999999997</v>
      </c>
      <c r="H22" s="10">
        <f t="shared" si="13"/>
        <v>31.841999999999999</v>
      </c>
      <c r="I22" s="11" t="s">
        <v>27</v>
      </c>
      <c r="J22" s="9">
        <f t="shared" si="5"/>
        <v>270</v>
      </c>
      <c r="K22" s="5">
        <v>45.9</v>
      </c>
      <c r="L22" s="10">
        <v>34.018000000000001</v>
      </c>
      <c r="M22" s="10">
        <v>1</v>
      </c>
      <c r="N22" s="10">
        <f t="shared" si="1"/>
        <v>34.018000000000001</v>
      </c>
      <c r="O22" s="10">
        <f t="shared" si="6"/>
        <v>34.018000000000001</v>
      </c>
      <c r="P22" s="26">
        <v>3.47</v>
      </c>
      <c r="R22" s="47">
        <f t="shared" si="7"/>
        <v>270</v>
      </c>
      <c r="S22" s="5" t="s">
        <v>27</v>
      </c>
      <c r="T22" s="5" t="s">
        <v>27</v>
      </c>
      <c r="U22" s="5" t="s">
        <v>27</v>
      </c>
      <c r="V22" s="5" t="s">
        <v>27</v>
      </c>
      <c r="W22" s="5" t="s">
        <v>27</v>
      </c>
      <c r="X22" s="11" t="s">
        <v>27</v>
      </c>
      <c r="Y22" s="17">
        <f t="shared" si="9"/>
        <v>270</v>
      </c>
      <c r="Z22" s="5" t="s">
        <v>27</v>
      </c>
      <c r="AA22" s="5" t="s">
        <v>27</v>
      </c>
      <c r="AB22" s="5" t="s">
        <v>27</v>
      </c>
      <c r="AC22" s="5" t="s">
        <v>27</v>
      </c>
      <c r="AD22" s="5" t="s">
        <v>27</v>
      </c>
      <c r="AE22" s="26" t="s">
        <v>27</v>
      </c>
    </row>
    <row r="23" spans="2:31" x14ac:dyDescent="0.3">
      <c r="B23" s="24"/>
      <c r="C23" s="9">
        <f t="shared" si="11"/>
        <v>285</v>
      </c>
      <c r="D23" s="5">
        <v>28.4</v>
      </c>
      <c r="E23" s="10">
        <v>15.938000000000001</v>
      </c>
      <c r="F23" s="10">
        <v>0.5</v>
      </c>
      <c r="G23" s="10">
        <f t="shared" si="12"/>
        <v>7.9690000000000003</v>
      </c>
      <c r="H23" s="10">
        <f t="shared" si="13"/>
        <v>31.876000000000001</v>
      </c>
      <c r="I23" s="11" t="s">
        <v>27</v>
      </c>
      <c r="J23" s="9">
        <f t="shared" si="5"/>
        <v>285</v>
      </c>
      <c r="K23" s="5">
        <v>47.3</v>
      </c>
      <c r="L23" s="10">
        <v>34.176000000000002</v>
      </c>
      <c r="M23" s="10">
        <v>1</v>
      </c>
      <c r="N23" s="10">
        <f t="shared" si="1"/>
        <v>34.176000000000002</v>
      </c>
      <c r="O23" s="10">
        <f t="shared" si="6"/>
        <v>34.176000000000002</v>
      </c>
      <c r="P23" s="26">
        <v>3.47</v>
      </c>
      <c r="R23" s="47">
        <f t="shared" si="7"/>
        <v>285</v>
      </c>
      <c r="S23" s="5" t="s">
        <v>27</v>
      </c>
      <c r="T23" s="5" t="s">
        <v>27</v>
      </c>
      <c r="U23" s="5" t="s">
        <v>27</v>
      </c>
      <c r="V23" s="5" t="s">
        <v>27</v>
      </c>
      <c r="W23" s="5" t="s">
        <v>27</v>
      </c>
      <c r="X23" s="11" t="s">
        <v>27</v>
      </c>
      <c r="Y23" s="17">
        <f t="shared" si="9"/>
        <v>285</v>
      </c>
      <c r="Z23" s="5" t="s">
        <v>27</v>
      </c>
      <c r="AA23" s="5" t="s">
        <v>27</v>
      </c>
      <c r="AB23" s="5" t="s">
        <v>27</v>
      </c>
      <c r="AC23" s="5" t="s">
        <v>27</v>
      </c>
      <c r="AD23" s="5" t="s">
        <v>27</v>
      </c>
      <c r="AE23" s="26" t="s">
        <v>27</v>
      </c>
    </row>
    <row r="24" spans="2:31" ht="15" thickBot="1" x14ac:dyDescent="0.35">
      <c r="B24" s="27"/>
      <c r="C24" s="28">
        <f t="shared" si="11"/>
        <v>300</v>
      </c>
      <c r="D24" s="29">
        <v>29</v>
      </c>
      <c r="E24" s="30">
        <v>15.956</v>
      </c>
      <c r="F24" s="30">
        <v>0.5</v>
      </c>
      <c r="G24" s="30">
        <f t="shared" si="12"/>
        <v>7.9779999999999998</v>
      </c>
      <c r="H24" s="30">
        <f t="shared" si="13"/>
        <v>31.911999999999999</v>
      </c>
      <c r="I24" s="31" t="s">
        <v>27</v>
      </c>
      <c r="J24" s="28">
        <f t="shared" si="5"/>
        <v>300</v>
      </c>
      <c r="K24" s="29">
        <v>48.2</v>
      </c>
      <c r="L24" s="30">
        <v>34.305999999999997</v>
      </c>
      <c r="M24" s="30">
        <v>1</v>
      </c>
      <c r="N24" s="30">
        <f t="shared" si="1"/>
        <v>34.305999999999997</v>
      </c>
      <c r="O24" s="30">
        <f t="shared" si="6"/>
        <v>34.305999999999997</v>
      </c>
      <c r="P24" s="33">
        <v>3.47</v>
      </c>
      <c r="R24" s="48">
        <f t="shared" si="7"/>
        <v>300</v>
      </c>
      <c r="S24" s="29" t="s">
        <v>27</v>
      </c>
      <c r="T24" s="30" t="s">
        <v>27</v>
      </c>
      <c r="U24" s="30" t="s">
        <v>27</v>
      </c>
      <c r="V24" s="30" t="s">
        <v>27</v>
      </c>
      <c r="W24" s="30" t="s">
        <v>27</v>
      </c>
      <c r="X24" s="31" t="s">
        <v>27</v>
      </c>
      <c r="Y24" s="32">
        <f t="shared" si="9"/>
        <v>300</v>
      </c>
      <c r="Z24" s="29" t="s">
        <v>27</v>
      </c>
      <c r="AA24" s="30" t="s">
        <v>27</v>
      </c>
      <c r="AB24" s="30" t="s">
        <v>27</v>
      </c>
      <c r="AC24" s="30" t="s">
        <v>27</v>
      </c>
      <c r="AD24" s="30" t="s">
        <v>27</v>
      </c>
      <c r="AE24" s="33" t="s">
        <v>27</v>
      </c>
    </row>
    <row r="25" spans="2:31" ht="15" thickBot="1" x14ac:dyDescent="0.35"/>
    <row r="26" spans="2:31" x14ac:dyDescent="0.3">
      <c r="B26" s="18" t="s">
        <v>23</v>
      </c>
      <c r="C26" s="19" t="s">
        <v>18</v>
      </c>
      <c r="D26" s="19"/>
      <c r="E26" s="19"/>
      <c r="F26" s="19" t="s">
        <v>19</v>
      </c>
      <c r="G26" s="19"/>
      <c r="H26" s="19"/>
      <c r="I26" s="20"/>
      <c r="J26" s="19" t="s">
        <v>16</v>
      </c>
      <c r="K26" s="19"/>
      <c r="L26" s="19"/>
      <c r="M26" s="19" t="s">
        <v>17</v>
      </c>
      <c r="N26" s="19"/>
      <c r="O26" s="19"/>
      <c r="P26" s="21"/>
      <c r="R26" s="34" t="s">
        <v>16</v>
      </c>
      <c r="S26" s="19"/>
      <c r="T26" s="19"/>
      <c r="U26" s="19" t="s">
        <v>20</v>
      </c>
      <c r="V26" s="19"/>
      <c r="W26" s="19"/>
      <c r="X26" s="20"/>
      <c r="Y26" s="19" t="s">
        <v>16</v>
      </c>
      <c r="Z26" s="19"/>
      <c r="AA26" s="19"/>
      <c r="AB26" s="19" t="s">
        <v>26</v>
      </c>
      <c r="AC26" s="19"/>
      <c r="AD26" s="19"/>
      <c r="AE26" s="21"/>
    </row>
    <row r="27" spans="2:31" x14ac:dyDescent="0.3">
      <c r="B27" s="22" t="s">
        <v>22</v>
      </c>
      <c r="C27" s="2" t="s">
        <v>11</v>
      </c>
      <c r="D27" s="2" t="s">
        <v>10</v>
      </c>
      <c r="E27" s="2" t="s">
        <v>7</v>
      </c>
      <c r="F27" s="2" t="s">
        <v>8</v>
      </c>
      <c r="G27" s="2" t="s">
        <v>9</v>
      </c>
      <c r="H27" s="2" t="s">
        <v>14</v>
      </c>
      <c r="I27" s="12" t="s">
        <v>12</v>
      </c>
      <c r="J27" s="2" t="s">
        <v>11</v>
      </c>
      <c r="K27" s="2" t="s">
        <v>10</v>
      </c>
      <c r="L27" s="2" t="s">
        <v>7</v>
      </c>
      <c r="M27" s="2" t="s">
        <v>8</v>
      </c>
      <c r="N27" s="2" t="s">
        <v>9</v>
      </c>
      <c r="O27" s="2" t="s">
        <v>14</v>
      </c>
      <c r="P27" s="23" t="s">
        <v>12</v>
      </c>
      <c r="R27" s="39" t="s">
        <v>11</v>
      </c>
      <c r="S27" s="2" t="s">
        <v>10</v>
      </c>
      <c r="T27" s="2" t="s">
        <v>7</v>
      </c>
      <c r="U27" s="2" t="s">
        <v>8</v>
      </c>
      <c r="V27" s="2" t="s">
        <v>9</v>
      </c>
      <c r="W27" s="2" t="s">
        <v>14</v>
      </c>
      <c r="X27" s="12" t="s">
        <v>12</v>
      </c>
      <c r="Y27" s="2" t="s">
        <v>11</v>
      </c>
      <c r="Z27" s="2" t="s">
        <v>10</v>
      </c>
      <c r="AA27" s="2" t="s">
        <v>7</v>
      </c>
      <c r="AB27" s="2" t="s">
        <v>8</v>
      </c>
      <c r="AC27" s="2" t="s">
        <v>9</v>
      </c>
      <c r="AD27" s="2" t="s">
        <v>14</v>
      </c>
      <c r="AE27" s="23" t="s">
        <v>12</v>
      </c>
    </row>
    <row r="28" spans="2:31" x14ac:dyDescent="0.3">
      <c r="B28" s="24"/>
      <c r="C28" s="9">
        <v>0</v>
      </c>
      <c r="D28" s="5">
        <v>21.6</v>
      </c>
      <c r="E28" s="10">
        <v>0</v>
      </c>
      <c r="F28" s="10">
        <v>0</v>
      </c>
      <c r="G28" s="10">
        <f t="shared" ref="G28:G48" si="14">E28*F28</f>
        <v>0</v>
      </c>
      <c r="H28" s="16" t="s">
        <v>27</v>
      </c>
      <c r="I28" s="13">
        <v>0.02</v>
      </c>
      <c r="J28" s="14">
        <v>0</v>
      </c>
      <c r="K28" s="15">
        <v>21.9</v>
      </c>
      <c r="L28" s="16">
        <v>0</v>
      </c>
      <c r="M28" s="16">
        <v>0</v>
      </c>
      <c r="N28" s="16">
        <f t="shared" ref="N28:N48" si="15">L28*M28</f>
        <v>0</v>
      </c>
      <c r="O28" s="16" t="s">
        <v>27</v>
      </c>
      <c r="P28" s="25">
        <v>0</v>
      </c>
      <c r="R28" s="47">
        <v>0</v>
      </c>
      <c r="S28" s="5">
        <v>18.3</v>
      </c>
      <c r="T28" s="10">
        <v>0</v>
      </c>
      <c r="U28" s="10">
        <v>0</v>
      </c>
      <c r="V28" s="10">
        <f t="shared" ref="V28:V39" si="16">T28*U28</f>
        <v>0</v>
      </c>
      <c r="W28" s="16" t="s">
        <v>27</v>
      </c>
      <c r="X28" s="11">
        <v>0</v>
      </c>
      <c r="Y28" s="14">
        <v>0</v>
      </c>
      <c r="Z28" s="15">
        <v>21.5</v>
      </c>
      <c r="AA28" s="16">
        <v>0</v>
      </c>
      <c r="AB28" s="16">
        <v>0</v>
      </c>
      <c r="AC28" s="16">
        <f t="shared" ref="AC28:AC35" si="17">AA28*AB28</f>
        <v>0</v>
      </c>
      <c r="AD28" s="16" t="s">
        <v>27</v>
      </c>
      <c r="AE28" s="25">
        <v>0.03</v>
      </c>
    </row>
    <row r="29" spans="2:31" x14ac:dyDescent="0.3">
      <c r="B29" s="24"/>
      <c r="C29" s="9">
        <f t="shared" ref="C29:C48" si="18">C28+15</f>
        <v>15</v>
      </c>
      <c r="D29" s="5">
        <v>21.6</v>
      </c>
      <c r="E29" s="10">
        <v>15.394</v>
      </c>
      <c r="F29" s="10">
        <v>0.5</v>
      </c>
      <c r="G29" s="10">
        <f t="shared" si="14"/>
        <v>7.6970000000000001</v>
      </c>
      <c r="H29" s="10">
        <f t="shared" ref="H29:H48" si="19">E29/F29</f>
        <v>30.788</v>
      </c>
      <c r="I29" s="11">
        <v>1.64</v>
      </c>
      <c r="J29" s="17">
        <f t="shared" ref="J29:J48" si="20">J28+15</f>
        <v>15</v>
      </c>
      <c r="K29" s="5">
        <v>23.4</v>
      </c>
      <c r="L29" s="10">
        <v>30.957000000000001</v>
      </c>
      <c r="M29" s="10">
        <v>1</v>
      </c>
      <c r="N29" s="10">
        <f t="shared" si="15"/>
        <v>30.957000000000001</v>
      </c>
      <c r="O29" s="10">
        <f t="shared" ref="O29:O48" si="21">L29/M29</f>
        <v>30.957000000000001</v>
      </c>
      <c r="P29" s="26">
        <v>3.48</v>
      </c>
      <c r="R29" s="47">
        <f t="shared" ref="R29:R48" si="22">R28+15</f>
        <v>15</v>
      </c>
      <c r="S29" s="5">
        <v>21.5</v>
      </c>
      <c r="T29" s="10">
        <v>47.459000000000003</v>
      </c>
      <c r="U29" s="10">
        <v>1.5</v>
      </c>
      <c r="V29" s="10">
        <f t="shared" si="16"/>
        <v>71.188500000000005</v>
      </c>
      <c r="W29" s="10">
        <f t="shared" ref="W29:W39" si="23">T29/U29</f>
        <v>31.639333333333337</v>
      </c>
      <c r="X29" s="11" t="s">
        <v>27</v>
      </c>
      <c r="Y29" s="17">
        <f t="shared" ref="Y29:Y48" si="24">Y28+15</f>
        <v>15</v>
      </c>
      <c r="Z29" s="5">
        <v>27.2</v>
      </c>
      <c r="AA29" s="10">
        <v>59.999000000000002</v>
      </c>
      <c r="AB29" s="10">
        <v>1.851</v>
      </c>
      <c r="AC29" s="10">
        <f t="shared" si="17"/>
        <v>111.058149</v>
      </c>
      <c r="AD29" s="10">
        <f t="shared" ref="AD29:AD35" si="25">AA29/AB29</f>
        <v>32.414370610480823</v>
      </c>
      <c r="AE29" s="26">
        <v>6.75</v>
      </c>
    </row>
    <row r="30" spans="2:31" x14ac:dyDescent="0.3">
      <c r="B30" s="24"/>
      <c r="C30" s="9">
        <f t="shared" si="18"/>
        <v>30</v>
      </c>
      <c r="D30" s="5">
        <v>22.2</v>
      </c>
      <c r="E30" s="10">
        <v>15.417</v>
      </c>
      <c r="F30" s="10">
        <v>0.5</v>
      </c>
      <c r="G30" s="10">
        <f t="shared" si="14"/>
        <v>7.7084999999999999</v>
      </c>
      <c r="H30" s="10">
        <f t="shared" si="19"/>
        <v>30.834</v>
      </c>
      <c r="I30" s="11">
        <v>1.66</v>
      </c>
      <c r="J30" s="17">
        <f t="shared" si="20"/>
        <v>30</v>
      </c>
      <c r="K30" s="5">
        <v>25.2</v>
      </c>
      <c r="L30" s="10">
        <v>31.158999999999999</v>
      </c>
      <c r="M30" s="10">
        <v>1</v>
      </c>
      <c r="N30" s="10">
        <f t="shared" si="15"/>
        <v>31.158999999999999</v>
      </c>
      <c r="O30" s="10">
        <f t="shared" si="21"/>
        <v>31.158999999999999</v>
      </c>
      <c r="P30" s="26">
        <v>3.48</v>
      </c>
      <c r="R30" s="47">
        <f t="shared" si="22"/>
        <v>30</v>
      </c>
      <c r="S30" s="5">
        <v>25.8</v>
      </c>
      <c r="T30" s="10">
        <v>48.161000000000001</v>
      </c>
      <c r="U30" s="10">
        <v>1.5</v>
      </c>
      <c r="V30" s="10">
        <f t="shared" si="16"/>
        <v>72.241500000000002</v>
      </c>
      <c r="W30" s="10">
        <f t="shared" si="23"/>
        <v>32.107333333333337</v>
      </c>
      <c r="X30" s="11" t="s">
        <v>27</v>
      </c>
      <c r="Y30" s="17">
        <f t="shared" si="24"/>
        <v>30</v>
      </c>
      <c r="Z30" s="5">
        <v>33.799999999999997</v>
      </c>
      <c r="AA30" s="10">
        <v>59.999000000000002</v>
      </c>
      <c r="AB30" s="10">
        <v>1.8120000000000001</v>
      </c>
      <c r="AC30" s="10">
        <f t="shared" si="17"/>
        <v>108.71818800000001</v>
      </c>
      <c r="AD30" s="10">
        <f t="shared" si="25"/>
        <v>33.112030905077262</v>
      </c>
      <c r="AE30" s="26">
        <v>6.54</v>
      </c>
    </row>
    <row r="31" spans="2:31" x14ac:dyDescent="0.3">
      <c r="B31" s="24"/>
      <c r="C31" s="9">
        <f t="shared" si="18"/>
        <v>45</v>
      </c>
      <c r="D31" s="5">
        <v>22.4</v>
      </c>
      <c r="E31" s="10">
        <v>15.44</v>
      </c>
      <c r="F31" s="10">
        <v>0.5</v>
      </c>
      <c r="G31" s="10">
        <f t="shared" si="14"/>
        <v>7.72</v>
      </c>
      <c r="H31" s="10">
        <f t="shared" si="19"/>
        <v>30.88</v>
      </c>
      <c r="I31" s="11">
        <v>1.64</v>
      </c>
      <c r="J31" s="17">
        <f t="shared" si="20"/>
        <v>45</v>
      </c>
      <c r="K31" s="5">
        <v>26.6</v>
      </c>
      <c r="L31" s="10">
        <v>31.335000000000001</v>
      </c>
      <c r="M31" s="10">
        <v>1</v>
      </c>
      <c r="N31" s="10">
        <f t="shared" si="15"/>
        <v>31.335000000000001</v>
      </c>
      <c r="O31" s="10">
        <f t="shared" si="21"/>
        <v>31.335000000000001</v>
      </c>
      <c r="P31" s="26">
        <v>3.48</v>
      </c>
      <c r="R31" s="47">
        <f t="shared" si="22"/>
        <v>45</v>
      </c>
      <c r="S31" s="5">
        <v>29.7</v>
      </c>
      <c r="T31" s="10">
        <v>48.844000000000001</v>
      </c>
      <c r="U31" s="10">
        <v>1.5</v>
      </c>
      <c r="V31" s="10">
        <f t="shared" si="16"/>
        <v>73.266000000000005</v>
      </c>
      <c r="W31" s="10">
        <f t="shared" si="23"/>
        <v>32.562666666666665</v>
      </c>
      <c r="X31" s="11" t="s">
        <v>27</v>
      </c>
      <c r="Y31" s="17">
        <f t="shared" si="24"/>
        <v>45</v>
      </c>
      <c r="Z31" s="5">
        <v>39.200000000000003</v>
      </c>
      <c r="AA31" s="10">
        <v>59.999000000000002</v>
      </c>
      <c r="AB31" s="10">
        <v>1.776</v>
      </c>
      <c r="AC31" s="10">
        <f t="shared" si="17"/>
        <v>106.55822400000001</v>
      </c>
      <c r="AD31" s="10">
        <f t="shared" si="25"/>
        <v>33.78322072072072</v>
      </c>
      <c r="AE31" s="26">
        <v>6.48</v>
      </c>
    </row>
    <row r="32" spans="2:31" x14ac:dyDescent="0.3">
      <c r="B32" s="24"/>
      <c r="C32" s="9">
        <f t="shared" si="18"/>
        <v>60</v>
      </c>
      <c r="D32" s="5">
        <v>22.8</v>
      </c>
      <c r="E32" s="10">
        <v>15.462</v>
      </c>
      <c r="F32" s="10">
        <v>0.5</v>
      </c>
      <c r="G32" s="10">
        <f t="shared" si="14"/>
        <v>7.7309999999999999</v>
      </c>
      <c r="H32" s="10">
        <f t="shared" si="19"/>
        <v>30.923999999999999</v>
      </c>
      <c r="I32" s="11">
        <v>1.66</v>
      </c>
      <c r="J32" s="17">
        <f t="shared" si="20"/>
        <v>60</v>
      </c>
      <c r="K32" s="5">
        <v>28.1</v>
      </c>
      <c r="L32" s="10">
        <v>31.516999999999999</v>
      </c>
      <c r="M32" s="10">
        <v>1</v>
      </c>
      <c r="N32" s="10">
        <f t="shared" si="15"/>
        <v>31.516999999999999</v>
      </c>
      <c r="O32" s="10">
        <f t="shared" si="21"/>
        <v>31.516999999999999</v>
      </c>
      <c r="P32" s="26">
        <v>3.48</v>
      </c>
      <c r="R32" s="47">
        <f t="shared" si="22"/>
        <v>60</v>
      </c>
      <c r="S32" s="5">
        <v>33.799999999999997</v>
      </c>
      <c r="T32" s="10">
        <v>49.527000000000001</v>
      </c>
      <c r="U32" s="10">
        <v>1.5</v>
      </c>
      <c r="V32" s="10">
        <f t="shared" si="16"/>
        <v>74.290500000000009</v>
      </c>
      <c r="W32" s="10">
        <f t="shared" si="23"/>
        <v>33.018000000000001</v>
      </c>
      <c r="X32" s="11" t="s">
        <v>27</v>
      </c>
      <c r="Y32" s="17">
        <f t="shared" si="24"/>
        <v>60</v>
      </c>
      <c r="Z32" s="5">
        <v>44.4</v>
      </c>
      <c r="AA32" s="10">
        <v>59.999000000000002</v>
      </c>
      <c r="AB32" s="10">
        <v>1.7430000000000001</v>
      </c>
      <c r="AC32" s="10">
        <f t="shared" si="17"/>
        <v>104.57825700000001</v>
      </c>
      <c r="AD32" s="10">
        <f t="shared" si="25"/>
        <v>34.422834193918533</v>
      </c>
      <c r="AE32" s="26">
        <v>6.38</v>
      </c>
    </row>
    <row r="33" spans="2:31" x14ac:dyDescent="0.3">
      <c r="B33" s="24"/>
      <c r="C33" s="9">
        <f t="shared" si="18"/>
        <v>75</v>
      </c>
      <c r="D33" s="5">
        <v>23.4</v>
      </c>
      <c r="E33" s="10">
        <v>15.484</v>
      </c>
      <c r="F33" s="10">
        <v>0.5</v>
      </c>
      <c r="G33" s="10">
        <f t="shared" si="14"/>
        <v>7.742</v>
      </c>
      <c r="H33" s="10">
        <f t="shared" si="19"/>
        <v>30.968</v>
      </c>
      <c r="I33" s="11">
        <v>1.66</v>
      </c>
      <c r="J33" s="17">
        <f t="shared" si="20"/>
        <v>75</v>
      </c>
      <c r="K33" s="5">
        <v>29.9</v>
      </c>
      <c r="L33" s="10">
        <v>31.689</v>
      </c>
      <c r="M33" s="10">
        <v>1</v>
      </c>
      <c r="N33" s="10">
        <f t="shared" si="15"/>
        <v>31.689</v>
      </c>
      <c r="O33" s="10">
        <f t="shared" si="21"/>
        <v>31.689</v>
      </c>
      <c r="P33" s="26">
        <v>3.48</v>
      </c>
      <c r="R33" s="47">
        <f t="shared" si="22"/>
        <v>75</v>
      </c>
      <c r="S33" s="5">
        <v>37.4</v>
      </c>
      <c r="T33" s="10">
        <v>50.183</v>
      </c>
      <c r="U33" s="10">
        <v>1.5</v>
      </c>
      <c r="V33" s="10">
        <f t="shared" si="16"/>
        <v>75.274500000000003</v>
      </c>
      <c r="W33" s="10">
        <f t="shared" si="23"/>
        <v>33.455333333333336</v>
      </c>
      <c r="X33" s="11" t="s">
        <v>27</v>
      </c>
      <c r="Y33" s="17">
        <f t="shared" si="24"/>
        <v>75</v>
      </c>
      <c r="Z33" s="5">
        <v>49.5</v>
      </c>
      <c r="AA33" s="10">
        <v>59.999000000000002</v>
      </c>
      <c r="AB33" s="10">
        <v>1.7130000000000001</v>
      </c>
      <c r="AC33" s="10">
        <f t="shared" si="17"/>
        <v>102.77828700000001</v>
      </c>
      <c r="AD33" s="10">
        <f t="shared" si="25"/>
        <v>35.025685931115</v>
      </c>
      <c r="AE33" s="26">
        <v>6.26</v>
      </c>
    </row>
    <row r="34" spans="2:31" x14ac:dyDescent="0.3">
      <c r="B34" s="24"/>
      <c r="C34" s="9">
        <f t="shared" si="18"/>
        <v>90</v>
      </c>
      <c r="D34" s="5">
        <v>23.4</v>
      </c>
      <c r="E34" s="10">
        <v>15.505000000000001</v>
      </c>
      <c r="F34" s="10">
        <v>0.5</v>
      </c>
      <c r="G34" s="10">
        <f t="shared" si="14"/>
        <v>7.7525000000000004</v>
      </c>
      <c r="H34" s="10">
        <f t="shared" si="19"/>
        <v>31.01</v>
      </c>
      <c r="I34" s="11">
        <v>1.66</v>
      </c>
      <c r="J34" s="17">
        <f t="shared" si="20"/>
        <v>90</v>
      </c>
      <c r="K34" s="5">
        <v>31.4</v>
      </c>
      <c r="L34" s="10">
        <v>31.869</v>
      </c>
      <c r="M34" s="10">
        <v>1</v>
      </c>
      <c r="N34" s="10">
        <f t="shared" si="15"/>
        <v>31.869</v>
      </c>
      <c r="O34" s="10">
        <f t="shared" si="21"/>
        <v>31.869</v>
      </c>
      <c r="P34" s="26">
        <v>3.48</v>
      </c>
      <c r="R34" s="47">
        <f t="shared" si="22"/>
        <v>90</v>
      </c>
      <c r="S34" s="5">
        <v>41</v>
      </c>
      <c r="T34" s="10">
        <v>50.819000000000003</v>
      </c>
      <c r="U34" s="10">
        <v>1.5</v>
      </c>
      <c r="V34" s="10">
        <f t="shared" si="16"/>
        <v>76.228499999999997</v>
      </c>
      <c r="W34" s="10">
        <f t="shared" si="23"/>
        <v>33.879333333333335</v>
      </c>
      <c r="X34" s="11" t="s">
        <v>27</v>
      </c>
      <c r="Y34" s="17">
        <f t="shared" si="24"/>
        <v>90</v>
      </c>
      <c r="Z34" s="5">
        <v>54.6</v>
      </c>
      <c r="AA34" s="10">
        <v>59.999000000000002</v>
      </c>
      <c r="AB34" s="10">
        <v>1.6859999999999999</v>
      </c>
      <c r="AC34" s="10">
        <f t="shared" si="17"/>
        <v>101.158314</v>
      </c>
      <c r="AD34" s="10">
        <f t="shared" si="25"/>
        <v>35.586595492289447</v>
      </c>
      <c r="AE34" s="26">
        <v>6.19</v>
      </c>
    </row>
    <row r="35" spans="2:31" x14ac:dyDescent="0.3">
      <c r="B35" s="24"/>
      <c r="C35" s="9">
        <f t="shared" si="18"/>
        <v>105</v>
      </c>
      <c r="D35" s="5">
        <v>24.2</v>
      </c>
      <c r="E35" s="10">
        <v>15.525</v>
      </c>
      <c r="F35" s="10">
        <v>0.5</v>
      </c>
      <c r="G35" s="10">
        <f t="shared" si="14"/>
        <v>7.7625000000000002</v>
      </c>
      <c r="H35" s="10">
        <f t="shared" si="19"/>
        <v>31.05</v>
      </c>
      <c r="I35" s="11">
        <v>1.66</v>
      </c>
      <c r="J35" s="17">
        <f t="shared" si="20"/>
        <v>105</v>
      </c>
      <c r="K35" s="5">
        <v>32.9</v>
      </c>
      <c r="L35" s="10">
        <v>32.031999999999996</v>
      </c>
      <c r="M35" s="10">
        <v>1</v>
      </c>
      <c r="N35" s="10">
        <f t="shared" si="15"/>
        <v>32.031999999999996</v>
      </c>
      <c r="O35" s="10">
        <f t="shared" si="21"/>
        <v>32.031999999999996</v>
      </c>
      <c r="P35" s="26">
        <v>3.48</v>
      </c>
      <c r="R35" s="47">
        <f t="shared" si="22"/>
        <v>105</v>
      </c>
      <c r="S35" s="5">
        <v>44.6</v>
      </c>
      <c r="T35" s="10">
        <v>51.462000000000003</v>
      </c>
      <c r="U35" s="10">
        <v>1.5</v>
      </c>
      <c r="V35" s="10">
        <f t="shared" si="16"/>
        <v>77.193000000000012</v>
      </c>
      <c r="W35" s="10">
        <f t="shared" si="23"/>
        <v>34.308</v>
      </c>
      <c r="X35" s="11" t="s">
        <v>27</v>
      </c>
      <c r="Y35" s="17">
        <f t="shared" si="24"/>
        <v>105</v>
      </c>
      <c r="Z35" s="5">
        <v>59.5</v>
      </c>
      <c r="AA35" s="10">
        <v>59.999000000000002</v>
      </c>
      <c r="AB35" s="10">
        <v>1.66</v>
      </c>
      <c r="AC35" s="10">
        <f t="shared" si="17"/>
        <v>99.598339999999993</v>
      </c>
      <c r="AD35" s="10">
        <f t="shared" si="25"/>
        <v>36.143975903614461</v>
      </c>
      <c r="AE35" s="26">
        <v>6.08</v>
      </c>
    </row>
    <row r="36" spans="2:31" x14ac:dyDescent="0.3">
      <c r="B36" s="24"/>
      <c r="C36" s="9">
        <f t="shared" si="18"/>
        <v>120</v>
      </c>
      <c r="D36" s="5">
        <v>24</v>
      </c>
      <c r="E36" s="10">
        <v>15.545</v>
      </c>
      <c r="F36" s="10">
        <v>0.5</v>
      </c>
      <c r="G36" s="10">
        <f t="shared" si="14"/>
        <v>7.7725</v>
      </c>
      <c r="H36" s="10">
        <f t="shared" si="19"/>
        <v>31.09</v>
      </c>
      <c r="I36" s="11">
        <v>1.66</v>
      </c>
      <c r="J36" s="17">
        <f t="shared" si="20"/>
        <v>120</v>
      </c>
      <c r="K36" s="5">
        <v>34.200000000000003</v>
      </c>
      <c r="L36" s="10">
        <v>32.207000000000001</v>
      </c>
      <c r="M36" s="10">
        <v>1</v>
      </c>
      <c r="N36" s="10">
        <f t="shared" si="15"/>
        <v>32.207000000000001</v>
      </c>
      <c r="O36" s="10">
        <f t="shared" si="21"/>
        <v>32.207000000000001</v>
      </c>
      <c r="P36" s="26">
        <v>3.48</v>
      </c>
      <c r="R36" s="47">
        <f t="shared" si="22"/>
        <v>120</v>
      </c>
      <c r="S36" s="5">
        <v>48.1</v>
      </c>
      <c r="T36" s="10">
        <v>52.113</v>
      </c>
      <c r="U36" s="10">
        <v>1.5</v>
      </c>
      <c r="V36" s="10">
        <f t="shared" si="16"/>
        <v>78.169499999999999</v>
      </c>
      <c r="W36" s="10">
        <f t="shared" si="23"/>
        <v>34.741999999999997</v>
      </c>
      <c r="X36" s="11" t="s">
        <v>27</v>
      </c>
      <c r="Y36" s="17">
        <f t="shared" si="24"/>
        <v>120</v>
      </c>
      <c r="Z36" s="5" t="s">
        <v>27</v>
      </c>
      <c r="AA36" s="5" t="s">
        <v>27</v>
      </c>
      <c r="AB36" s="5" t="s">
        <v>27</v>
      </c>
      <c r="AC36" s="5" t="s">
        <v>27</v>
      </c>
      <c r="AD36" s="5" t="s">
        <v>27</v>
      </c>
      <c r="AE36" s="26" t="s">
        <v>27</v>
      </c>
    </row>
    <row r="37" spans="2:31" x14ac:dyDescent="0.3">
      <c r="B37" s="24"/>
      <c r="C37" s="9">
        <f t="shared" si="18"/>
        <v>135</v>
      </c>
      <c r="D37" s="5">
        <v>24.8</v>
      </c>
      <c r="E37" s="10">
        <v>15.564</v>
      </c>
      <c r="F37" s="10">
        <v>0.5</v>
      </c>
      <c r="G37" s="10">
        <f t="shared" si="14"/>
        <v>7.782</v>
      </c>
      <c r="H37" s="10">
        <f t="shared" si="19"/>
        <v>31.128</v>
      </c>
      <c r="I37" s="11">
        <v>1.66</v>
      </c>
      <c r="J37" s="17">
        <f t="shared" si="20"/>
        <v>135</v>
      </c>
      <c r="K37" s="5">
        <v>35.4</v>
      </c>
      <c r="L37" s="10">
        <v>32.377000000000002</v>
      </c>
      <c r="M37" s="10">
        <v>1</v>
      </c>
      <c r="N37" s="10">
        <f t="shared" si="15"/>
        <v>32.377000000000002</v>
      </c>
      <c r="O37" s="10">
        <f t="shared" si="21"/>
        <v>32.377000000000002</v>
      </c>
      <c r="P37" s="26">
        <v>3.48</v>
      </c>
      <c r="R37" s="47">
        <f t="shared" si="22"/>
        <v>135</v>
      </c>
      <c r="S37" s="5">
        <v>52.1</v>
      </c>
      <c r="T37" s="10">
        <v>52.728000000000002</v>
      </c>
      <c r="U37" s="10">
        <v>1.5</v>
      </c>
      <c r="V37" s="10">
        <f t="shared" si="16"/>
        <v>79.091999999999999</v>
      </c>
      <c r="W37" s="10">
        <f t="shared" si="23"/>
        <v>35.152000000000001</v>
      </c>
      <c r="X37" s="11">
        <v>5.23</v>
      </c>
      <c r="Y37" s="17">
        <f t="shared" si="24"/>
        <v>135</v>
      </c>
      <c r="Z37" s="5" t="s">
        <v>27</v>
      </c>
      <c r="AA37" s="5" t="s">
        <v>27</v>
      </c>
      <c r="AB37" s="5" t="s">
        <v>27</v>
      </c>
      <c r="AC37" s="5" t="s">
        <v>27</v>
      </c>
      <c r="AD37" s="5" t="s">
        <v>27</v>
      </c>
      <c r="AE37" s="26" t="s">
        <v>27</v>
      </c>
    </row>
    <row r="38" spans="2:31" x14ac:dyDescent="0.3">
      <c r="B38" s="24"/>
      <c r="C38" s="9">
        <f t="shared" si="18"/>
        <v>150</v>
      </c>
      <c r="D38" s="5">
        <v>25</v>
      </c>
      <c r="E38" s="10">
        <v>15.584</v>
      </c>
      <c r="F38" s="10">
        <v>0.5</v>
      </c>
      <c r="G38" s="10">
        <f t="shared" si="14"/>
        <v>7.7919999999999998</v>
      </c>
      <c r="H38" s="10">
        <f t="shared" si="19"/>
        <v>31.167999999999999</v>
      </c>
      <c r="I38" s="11">
        <v>1.66</v>
      </c>
      <c r="J38" s="17">
        <f t="shared" si="20"/>
        <v>150</v>
      </c>
      <c r="K38" s="5">
        <v>36.9</v>
      </c>
      <c r="L38" s="10">
        <v>32.533999999999999</v>
      </c>
      <c r="M38" s="10">
        <v>1</v>
      </c>
      <c r="N38" s="10">
        <f t="shared" si="15"/>
        <v>32.533999999999999</v>
      </c>
      <c r="O38" s="10">
        <f t="shared" si="21"/>
        <v>32.533999999999999</v>
      </c>
      <c r="P38" s="26">
        <v>3.48</v>
      </c>
      <c r="R38" s="47">
        <f t="shared" si="22"/>
        <v>150</v>
      </c>
      <c r="S38" s="5">
        <v>55</v>
      </c>
      <c r="T38" s="10">
        <v>53.338000000000001</v>
      </c>
      <c r="U38" s="10">
        <v>1.5</v>
      </c>
      <c r="V38" s="10">
        <f t="shared" si="16"/>
        <v>80.007000000000005</v>
      </c>
      <c r="W38" s="10">
        <f t="shared" si="23"/>
        <v>35.558666666666667</v>
      </c>
      <c r="X38" s="11">
        <v>5.15</v>
      </c>
      <c r="Y38" s="17">
        <f t="shared" si="24"/>
        <v>150</v>
      </c>
      <c r="Z38" s="5" t="s">
        <v>27</v>
      </c>
      <c r="AA38" s="5" t="s">
        <v>27</v>
      </c>
      <c r="AB38" s="5" t="s">
        <v>27</v>
      </c>
      <c r="AC38" s="5" t="s">
        <v>27</v>
      </c>
      <c r="AD38" s="5" t="s">
        <v>27</v>
      </c>
      <c r="AE38" s="26" t="s">
        <v>27</v>
      </c>
    </row>
    <row r="39" spans="2:31" x14ac:dyDescent="0.3">
      <c r="B39" s="24"/>
      <c r="C39" s="9">
        <f t="shared" si="18"/>
        <v>165</v>
      </c>
      <c r="D39" s="5">
        <v>25.2</v>
      </c>
      <c r="E39" s="10">
        <v>15.603</v>
      </c>
      <c r="F39" s="10">
        <v>0.5</v>
      </c>
      <c r="G39" s="10">
        <f t="shared" si="14"/>
        <v>7.8014999999999999</v>
      </c>
      <c r="H39" s="10">
        <f t="shared" si="19"/>
        <v>31.206</v>
      </c>
      <c r="I39" s="11">
        <v>1.66</v>
      </c>
      <c r="J39" s="17">
        <f t="shared" si="20"/>
        <v>165</v>
      </c>
      <c r="K39" s="5">
        <v>37.9</v>
      </c>
      <c r="L39" s="10">
        <v>32.68</v>
      </c>
      <c r="M39" s="10">
        <v>1</v>
      </c>
      <c r="N39" s="10">
        <f t="shared" si="15"/>
        <v>32.68</v>
      </c>
      <c r="O39" s="10">
        <f t="shared" si="21"/>
        <v>32.68</v>
      </c>
      <c r="P39" s="26">
        <v>3.48</v>
      </c>
      <c r="R39" s="47">
        <f t="shared" si="22"/>
        <v>165</v>
      </c>
      <c r="S39" s="5">
        <v>58.4</v>
      </c>
      <c r="T39" s="10">
        <v>53.970999999999997</v>
      </c>
      <c r="U39" s="10">
        <v>1.5</v>
      </c>
      <c r="V39" s="10">
        <f t="shared" si="16"/>
        <v>80.956499999999991</v>
      </c>
      <c r="W39" s="10">
        <f t="shared" si="23"/>
        <v>35.980666666666664</v>
      </c>
      <c r="X39" s="11">
        <v>5.0999999999999996</v>
      </c>
      <c r="Y39" s="17">
        <f t="shared" si="24"/>
        <v>165</v>
      </c>
      <c r="Z39" s="5" t="s">
        <v>27</v>
      </c>
      <c r="AA39" s="5" t="s">
        <v>27</v>
      </c>
      <c r="AB39" s="5" t="s">
        <v>27</v>
      </c>
      <c r="AC39" s="5" t="s">
        <v>27</v>
      </c>
      <c r="AD39" s="5" t="s">
        <v>27</v>
      </c>
      <c r="AE39" s="26" t="s">
        <v>27</v>
      </c>
    </row>
    <row r="40" spans="2:31" x14ac:dyDescent="0.3">
      <c r="B40" s="24"/>
      <c r="C40" s="9">
        <f t="shared" si="18"/>
        <v>180</v>
      </c>
      <c r="D40" s="5">
        <v>25.9</v>
      </c>
      <c r="E40" s="10">
        <v>15.622</v>
      </c>
      <c r="F40" s="10">
        <v>0.5</v>
      </c>
      <c r="G40" s="10">
        <f t="shared" si="14"/>
        <v>7.8109999999999999</v>
      </c>
      <c r="H40" s="10">
        <f t="shared" si="19"/>
        <v>31.244</v>
      </c>
      <c r="I40" s="11">
        <v>1.66</v>
      </c>
      <c r="J40" s="17">
        <f t="shared" si="20"/>
        <v>180</v>
      </c>
      <c r="K40" s="5">
        <v>39.299999999999997</v>
      </c>
      <c r="L40" s="10">
        <v>32.838000000000001</v>
      </c>
      <c r="M40" s="10">
        <v>1</v>
      </c>
      <c r="N40" s="10">
        <f t="shared" si="15"/>
        <v>32.838000000000001</v>
      </c>
      <c r="O40" s="10">
        <f t="shared" si="21"/>
        <v>32.838000000000001</v>
      </c>
      <c r="P40" s="26">
        <v>3.48</v>
      </c>
      <c r="R40" s="47">
        <f t="shared" si="22"/>
        <v>180</v>
      </c>
      <c r="S40" s="5" t="s">
        <v>27</v>
      </c>
      <c r="T40" s="5" t="s">
        <v>27</v>
      </c>
      <c r="U40" s="5" t="s">
        <v>27</v>
      </c>
      <c r="V40" s="5" t="s">
        <v>27</v>
      </c>
      <c r="W40" s="5" t="s">
        <v>27</v>
      </c>
      <c r="X40" s="11" t="s">
        <v>27</v>
      </c>
      <c r="Y40" s="17">
        <f t="shared" si="24"/>
        <v>180</v>
      </c>
      <c r="Z40" s="5" t="s">
        <v>27</v>
      </c>
      <c r="AA40" s="5" t="s">
        <v>27</v>
      </c>
      <c r="AB40" s="5" t="s">
        <v>27</v>
      </c>
      <c r="AC40" s="5" t="s">
        <v>27</v>
      </c>
      <c r="AD40" s="5" t="s">
        <v>27</v>
      </c>
      <c r="AE40" s="26" t="s">
        <v>27</v>
      </c>
    </row>
    <row r="41" spans="2:31" x14ac:dyDescent="0.3">
      <c r="B41" s="24"/>
      <c r="C41" s="9">
        <f t="shared" si="18"/>
        <v>195</v>
      </c>
      <c r="D41" s="5">
        <v>26.1</v>
      </c>
      <c r="E41" s="10">
        <v>15.64</v>
      </c>
      <c r="F41" s="10">
        <v>0.5</v>
      </c>
      <c r="G41" s="10">
        <f t="shared" si="14"/>
        <v>7.82</v>
      </c>
      <c r="H41" s="10">
        <f t="shared" si="19"/>
        <v>31.28</v>
      </c>
      <c r="I41" s="11">
        <v>1.66</v>
      </c>
      <c r="J41" s="17">
        <f t="shared" si="20"/>
        <v>195</v>
      </c>
      <c r="K41" s="5">
        <v>40.5</v>
      </c>
      <c r="L41" s="10">
        <v>32.999000000000002</v>
      </c>
      <c r="M41" s="10">
        <v>1</v>
      </c>
      <c r="N41" s="10">
        <f t="shared" si="15"/>
        <v>32.999000000000002</v>
      </c>
      <c r="O41" s="10">
        <f t="shared" si="21"/>
        <v>32.999000000000002</v>
      </c>
      <c r="P41" s="26">
        <v>3.48</v>
      </c>
      <c r="R41" s="47">
        <f t="shared" si="22"/>
        <v>195</v>
      </c>
      <c r="S41" s="5" t="s">
        <v>27</v>
      </c>
      <c r="T41" s="5" t="s">
        <v>27</v>
      </c>
      <c r="U41" s="5" t="s">
        <v>27</v>
      </c>
      <c r="V41" s="5" t="s">
        <v>27</v>
      </c>
      <c r="W41" s="5" t="s">
        <v>27</v>
      </c>
      <c r="X41" s="11" t="s">
        <v>27</v>
      </c>
      <c r="Y41" s="17">
        <f t="shared" si="24"/>
        <v>195</v>
      </c>
      <c r="Z41" s="5" t="s">
        <v>27</v>
      </c>
      <c r="AA41" s="5" t="s">
        <v>27</v>
      </c>
      <c r="AB41" s="5" t="s">
        <v>27</v>
      </c>
      <c r="AC41" s="5" t="s">
        <v>27</v>
      </c>
      <c r="AD41" s="5" t="s">
        <v>27</v>
      </c>
      <c r="AE41" s="26" t="s">
        <v>27</v>
      </c>
    </row>
    <row r="42" spans="2:31" x14ac:dyDescent="0.3">
      <c r="B42" s="24"/>
      <c r="C42" s="9">
        <f t="shared" si="18"/>
        <v>210</v>
      </c>
      <c r="D42" s="5">
        <v>26.4</v>
      </c>
      <c r="E42" s="10">
        <v>15.659000000000001</v>
      </c>
      <c r="F42" s="10">
        <v>0.5</v>
      </c>
      <c r="G42" s="10">
        <f t="shared" si="14"/>
        <v>7.8295000000000003</v>
      </c>
      <c r="H42" s="10">
        <f t="shared" si="19"/>
        <v>31.318000000000001</v>
      </c>
      <c r="I42" s="11">
        <v>1.66</v>
      </c>
      <c r="J42" s="17">
        <f t="shared" si="20"/>
        <v>210</v>
      </c>
      <c r="K42" s="5">
        <v>41.7</v>
      </c>
      <c r="L42" s="10">
        <v>33.145000000000003</v>
      </c>
      <c r="M42" s="10">
        <v>1</v>
      </c>
      <c r="N42" s="10">
        <f t="shared" si="15"/>
        <v>33.145000000000003</v>
      </c>
      <c r="O42" s="10">
        <f t="shared" si="21"/>
        <v>33.145000000000003</v>
      </c>
      <c r="P42" s="26">
        <v>3.48</v>
      </c>
      <c r="R42" s="47">
        <f t="shared" si="22"/>
        <v>210</v>
      </c>
      <c r="S42" s="5" t="s">
        <v>27</v>
      </c>
      <c r="T42" s="5" t="s">
        <v>27</v>
      </c>
      <c r="U42" s="5" t="s">
        <v>27</v>
      </c>
      <c r="V42" s="5" t="s">
        <v>27</v>
      </c>
      <c r="W42" s="5" t="s">
        <v>27</v>
      </c>
      <c r="X42" s="11" t="s">
        <v>27</v>
      </c>
      <c r="Y42" s="17">
        <f t="shared" si="24"/>
        <v>210</v>
      </c>
      <c r="Z42" s="5" t="s">
        <v>27</v>
      </c>
      <c r="AA42" s="5" t="s">
        <v>27</v>
      </c>
      <c r="AB42" s="5" t="s">
        <v>27</v>
      </c>
      <c r="AC42" s="5" t="s">
        <v>27</v>
      </c>
      <c r="AD42" s="5" t="s">
        <v>27</v>
      </c>
      <c r="AE42" s="26" t="s">
        <v>27</v>
      </c>
    </row>
    <row r="43" spans="2:31" x14ac:dyDescent="0.3">
      <c r="B43" s="24"/>
      <c r="C43" s="9">
        <f t="shared" si="18"/>
        <v>225</v>
      </c>
      <c r="D43" s="5">
        <v>26.3</v>
      </c>
      <c r="E43" s="10">
        <v>15.675000000000001</v>
      </c>
      <c r="F43" s="10">
        <v>0.5</v>
      </c>
      <c r="G43" s="10">
        <f t="shared" si="14"/>
        <v>7.8375000000000004</v>
      </c>
      <c r="H43" s="10">
        <f t="shared" si="19"/>
        <v>31.35</v>
      </c>
      <c r="I43" s="11">
        <v>1.66</v>
      </c>
      <c r="J43" s="17">
        <f t="shared" si="20"/>
        <v>225</v>
      </c>
      <c r="K43" s="5">
        <v>43</v>
      </c>
      <c r="L43" s="10">
        <v>33.295999999999999</v>
      </c>
      <c r="M43" s="10">
        <v>1</v>
      </c>
      <c r="N43" s="10">
        <f t="shared" si="15"/>
        <v>33.295999999999999</v>
      </c>
      <c r="O43" s="10">
        <f t="shared" si="21"/>
        <v>33.295999999999999</v>
      </c>
      <c r="P43" s="26">
        <v>3.48</v>
      </c>
      <c r="R43" s="47">
        <f t="shared" si="22"/>
        <v>225</v>
      </c>
      <c r="S43" s="5" t="s">
        <v>27</v>
      </c>
      <c r="T43" s="5" t="s">
        <v>27</v>
      </c>
      <c r="U43" s="5" t="s">
        <v>27</v>
      </c>
      <c r="V43" s="5" t="s">
        <v>27</v>
      </c>
      <c r="W43" s="5" t="s">
        <v>27</v>
      </c>
      <c r="X43" s="11" t="s">
        <v>27</v>
      </c>
      <c r="Y43" s="17">
        <f t="shared" si="24"/>
        <v>225</v>
      </c>
      <c r="Z43" s="5" t="s">
        <v>27</v>
      </c>
      <c r="AA43" s="5" t="s">
        <v>27</v>
      </c>
      <c r="AB43" s="5" t="s">
        <v>27</v>
      </c>
      <c r="AC43" s="5" t="s">
        <v>27</v>
      </c>
      <c r="AD43" s="5" t="s">
        <v>27</v>
      </c>
      <c r="AE43" s="26" t="s">
        <v>27</v>
      </c>
    </row>
    <row r="44" spans="2:31" x14ac:dyDescent="0.3">
      <c r="B44" s="24"/>
      <c r="C44" s="9">
        <f t="shared" si="18"/>
        <v>240</v>
      </c>
      <c r="D44" s="5">
        <v>26.4</v>
      </c>
      <c r="E44" s="10">
        <v>15.693</v>
      </c>
      <c r="F44" s="10">
        <v>0.5</v>
      </c>
      <c r="G44" s="10">
        <f t="shared" si="14"/>
        <v>7.8464999999999998</v>
      </c>
      <c r="H44" s="10">
        <f t="shared" si="19"/>
        <v>31.385999999999999</v>
      </c>
      <c r="I44" s="11">
        <v>1.66</v>
      </c>
      <c r="J44" s="17">
        <f t="shared" si="20"/>
        <v>240</v>
      </c>
      <c r="K44" s="5">
        <v>44.5</v>
      </c>
      <c r="L44" s="10">
        <v>33.445</v>
      </c>
      <c r="M44" s="10">
        <v>1</v>
      </c>
      <c r="N44" s="10">
        <f t="shared" si="15"/>
        <v>33.445</v>
      </c>
      <c r="O44" s="10">
        <f t="shared" si="21"/>
        <v>33.445</v>
      </c>
      <c r="P44" s="26">
        <v>3.48</v>
      </c>
      <c r="R44" s="47">
        <f t="shared" si="22"/>
        <v>240</v>
      </c>
      <c r="S44" s="5" t="s">
        <v>27</v>
      </c>
      <c r="T44" s="5" t="s">
        <v>27</v>
      </c>
      <c r="U44" s="5" t="s">
        <v>27</v>
      </c>
      <c r="V44" s="5" t="s">
        <v>27</v>
      </c>
      <c r="W44" s="5" t="s">
        <v>27</v>
      </c>
      <c r="X44" s="11" t="s">
        <v>27</v>
      </c>
      <c r="Y44" s="17">
        <f t="shared" si="24"/>
        <v>240</v>
      </c>
      <c r="Z44" s="5" t="s">
        <v>27</v>
      </c>
      <c r="AA44" s="5" t="s">
        <v>27</v>
      </c>
      <c r="AB44" s="5" t="s">
        <v>27</v>
      </c>
      <c r="AC44" s="5" t="s">
        <v>27</v>
      </c>
      <c r="AD44" s="5" t="s">
        <v>27</v>
      </c>
      <c r="AE44" s="26" t="s">
        <v>27</v>
      </c>
    </row>
    <row r="45" spans="2:31" x14ac:dyDescent="0.3">
      <c r="B45" s="24"/>
      <c r="C45" s="9">
        <f t="shared" si="18"/>
        <v>255</v>
      </c>
      <c r="D45" s="5">
        <v>26.9</v>
      </c>
      <c r="E45" s="10">
        <v>15.71</v>
      </c>
      <c r="F45" s="10">
        <v>0.5</v>
      </c>
      <c r="G45" s="10">
        <f t="shared" si="14"/>
        <v>7.8550000000000004</v>
      </c>
      <c r="H45" s="10">
        <f t="shared" si="19"/>
        <v>31.42</v>
      </c>
      <c r="I45" s="11">
        <v>1.66</v>
      </c>
      <c r="J45" s="17">
        <f t="shared" si="20"/>
        <v>255</v>
      </c>
      <c r="K45" s="5">
        <v>45.4</v>
      </c>
      <c r="L45" s="10">
        <v>33.594000000000001</v>
      </c>
      <c r="M45" s="10">
        <v>1</v>
      </c>
      <c r="N45" s="10">
        <f t="shared" si="15"/>
        <v>33.594000000000001</v>
      </c>
      <c r="O45" s="10">
        <f t="shared" si="21"/>
        <v>33.594000000000001</v>
      </c>
      <c r="P45" s="26">
        <v>3.48</v>
      </c>
      <c r="R45" s="47">
        <f t="shared" si="22"/>
        <v>255</v>
      </c>
      <c r="S45" s="5" t="s">
        <v>27</v>
      </c>
      <c r="T45" s="5" t="s">
        <v>27</v>
      </c>
      <c r="U45" s="5" t="s">
        <v>27</v>
      </c>
      <c r="V45" s="5" t="s">
        <v>27</v>
      </c>
      <c r="W45" s="5" t="s">
        <v>27</v>
      </c>
      <c r="X45" s="11" t="s">
        <v>27</v>
      </c>
      <c r="Y45" s="17">
        <f t="shared" si="24"/>
        <v>255</v>
      </c>
      <c r="Z45" s="5" t="s">
        <v>27</v>
      </c>
      <c r="AA45" s="5" t="s">
        <v>27</v>
      </c>
      <c r="AB45" s="5" t="s">
        <v>27</v>
      </c>
      <c r="AC45" s="5" t="s">
        <v>27</v>
      </c>
      <c r="AD45" s="5" t="s">
        <v>27</v>
      </c>
      <c r="AE45" s="26" t="s">
        <v>27</v>
      </c>
    </row>
    <row r="46" spans="2:31" x14ac:dyDescent="0.3">
      <c r="B46" s="24"/>
      <c r="C46" s="9">
        <f t="shared" si="18"/>
        <v>270</v>
      </c>
      <c r="D46" s="5">
        <v>27.3</v>
      </c>
      <c r="E46" s="10">
        <v>15.728</v>
      </c>
      <c r="F46" s="10">
        <v>0.5</v>
      </c>
      <c r="G46" s="10">
        <f t="shared" si="14"/>
        <v>7.8639999999999999</v>
      </c>
      <c r="H46" s="10">
        <f t="shared" si="19"/>
        <v>31.456</v>
      </c>
      <c r="I46" s="11">
        <v>1.66</v>
      </c>
      <c r="J46" s="17">
        <f t="shared" si="20"/>
        <v>270</v>
      </c>
      <c r="K46" s="5">
        <v>46.3</v>
      </c>
      <c r="L46" s="10">
        <v>33.734999999999999</v>
      </c>
      <c r="M46" s="10">
        <v>1</v>
      </c>
      <c r="N46" s="10">
        <f t="shared" si="15"/>
        <v>33.734999999999999</v>
      </c>
      <c r="O46" s="10">
        <f t="shared" si="21"/>
        <v>33.734999999999999</v>
      </c>
      <c r="P46" s="26">
        <v>3.48</v>
      </c>
      <c r="R46" s="47">
        <f t="shared" si="22"/>
        <v>270</v>
      </c>
      <c r="S46" s="5" t="s">
        <v>27</v>
      </c>
      <c r="T46" s="5" t="s">
        <v>27</v>
      </c>
      <c r="U46" s="5" t="s">
        <v>27</v>
      </c>
      <c r="V46" s="5" t="s">
        <v>27</v>
      </c>
      <c r="W46" s="5" t="s">
        <v>27</v>
      </c>
      <c r="X46" s="11" t="s">
        <v>27</v>
      </c>
      <c r="Y46" s="17">
        <f t="shared" si="24"/>
        <v>270</v>
      </c>
      <c r="Z46" s="5" t="s">
        <v>27</v>
      </c>
      <c r="AA46" s="5" t="s">
        <v>27</v>
      </c>
      <c r="AB46" s="5" t="s">
        <v>27</v>
      </c>
      <c r="AC46" s="5" t="s">
        <v>27</v>
      </c>
      <c r="AD46" s="5" t="s">
        <v>27</v>
      </c>
      <c r="AE46" s="26" t="s">
        <v>27</v>
      </c>
    </row>
    <row r="47" spans="2:31" x14ac:dyDescent="0.3">
      <c r="B47" s="24"/>
      <c r="C47" s="9">
        <f t="shared" si="18"/>
        <v>285</v>
      </c>
      <c r="D47" s="5">
        <v>27.5</v>
      </c>
      <c r="E47" s="10">
        <v>15.744</v>
      </c>
      <c r="F47" s="10">
        <v>0.5</v>
      </c>
      <c r="G47" s="10">
        <f t="shared" si="14"/>
        <v>7.8719999999999999</v>
      </c>
      <c r="H47" s="10">
        <f t="shared" si="19"/>
        <v>31.488</v>
      </c>
      <c r="I47" s="11">
        <v>1.66</v>
      </c>
      <c r="J47" s="17">
        <f t="shared" si="20"/>
        <v>285</v>
      </c>
      <c r="K47" s="5">
        <v>47.6</v>
      </c>
      <c r="L47" s="10">
        <v>33.880000000000003</v>
      </c>
      <c r="M47" s="10">
        <v>1</v>
      </c>
      <c r="N47" s="10">
        <f t="shared" si="15"/>
        <v>33.880000000000003</v>
      </c>
      <c r="O47" s="10">
        <f t="shared" si="21"/>
        <v>33.880000000000003</v>
      </c>
      <c r="P47" s="26">
        <v>3.48</v>
      </c>
      <c r="R47" s="47">
        <f t="shared" si="22"/>
        <v>285</v>
      </c>
      <c r="S47" s="5" t="s">
        <v>27</v>
      </c>
      <c r="T47" s="5" t="s">
        <v>27</v>
      </c>
      <c r="U47" s="5" t="s">
        <v>27</v>
      </c>
      <c r="V47" s="5" t="s">
        <v>27</v>
      </c>
      <c r="W47" s="5" t="s">
        <v>27</v>
      </c>
      <c r="X47" s="11" t="s">
        <v>27</v>
      </c>
      <c r="Y47" s="17">
        <f t="shared" si="24"/>
        <v>285</v>
      </c>
      <c r="Z47" s="5" t="s">
        <v>27</v>
      </c>
      <c r="AA47" s="5" t="s">
        <v>27</v>
      </c>
      <c r="AB47" s="5" t="s">
        <v>27</v>
      </c>
      <c r="AC47" s="5" t="s">
        <v>27</v>
      </c>
      <c r="AD47" s="5" t="s">
        <v>27</v>
      </c>
      <c r="AE47" s="26" t="s">
        <v>27</v>
      </c>
    </row>
    <row r="48" spans="2:31" ht="15" thickBot="1" x14ac:dyDescent="0.35">
      <c r="B48" s="27"/>
      <c r="C48" s="28">
        <f t="shared" si="18"/>
        <v>300</v>
      </c>
      <c r="D48" s="29">
        <v>27.5</v>
      </c>
      <c r="E48" s="30">
        <v>15.760999999999999</v>
      </c>
      <c r="F48" s="30">
        <v>0.5</v>
      </c>
      <c r="G48" s="30">
        <f t="shared" si="14"/>
        <v>7.8804999999999996</v>
      </c>
      <c r="H48" s="30">
        <f t="shared" si="19"/>
        <v>31.521999999999998</v>
      </c>
      <c r="I48" s="31">
        <v>1.66</v>
      </c>
      <c r="J48" s="32">
        <f t="shared" si="20"/>
        <v>300</v>
      </c>
      <c r="K48" s="29">
        <v>48.7</v>
      </c>
      <c r="L48" s="30">
        <v>34.020000000000003</v>
      </c>
      <c r="M48" s="30">
        <v>1</v>
      </c>
      <c r="N48" s="30">
        <f t="shared" si="15"/>
        <v>34.020000000000003</v>
      </c>
      <c r="O48" s="30">
        <f t="shared" si="21"/>
        <v>34.020000000000003</v>
      </c>
      <c r="P48" s="33">
        <v>3.48</v>
      </c>
      <c r="R48" s="48">
        <f t="shared" si="22"/>
        <v>300</v>
      </c>
      <c r="S48" s="29" t="s">
        <v>27</v>
      </c>
      <c r="T48" s="30" t="s">
        <v>27</v>
      </c>
      <c r="U48" s="30" t="s">
        <v>27</v>
      </c>
      <c r="V48" s="30" t="s">
        <v>27</v>
      </c>
      <c r="W48" s="30" t="s">
        <v>27</v>
      </c>
      <c r="X48" s="31" t="s">
        <v>27</v>
      </c>
      <c r="Y48" s="32">
        <f t="shared" si="24"/>
        <v>300</v>
      </c>
      <c r="Z48" s="29" t="s">
        <v>27</v>
      </c>
      <c r="AA48" s="30" t="s">
        <v>27</v>
      </c>
      <c r="AB48" s="30" t="s">
        <v>27</v>
      </c>
      <c r="AC48" s="30" t="s">
        <v>27</v>
      </c>
      <c r="AD48" s="30" t="s">
        <v>27</v>
      </c>
      <c r="AE48" s="33" t="s">
        <v>27</v>
      </c>
    </row>
    <row r="49" spans="2:23" ht="15" thickBot="1" x14ac:dyDescent="0.35"/>
    <row r="50" spans="2:23" x14ac:dyDescent="0.3">
      <c r="B50" s="18" t="s">
        <v>24</v>
      </c>
      <c r="C50" s="19" t="s">
        <v>18</v>
      </c>
      <c r="D50" s="19"/>
      <c r="E50" s="19"/>
      <c r="F50" s="19" t="s">
        <v>19</v>
      </c>
      <c r="G50" s="19"/>
      <c r="H50" s="19"/>
      <c r="I50" s="20"/>
      <c r="J50" s="19" t="s">
        <v>16</v>
      </c>
      <c r="K50" s="19"/>
      <c r="L50" s="19"/>
      <c r="M50" s="19" t="s">
        <v>17</v>
      </c>
      <c r="N50" s="19"/>
      <c r="O50" s="19"/>
      <c r="P50" s="21"/>
    </row>
    <row r="51" spans="2:23" x14ac:dyDescent="0.3">
      <c r="B51" s="22" t="s">
        <v>21</v>
      </c>
      <c r="C51" s="2" t="s">
        <v>11</v>
      </c>
      <c r="D51" s="2" t="s">
        <v>10</v>
      </c>
      <c r="E51" s="2" t="s">
        <v>7</v>
      </c>
      <c r="F51" s="2" t="s">
        <v>8</v>
      </c>
      <c r="G51" s="2" t="s">
        <v>9</v>
      </c>
      <c r="H51" s="2" t="s">
        <v>14</v>
      </c>
      <c r="I51" s="12" t="s">
        <v>12</v>
      </c>
      <c r="J51" s="2" t="s">
        <v>11</v>
      </c>
      <c r="K51" s="2" t="s">
        <v>10</v>
      </c>
      <c r="L51" s="2" t="s">
        <v>7</v>
      </c>
      <c r="M51" s="2" t="s">
        <v>8</v>
      </c>
      <c r="N51" s="2" t="s">
        <v>9</v>
      </c>
      <c r="O51" s="2" t="s">
        <v>14</v>
      </c>
      <c r="P51" s="23" t="s">
        <v>12</v>
      </c>
    </row>
    <row r="52" spans="2:23" x14ac:dyDescent="0.3">
      <c r="B52" s="24"/>
      <c r="C52" s="14">
        <v>0</v>
      </c>
      <c r="D52" s="15">
        <v>21.5</v>
      </c>
      <c r="E52" s="16">
        <v>0</v>
      </c>
      <c r="F52" s="16">
        <v>0</v>
      </c>
      <c r="G52" s="16">
        <f t="shared" ref="G52:G72" si="26">E52*F52</f>
        <v>0</v>
      </c>
      <c r="H52" s="16" t="s">
        <v>27</v>
      </c>
      <c r="I52" s="13">
        <v>7.0000000000000007E-2</v>
      </c>
      <c r="J52" s="14">
        <v>0</v>
      </c>
      <c r="K52" s="15">
        <v>22.4</v>
      </c>
      <c r="L52" s="16">
        <v>0</v>
      </c>
      <c r="M52" s="16">
        <v>0</v>
      </c>
      <c r="N52" s="16">
        <f t="shared" ref="N52:N72" si="27">L52*M52</f>
        <v>0</v>
      </c>
      <c r="O52" s="16" t="s">
        <v>27</v>
      </c>
      <c r="P52" s="25">
        <v>0</v>
      </c>
      <c r="Q52" s="9"/>
      <c r="R52" s="5"/>
      <c r="S52" s="10"/>
      <c r="T52" s="10"/>
      <c r="U52" s="10"/>
      <c r="V52" s="10"/>
      <c r="W52" s="4"/>
    </row>
    <row r="53" spans="2:23" x14ac:dyDescent="0.3">
      <c r="B53" s="24"/>
      <c r="C53" s="17">
        <f t="shared" ref="C53:C72" si="28">C52+15</f>
        <v>15</v>
      </c>
      <c r="D53" s="5">
        <v>21.8</v>
      </c>
      <c r="E53" s="10">
        <v>50.759</v>
      </c>
      <c r="F53" s="10">
        <v>0.5</v>
      </c>
      <c r="G53" s="10">
        <f t="shared" si="26"/>
        <v>25.3795</v>
      </c>
      <c r="H53" s="10">
        <f t="shared" ref="H53:H72" si="29">E53/F53</f>
        <v>101.518</v>
      </c>
      <c r="I53" s="11">
        <v>2.75</v>
      </c>
      <c r="J53" s="17">
        <f t="shared" ref="J53:J72" si="30">J52+15</f>
        <v>15</v>
      </c>
      <c r="K53" s="5">
        <v>22.5</v>
      </c>
      <c r="L53" s="10">
        <v>59.999000000000002</v>
      </c>
      <c r="M53" s="10">
        <v>0.58799999999999997</v>
      </c>
      <c r="N53" s="10">
        <f t="shared" si="27"/>
        <v>35.279412000000001</v>
      </c>
      <c r="O53" s="10">
        <f t="shared" ref="O53:O72" si="31">L53/M53</f>
        <v>102.03911564625851</v>
      </c>
      <c r="P53" s="26">
        <v>3.24</v>
      </c>
      <c r="Q53" s="9"/>
      <c r="R53" s="5"/>
      <c r="S53" s="10"/>
      <c r="T53" s="10"/>
      <c r="U53" s="10"/>
      <c r="V53" s="10"/>
      <c r="W53" s="4"/>
    </row>
    <row r="54" spans="2:23" x14ac:dyDescent="0.3">
      <c r="B54" s="24"/>
      <c r="C54" s="17">
        <f t="shared" si="28"/>
        <v>30</v>
      </c>
      <c r="D54" s="5">
        <v>21.9</v>
      </c>
      <c r="E54" s="10">
        <v>50.84</v>
      </c>
      <c r="F54" s="10">
        <v>0.5</v>
      </c>
      <c r="G54" s="10">
        <f t="shared" si="26"/>
        <v>25.42</v>
      </c>
      <c r="H54" s="10">
        <f t="shared" si="29"/>
        <v>101.68</v>
      </c>
      <c r="I54" s="11">
        <v>2.81</v>
      </c>
      <c r="J54" s="17">
        <f t="shared" si="30"/>
        <v>30</v>
      </c>
      <c r="K54" s="5">
        <v>23.1</v>
      </c>
      <c r="L54" s="10">
        <v>59.999000000000002</v>
      </c>
      <c r="M54" s="10">
        <v>0.58699999999999997</v>
      </c>
      <c r="N54" s="10">
        <f t="shared" si="27"/>
        <v>35.219412999999996</v>
      </c>
      <c r="O54" s="10">
        <f t="shared" si="31"/>
        <v>102.21294718909711</v>
      </c>
      <c r="P54" s="26">
        <v>3.11</v>
      </c>
      <c r="Q54" s="9"/>
      <c r="R54" s="5"/>
      <c r="S54" s="10"/>
      <c r="T54" s="10"/>
      <c r="U54" s="10"/>
      <c r="V54" s="10"/>
      <c r="W54" s="4"/>
    </row>
    <row r="55" spans="2:23" x14ac:dyDescent="0.3">
      <c r="B55" s="24"/>
      <c r="C55" s="17">
        <f t="shared" si="28"/>
        <v>45</v>
      </c>
      <c r="D55" s="5">
        <v>22.5</v>
      </c>
      <c r="E55" s="10">
        <v>50.915999999999997</v>
      </c>
      <c r="F55" s="10">
        <v>0.5</v>
      </c>
      <c r="G55" s="10">
        <f t="shared" si="26"/>
        <v>25.457999999999998</v>
      </c>
      <c r="H55" s="10">
        <f t="shared" si="29"/>
        <v>101.83199999999999</v>
      </c>
      <c r="I55" s="11">
        <v>2.77</v>
      </c>
      <c r="J55" s="17">
        <f t="shared" si="30"/>
        <v>45</v>
      </c>
      <c r="K55" s="5">
        <v>23.9</v>
      </c>
      <c r="L55" s="10">
        <v>59.999000000000002</v>
      </c>
      <c r="M55" s="10">
        <v>0.58599999999999997</v>
      </c>
      <c r="N55" s="10">
        <f t="shared" si="27"/>
        <v>35.159413999999998</v>
      </c>
      <c r="O55" s="10">
        <f t="shared" si="31"/>
        <v>102.38737201365188</v>
      </c>
      <c r="P55" s="26">
        <v>3.19</v>
      </c>
      <c r="Q55" s="9"/>
      <c r="R55" s="5"/>
      <c r="S55" s="10"/>
      <c r="T55" s="10"/>
      <c r="U55" s="10"/>
      <c r="V55" s="10"/>
      <c r="W55" s="4"/>
    </row>
    <row r="56" spans="2:23" x14ac:dyDescent="0.3">
      <c r="B56" s="24"/>
      <c r="C56" s="17">
        <f t="shared" si="28"/>
        <v>60</v>
      </c>
      <c r="D56" s="5">
        <v>22.8</v>
      </c>
      <c r="E56" s="10">
        <v>50.993000000000002</v>
      </c>
      <c r="F56" s="10">
        <v>0.5</v>
      </c>
      <c r="G56" s="10">
        <f t="shared" si="26"/>
        <v>25.496500000000001</v>
      </c>
      <c r="H56" s="10">
        <f t="shared" si="29"/>
        <v>101.986</v>
      </c>
      <c r="I56" s="11">
        <v>2.77</v>
      </c>
      <c r="J56" s="17">
        <f t="shared" si="30"/>
        <v>60</v>
      </c>
      <c r="K56" s="5">
        <v>24</v>
      </c>
      <c r="L56" s="10">
        <v>59.999000000000002</v>
      </c>
      <c r="M56" s="10">
        <v>0.58499999999999996</v>
      </c>
      <c r="N56" s="10">
        <f t="shared" si="27"/>
        <v>35.099415</v>
      </c>
      <c r="O56" s="10">
        <f t="shared" si="31"/>
        <v>102.56239316239318</v>
      </c>
      <c r="P56" s="26">
        <v>3.16</v>
      </c>
      <c r="Q56" s="9"/>
      <c r="R56" s="5"/>
      <c r="S56" s="10"/>
      <c r="T56" s="10"/>
      <c r="U56" s="10"/>
      <c r="V56" s="10"/>
      <c r="W56" s="4"/>
    </row>
    <row r="57" spans="2:23" x14ac:dyDescent="0.3">
      <c r="B57" s="24"/>
      <c r="C57" s="17">
        <f t="shared" si="28"/>
        <v>75</v>
      </c>
      <c r="D57" s="5">
        <v>23.2</v>
      </c>
      <c r="E57" s="10">
        <v>51.069000000000003</v>
      </c>
      <c r="F57" s="10">
        <v>0.5</v>
      </c>
      <c r="G57" s="10">
        <f t="shared" si="26"/>
        <v>25.534500000000001</v>
      </c>
      <c r="H57" s="10">
        <f t="shared" si="29"/>
        <v>102.13800000000001</v>
      </c>
      <c r="I57" s="11">
        <v>2.77</v>
      </c>
      <c r="J57" s="17">
        <f t="shared" si="30"/>
        <v>75</v>
      </c>
      <c r="K57" s="5">
        <v>24.9</v>
      </c>
      <c r="L57" s="10">
        <v>59.999000000000002</v>
      </c>
      <c r="M57" s="10">
        <v>0.58399999999999996</v>
      </c>
      <c r="N57" s="10">
        <f t="shared" si="27"/>
        <v>35.039415999999996</v>
      </c>
      <c r="O57" s="10">
        <f t="shared" si="31"/>
        <v>102.73801369863014</v>
      </c>
      <c r="P57" s="26">
        <v>3.16</v>
      </c>
      <c r="Q57" s="9"/>
      <c r="R57" s="5"/>
      <c r="S57" s="10"/>
      <c r="T57" s="10"/>
      <c r="U57" s="10"/>
      <c r="V57" s="10"/>
      <c r="W57" s="4"/>
    </row>
    <row r="58" spans="2:23" x14ac:dyDescent="0.3">
      <c r="B58" s="24"/>
      <c r="C58" s="17">
        <f t="shared" si="28"/>
        <v>90</v>
      </c>
      <c r="D58" s="5">
        <v>23.5</v>
      </c>
      <c r="E58" s="10">
        <v>51.140999999999998</v>
      </c>
      <c r="F58" s="10">
        <v>0.5</v>
      </c>
      <c r="G58" s="10">
        <f t="shared" si="26"/>
        <v>25.570499999999999</v>
      </c>
      <c r="H58" s="10">
        <f t="shared" si="29"/>
        <v>102.282</v>
      </c>
      <c r="I58" s="11">
        <v>2.75</v>
      </c>
      <c r="J58" s="17">
        <f t="shared" si="30"/>
        <v>90</v>
      </c>
      <c r="K58" s="5">
        <v>25.5</v>
      </c>
      <c r="L58" s="10">
        <v>59.999000000000002</v>
      </c>
      <c r="M58" s="10">
        <v>0.58199999999999996</v>
      </c>
      <c r="N58" s="10">
        <f t="shared" si="27"/>
        <v>34.919418</v>
      </c>
      <c r="O58" s="10">
        <f t="shared" si="31"/>
        <v>103.09106529209623</v>
      </c>
      <c r="P58" s="26">
        <v>3.19</v>
      </c>
      <c r="Q58" s="9"/>
      <c r="R58" s="5"/>
      <c r="S58" s="10"/>
      <c r="T58" s="10"/>
      <c r="U58" s="10"/>
      <c r="V58" s="10"/>
      <c r="W58" s="4"/>
    </row>
    <row r="59" spans="2:23" x14ac:dyDescent="0.3">
      <c r="B59" s="24"/>
      <c r="C59" s="17">
        <f t="shared" si="28"/>
        <v>105</v>
      </c>
      <c r="D59" s="5">
        <v>24.2</v>
      </c>
      <c r="E59" s="10">
        <v>51.216999999999999</v>
      </c>
      <c r="F59" s="10">
        <v>0.5</v>
      </c>
      <c r="G59" s="10">
        <f t="shared" si="26"/>
        <v>25.608499999999999</v>
      </c>
      <c r="H59" s="10">
        <f t="shared" si="29"/>
        <v>102.434</v>
      </c>
      <c r="I59" s="11">
        <v>2.75</v>
      </c>
      <c r="J59" s="17">
        <f t="shared" si="30"/>
        <v>105</v>
      </c>
      <c r="K59" s="5">
        <v>25.8</v>
      </c>
      <c r="L59" s="10">
        <v>59.999000000000002</v>
      </c>
      <c r="M59" s="10">
        <v>0.58099999999999996</v>
      </c>
      <c r="N59" s="10">
        <f t="shared" si="27"/>
        <v>34.859418999999995</v>
      </c>
      <c r="O59" s="10">
        <f t="shared" si="31"/>
        <v>103.2685025817556</v>
      </c>
      <c r="P59" s="26">
        <v>3.16</v>
      </c>
      <c r="Q59" s="9"/>
      <c r="R59" s="5"/>
      <c r="S59" s="10"/>
      <c r="T59" s="10"/>
      <c r="U59" s="10"/>
      <c r="V59" s="10"/>
      <c r="W59" s="4"/>
    </row>
    <row r="60" spans="2:23" x14ac:dyDescent="0.3">
      <c r="B60" s="24"/>
      <c r="C60" s="17">
        <f t="shared" si="28"/>
        <v>120</v>
      </c>
      <c r="D60" s="5">
        <v>24.4</v>
      </c>
      <c r="E60" s="10">
        <v>51.289000000000001</v>
      </c>
      <c r="F60" s="10">
        <v>0.5</v>
      </c>
      <c r="G60" s="10">
        <f t="shared" si="26"/>
        <v>25.644500000000001</v>
      </c>
      <c r="H60" s="10">
        <f t="shared" si="29"/>
        <v>102.578</v>
      </c>
      <c r="I60" s="11">
        <v>2.75</v>
      </c>
      <c r="J60" s="17">
        <f t="shared" si="30"/>
        <v>120</v>
      </c>
      <c r="K60" s="5">
        <v>26.5</v>
      </c>
      <c r="L60" s="10">
        <v>59.999000000000002</v>
      </c>
      <c r="M60" s="10">
        <v>0.57999999999999996</v>
      </c>
      <c r="N60" s="10">
        <f t="shared" si="27"/>
        <v>34.799419999999998</v>
      </c>
      <c r="O60" s="10">
        <f t="shared" si="31"/>
        <v>103.44655172413795</v>
      </c>
      <c r="P60" s="26">
        <v>3.16</v>
      </c>
      <c r="Q60" s="9"/>
      <c r="R60" s="5"/>
      <c r="S60" s="10"/>
      <c r="T60" s="10"/>
      <c r="U60" s="10"/>
      <c r="V60" s="10"/>
      <c r="W60" s="4"/>
    </row>
    <row r="61" spans="2:23" x14ac:dyDescent="0.3">
      <c r="B61" s="24"/>
      <c r="C61" s="17">
        <f t="shared" si="28"/>
        <v>135</v>
      </c>
      <c r="D61" s="5">
        <v>24.9</v>
      </c>
      <c r="E61" s="10">
        <v>51.363999999999997</v>
      </c>
      <c r="F61" s="10">
        <v>0.5</v>
      </c>
      <c r="G61" s="10">
        <f t="shared" si="26"/>
        <v>25.681999999999999</v>
      </c>
      <c r="H61" s="10">
        <f t="shared" si="29"/>
        <v>102.72799999999999</v>
      </c>
      <c r="I61" s="11">
        <v>2.75</v>
      </c>
      <c r="J61" s="17">
        <f t="shared" si="30"/>
        <v>135</v>
      </c>
      <c r="K61" s="5">
        <v>26.6</v>
      </c>
      <c r="L61" s="10">
        <v>59.999000000000002</v>
      </c>
      <c r="M61" s="10">
        <v>0.57899999999999996</v>
      </c>
      <c r="N61" s="10">
        <f t="shared" si="27"/>
        <v>34.739421</v>
      </c>
      <c r="O61" s="10">
        <f t="shared" si="31"/>
        <v>103.6252158894646</v>
      </c>
      <c r="P61" s="26">
        <v>3.14</v>
      </c>
      <c r="Q61" s="9"/>
      <c r="R61" s="5"/>
      <c r="S61" s="10"/>
      <c r="T61" s="10"/>
      <c r="U61" s="10"/>
      <c r="V61" s="10"/>
      <c r="W61" s="4"/>
    </row>
    <row r="62" spans="2:23" x14ac:dyDescent="0.3">
      <c r="B62" s="24"/>
      <c r="C62" s="17">
        <f t="shared" si="28"/>
        <v>150</v>
      </c>
      <c r="D62" s="5">
        <v>25.2</v>
      </c>
      <c r="E62" s="10">
        <v>51.435000000000002</v>
      </c>
      <c r="F62" s="10">
        <v>0.5</v>
      </c>
      <c r="G62" s="10">
        <f t="shared" si="26"/>
        <v>25.717500000000001</v>
      </c>
      <c r="H62" s="10">
        <f t="shared" si="29"/>
        <v>102.87</v>
      </c>
      <c r="I62" s="11">
        <v>2.75</v>
      </c>
      <c r="J62" s="17">
        <f t="shared" si="30"/>
        <v>150</v>
      </c>
      <c r="K62" s="5">
        <v>27.2</v>
      </c>
      <c r="L62" s="10">
        <v>59.999000000000002</v>
      </c>
      <c r="M62" s="10">
        <v>0.57799999999999996</v>
      </c>
      <c r="N62" s="10">
        <f t="shared" si="27"/>
        <v>34.679421999999995</v>
      </c>
      <c r="O62" s="10">
        <f t="shared" si="31"/>
        <v>103.8044982698962</v>
      </c>
      <c r="P62" s="26">
        <v>3.14</v>
      </c>
      <c r="Q62" s="9"/>
      <c r="R62" s="5"/>
      <c r="S62" s="10"/>
      <c r="T62" s="10"/>
      <c r="U62" s="10"/>
      <c r="V62" s="10"/>
      <c r="W62" s="4"/>
    </row>
    <row r="63" spans="2:23" x14ac:dyDescent="0.3">
      <c r="B63" s="24"/>
      <c r="C63" s="17">
        <f t="shared" si="28"/>
        <v>165</v>
      </c>
      <c r="D63" s="5">
        <v>25.7</v>
      </c>
      <c r="E63" s="10">
        <v>51.508000000000003</v>
      </c>
      <c r="F63" s="10">
        <v>0.5</v>
      </c>
      <c r="G63" s="10">
        <f t="shared" si="26"/>
        <v>25.754000000000001</v>
      </c>
      <c r="H63" s="10">
        <f t="shared" si="29"/>
        <v>103.01600000000001</v>
      </c>
      <c r="I63" s="11">
        <v>2.77</v>
      </c>
      <c r="J63" s="17">
        <f t="shared" si="30"/>
        <v>165</v>
      </c>
      <c r="K63" s="5">
        <v>28.1</v>
      </c>
      <c r="L63" s="10">
        <v>59.999000000000002</v>
      </c>
      <c r="M63" s="10">
        <v>0.57699999999999996</v>
      </c>
      <c r="N63" s="10">
        <f t="shared" si="27"/>
        <v>34.619422999999998</v>
      </c>
      <c r="O63" s="10">
        <f t="shared" si="31"/>
        <v>103.98440207972271</v>
      </c>
      <c r="P63" s="26">
        <v>3.14</v>
      </c>
      <c r="Q63" s="9"/>
      <c r="R63" s="5"/>
      <c r="S63" s="10"/>
      <c r="T63" s="10"/>
      <c r="U63" s="10"/>
      <c r="V63" s="10"/>
      <c r="W63" s="4"/>
    </row>
    <row r="64" spans="2:23" x14ac:dyDescent="0.3">
      <c r="B64" s="24"/>
      <c r="C64" s="17">
        <f t="shared" si="28"/>
        <v>180</v>
      </c>
      <c r="D64" s="5">
        <v>25.6</v>
      </c>
      <c r="E64" s="10">
        <v>51.578000000000003</v>
      </c>
      <c r="F64" s="10">
        <v>0.5</v>
      </c>
      <c r="G64" s="10">
        <f t="shared" si="26"/>
        <v>25.789000000000001</v>
      </c>
      <c r="H64" s="10">
        <f t="shared" si="29"/>
        <v>103.15600000000001</v>
      </c>
      <c r="I64" s="11">
        <v>2.77</v>
      </c>
      <c r="J64" s="17">
        <f t="shared" si="30"/>
        <v>180</v>
      </c>
      <c r="K64" s="5">
        <v>28.2</v>
      </c>
      <c r="L64" s="10">
        <v>59.999000000000002</v>
      </c>
      <c r="M64" s="10">
        <v>0.57599999999999996</v>
      </c>
      <c r="N64" s="10">
        <f t="shared" si="27"/>
        <v>34.559424</v>
      </c>
      <c r="O64" s="10">
        <f t="shared" si="31"/>
        <v>104.16493055555557</v>
      </c>
      <c r="P64" s="26">
        <v>3.14</v>
      </c>
      <c r="Q64" s="9"/>
      <c r="R64" s="5"/>
      <c r="S64" s="10"/>
      <c r="T64" s="10"/>
      <c r="U64" s="10"/>
      <c r="V64" s="10"/>
      <c r="W64" s="4"/>
    </row>
    <row r="65" spans="2:23" x14ac:dyDescent="0.3">
      <c r="B65" s="24"/>
      <c r="C65" s="17">
        <f t="shared" si="28"/>
        <v>195</v>
      </c>
      <c r="D65" s="5">
        <v>26.2</v>
      </c>
      <c r="E65" s="10">
        <v>51.646999999999998</v>
      </c>
      <c r="F65" s="10">
        <v>0.5</v>
      </c>
      <c r="G65" s="10">
        <f t="shared" si="26"/>
        <v>25.823499999999999</v>
      </c>
      <c r="H65" s="10">
        <f t="shared" si="29"/>
        <v>103.294</v>
      </c>
      <c r="I65" s="11">
        <v>2.77</v>
      </c>
      <c r="J65" s="17">
        <f t="shared" si="30"/>
        <v>195</v>
      </c>
      <c r="K65" s="5">
        <v>28.8</v>
      </c>
      <c r="L65" s="10">
        <v>59.999000000000002</v>
      </c>
      <c r="M65" s="10">
        <v>0.57499999999999996</v>
      </c>
      <c r="N65" s="10">
        <f t="shared" si="27"/>
        <v>34.499425000000002</v>
      </c>
      <c r="O65" s="10">
        <f t="shared" si="31"/>
        <v>104.34608695652175</v>
      </c>
      <c r="P65" s="26">
        <v>3.14</v>
      </c>
      <c r="Q65" s="9"/>
      <c r="R65" s="5"/>
      <c r="S65" s="10"/>
      <c r="T65" s="10"/>
      <c r="U65" s="10"/>
      <c r="V65" s="10"/>
      <c r="W65" s="4"/>
    </row>
    <row r="66" spans="2:23" x14ac:dyDescent="0.3">
      <c r="B66" s="24"/>
      <c r="C66" s="17">
        <f t="shared" si="28"/>
        <v>210</v>
      </c>
      <c r="D66" s="5">
        <v>27</v>
      </c>
      <c r="E66" s="10">
        <v>51.716000000000001</v>
      </c>
      <c r="F66" s="10">
        <v>0.5</v>
      </c>
      <c r="G66" s="10">
        <f t="shared" si="26"/>
        <v>25.858000000000001</v>
      </c>
      <c r="H66" s="10">
        <f t="shared" si="29"/>
        <v>103.432</v>
      </c>
      <c r="I66" s="11">
        <v>2.77</v>
      </c>
      <c r="J66" s="17">
        <f t="shared" si="30"/>
        <v>210</v>
      </c>
      <c r="K66" s="5">
        <v>29.3</v>
      </c>
      <c r="L66" s="10">
        <v>59.999000000000002</v>
      </c>
      <c r="M66" s="10">
        <v>0.57399999999999995</v>
      </c>
      <c r="N66" s="10">
        <f t="shared" si="27"/>
        <v>34.439425999999997</v>
      </c>
      <c r="O66" s="10">
        <f t="shared" si="31"/>
        <v>104.52787456445995</v>
      </c>
      <c r="P66" s="26">
        <v>3.14</v>
      </c>
      <c r="Q66" s="9"/>
      <c r="R66" s="5"/>
      <c r="S66" s="10"/>
      <c r="T66" s="10"/>
      <c r="U66" s="10"/>
      <c r="V66" s="10"/>
      <c r="W66" s="4"/>
    </row>
    <row r="67" spans="2:23" x14ac:dyDescent="0.3">
      <c r="B67" s="24"/>
      <c r="C67" s="17">
        <f t="shared" si="28"/>
        <v>225</v>
      </c>
      <c r="D67" s="5">
        <v>27.4</v>
      </c>
      <c r="E67" s="10">
        <v>51.787999999999997</v>
      </c>
      <c r="F67" s="10">
        <v>0.5</v>
      </c>
      <c r="G67" s="10">
        <f t="shared" si="26"/>
        <v>25.893999999999998</v>
      </c>
      <c r="H67" s="10">
        <f t="shared" si="29"/>
        <v>103.57599999999999</v>
      </c>
      <c r="I67" s="11">
        <v>2.77</v>
      </c>
      <c r="J67" s="17">
        <f t="shared" si="30"/>
        <v>225</v>
      </c>
      <c r="K67" s="5">
        <v>29.6</v>
      </c>
      <c r="L67" s="10">
        <v>59.999000000000002</v>
      </c>
      <c r="M67" s="10">
        <v>0.57299999999999995</v>
      </c>
      <c r="N67" s="10">
        <f t="shared" si="27"/>
        <v>34.379427</v>
      </c>
      <c r="O67" s="10">
        <f t="shared" si="31"/>
        <v>104.71029668411869</v>
      </c>
      <c r="P67" s="26">
        <v>3.14</v>
      </c>
      <c r="Q67" s="9"/>
      <c r="R67" s="5"/>
      <c r="S67" s="10"/>
      <c r="T67" s="10"/>
      <c r="U67" s="10"/>
      <c r="V67" s="10"/>
      <c r="W67" s="4"/>
    </row>
    <row r="68" spans="2:23" x14ac:dyDescent="0.3">
      <c r="B68" s="24"/>
      <c r="C68" s="17">
        <f t="shared" si="28"/>
        <v>240</v>
      </c>
      <c r="D68" s="5">
        <v>27.2</v>
      </c>
      <c r="E68" s="10">
        <v>51.859000000000002</v>
      </c>
      <c r="F68" s="10">
        <v>0.5</v>
      </c>
      <c r="G68" s="10">
        <f t="shared" si="26"/>
        <v>25.929500000000001</v>
      </c>
      <c r="H68" s="10">
        <f t="shared" si="29"/>
        <v>103.718</v>
      </c>
      <c r="I68" s="11">
        <v>2.77</v>
      </c>
      <c r="J68" s="17">
        <f t="shared" si="30"/>
        <v>240</v>
      </c>
      <c r="K68" s="5">
        <v>30.1</v>
      </c>
      <c r="L68" s="10">
        <v>59.999000000000002</v>
      </c>
      <c r="M68" s="10">
        <v>0.57199999999999995</v>
      </c>
      <c r="N68" s="10">
        <f t="shared" si="27"/>
        <v>34.319428000000002</v>
      </c>
      <c r="O68" s="10">
        <f t="shared" si="31"/>
        <v>104.89335664335665</v>
      </c>
      <c r="P68" s="26">
        <v>3.1</v>
      </c>
      <c r="Q68" s="9"/>
      <c r="R68" s="5"/>
      <c r="S68" s="10"/>
      <c r="T68" s="10"/>
      <c r="U68" s="10"/>
      <c r="V68" s="10"/>
      <c r="W68" s="4"/>
    </row>
    <row r="69" spans="2:23" x14ac:dyDescent="0.3">
      <c r="B69" s="24"/>
      <c r="C69" s="17">
        <f t="shared" si="28"/>
        <v>255</v>
      </c>
      <c r="D69" s="5">
        <v>27.8</v>
      </c>
      <c r="E69" s="10">
        <v>51.932000000000002</v>
      </c>
      <c r="F69" s="10">
        <v>0.5</v>
      </c>
      <c r="G69" s="10">
        <f t="shared" si="26"/>
        <v>25.966000000000001</v>
      </c>
      <c r="H69" s="10">
        <f t="shared" si="29"/>
        <v>103.864</v>
      </c>
      <c r="I69" s="11">
        <v>2.75</v>
      </c>
      <c r="J69" s="17">
        <f t="shared" si="30"/>
        <v>255</v>
      </c>
      <c r="K69" s="5">
        <v>30.4</v>
      </c>
      <c r="L69" s="10">
        <v>59.999000000000002</v>
      </c>
      <c r="M69" s="10">
        <v>0.57099999999999995</v>
      </c>
      <c r="N69" s="10">
        <f t="shared" si="27"/>
        <v>34.259428999999997</v>
      </c>
      <c r="O69" s="10">
        <f t="shared" si="31"/>
        <v>105.07705779334502</v>
      </c>
      <c r="P69" s="26">
        <v>3.1</v>
      </c>
      <c r="Q69" s="9"/>
      <c r="R69" s="5"/>
      <c r="S69" s="10"/>
      <c r="T69" s="10"/>
      <c r="U69" s="10"/>
      <c r="V69" s="10"/>
      <c r="W69" s="4"/>
    </row>
    <row r="70" spans="2:23" x14ac:dyDescent="0.3">
      <c r="B70" s="24"/>
      <c r="C70" s="17">
        <f t="shared" si="28"/>
        <v>270</v>
      </c>
      <c r="D70" s="5">
        <v>28.2</v>
      </c>
      <c r="E70" s="10">
        <v>52.008000000000003</v>
      </c>
      <c r="F70" s="10">
        <v>0.5</v>
      </c>
      <c r="G70" s="10">
        <f t="shared" si="26"/>
        <v>26.004000000000001</v>
      </c>
      <c r="H70" s="10">
        <f t="shared" si="29"/>
        <v>104.01600000000001</v>
      </c>
      <c r="I70" s="11">
        <v>2.77</v>
      </c>
      <c r="J70" s="17">
        <f t="shared" si="30"/>
        <v>270</v>
      </c>
      <c r="K70" s="5">
        <v>30.3</v>
      </c>
      <c r="L70" s="10">
        <v>59.999000000000002</v>
      </c>
      <c r="M70" s="10">
        <v>0.56999999999999995</v>
      </c>
      <c r="N70" s="10">
        <f t="shared" si="27"/>
        <v>34.19943</v>
      </c>
      <c r="O70" s="10">
        <f t="shared" si="31"/>
        <v>105.26140350877195</v>
      </c>
      <c r="P70" s="26">
        <v>3.1</v>
      </c>
      <c r="Q70" s="9"/>
      <c r="R70" s="5"/>
      <c r="S70" s="10"/>
      <c r="T70" s="10"/>
      <c r="U70" s="10"/>
      <c r="V70" s="10"/>
      <c r="W70" s="4"/>
    </row>
    <row r="71" spans="2:23" x14ac:dyDescent="0.3">
      <c r="B71" s="24"/>
      <c r="C71" s="17">
        <f t="shared" si="28"/>
        <v>285</v>
      </c>
      <c r="D71" s="5">
        <v>28.5</v>
      </c>
      <c r="E71" s="10">
        <v>52.058999999999997</v>
      </c>
      <c r="F71" s="10">
        <v>0.5</v>
      </c>
      <c r="G71" s="10">
        <f t="shared" si="26"/>
        <v>26.029499999999999</v>
      </c>
      <c r="H71" s="10">
        <f t="shared" si="29"/>
        <v>104.11799999999999</v>
      </c>
      <c r="I71" s="11">
        <v>2.77</v>
      </c>
      <c r="J71" s="17">
        <f t="shared" si="30"/>
        <v>285</v>
      </c>
      <c r="K71" s="5">
        <v>31.3</v>
      </c>
      <c r="L71" s="10">
        <v>59.999000000000002</v>
      </c>
      <c r="M71" s="10">
        <v>0.56899999999999995</v>
      </c>
      <c r="N71" s="10">
        <f t="shared" si="27"/>
        <v>34.139431000000002</v>
      </c>
      <c r="O71" s="10">
        <f t="shared" si="31"/>
        <v>105.44639718804922</v>
      </c>
      <c r="P71" s="26">
        <v>3.1</v>
      </c>
      <c r="Q71" s="9"/>
      <c r="R71" s="5"/>
      <c r="S71" s="10"/>
      <c r="T71" s="10"/>
      <c r="U71" s="10"/>
      <c r="V71" s="10"/>
      <c r="W71" s="4"/>
    </row>
    <row r="72" spans="2:23" ht="15" thickBot="1" x14ac:dyDescent="0.35">
      <c r="B72" s="27"/>
      <c r="C72" s="32">
        <f t="shared" si="28"/>
        <v>300</v>
      </c>
      <c r="D72" s="29">
        <v>28.4</v>
      </c>
      <c r="E72" s="30">
        <v>52.124000000000002</v>
      </c>
      <c r="F72" s="30">
        <v>0.5</v>
      </c>
      <c r="G72" s="30">
        <f t="shared" si="26"/>
        <v>26.062000000000001</v>
      </c>
      <c r="H72" s="30">
        <f t="shared" si="29"/>
        <v>104.248</v>
      </c>
      <c r="I72" s="31">
        <v>2.81</v>
      </c>
      <c r="J72" s="32">
        <f t="shared" si="30"/>
        <v>300</v>
      </c>
      <c r="K72" s="29">
        <v>31.6</v>
      </c>
      <c r="L72" s="30">
        <v>59.999000000000002</v>
      </c>
      <c r="M72" s="30">
        <v>0.56799999999999995</v>
      </c>
      <c r="N72" s="30">
        <f t="shared" si="27"/>
        <v>34.079431999999997</v>
      </c>
      <c r="O72" s="30">
        <f t="shared" si="31"/>
        <v>105.63204225352113</v>
      </c>
      <c r="P72" s="33">
        <v>3.1</v>
      </c>
      <c r="Q72" s="9"/>
      <c r="R72" s="5"/>
      <c r="S72" s="10"/>
      <c r="T72" s="10"/>
      <c r="U72" s="10"/>
      <c r="V72" s="10"/>
      <c r="W72" s="4"/>
    </row>
    <row r="73" spans="2:23" ht="15" thickBot="1" x14ac:dyDescent="0.35"/>
    <row r="74" spans="2:23" x14ac:dyDescent="0.3">
      <c r="B74" s="18" t="s">
        <v>24</v>
      </c>
      <c r="C74" s="19" t="s">
        <v>18</v>
      </c>
      <c r="D74" s="19"/>
      <c r="E74" s="19"/>
      <c r="F74" s="19" t="s">
        <v>19</v>
      </c>
      <c r="G74" s="19"/>
      <c r="H74" s="19"/>
      <c r="I74" s="20"/>
      <c r="J74" s="19" t="s">
        <v>16</v>
      </c>
      <c r="K74" s="19"/>
      <c r="L74" s="19"/>
      <c r="M74" s="19" t="s">
        <v>17</v>
      </c>
      <c r="N74" s="19"/>
      <c r="O74" s="19"/>
      <c r="P74" s="21"/>
    </row>
    <row r="75" spans="2:23" x14ac:dyDescent="0.3">
      <c r="B75" s="22" t="s">
        <v>25</v>
      </c>
      <c r="C75" s="2" t="s">
        <v>11</v>
      </c>
      <c r="D75" s="2" t="s">
        <v>10</v>
      </c>
      <c r="E75" s="2" t="s">
        <v>7</v>
      </c>
      <c r="F75" s="2" t="s">
        <v>8</v>
      </c>
      <c r="G75" s="2" t="s">
        <v>9</v>
      </c>
      <c r="H75" s="2" t="s">
        <v>14</v>
      </c>
      <c r="I75" s="12" t="s">
        <v>12</v>
      </c>
      <c r="J75" s="2" t="s">
        <v>11</v>
      </c>
      <c r="K75" s="2" t="s">
        <v>10</v>
      </c>
      <c r="L75" s="2" t="s">
        <v>7</v>
      </c>
      <c r="M75" s="2" t="s">
        <v>8</v>
      </c>
      <c r="N75" s="2" t="s">
        <v>9</v>
      </c>
      <c r="O75" s="2" t="s">
        <v>14</v>
      </c>
      <c r="P75" s="23" t="s">
        <v>12</v>
      </c>
    </row>
    <row r="76" spans="2:23" x14ac:dyDescent="0.3">
      <c r="B76" s="24"/>
      <c r="C76" s="14">
        <v>0</v>
      </c>
      <c r="D76" s="15">
        <v>21.4</v>
      </c>
      <c r="E76" s="16">
        <v>0</v>
      </c>
      <c r="F76" s="16">
        <v>0</v>
      </c>
      <c r="G76" s="16">
        <f t="shared" ref="G76:G96" si="32">E76*F76</f>
        <v>0</v>
      </c>
      <c r="H76" s="16" t="s">
        <v>27</v>
      </c>
      <c r="I76" s="13">
        <v>0</v>
      </c>
      <c r="J76" s="14">
        <v>0</v>
      </c>
      <c r="K76" s="15">
        <v>23.4</v>
      </c>
      <c r="L76" s="16">
        <v>0</v>
      </c>
      <c r="M76" s="16">
        <v>0</v>
      </c>
      <c r="N76" s="16">
        <f t="shared" ref="N76:N96" si="33">L76*M76</f>
        <v>0</v>
      </c>
      <c r="O76" s="16" t="s">
        <v>27</v>
      </c>
      <c r="P76" s="25">
        <v>0</v>
      </c>
      <c r="Q76" s="9"/>
      <c r="R76" s="5"/>
      <c r="S76" s="10"/>
      <c r="T76" s="10"/>
      <c r="U76" s="10"/>
      <c r="V76" s="10"/>
      <c r="W76" s="4"/>
    </row>
    <row r="77" spans="2:23" x14ac:dyDescent="0.3">
      <c r="B77" s="24"/>
      <c r="C77" s="17">
        <f t="shared" ref="C77:C96" si="34">C76+15</f>
        <v>15</v>
      </c>
      <c r="D77" s="5">
        <v>21.6</v>
      </c>
      <c r="E77" s="10">
        <v>50.82</v>
      </c>
      <c r="F77" s="10">
        <v>0.5</v>
      </c>
      <c r="G77" s="10">
        <f t="shared" si="32"/>
        <v>25.41</v>
      </c>
      <c r="H77" s="10">
        <f t="shared" ref="H77:H96" si="35">E77/F77</f>
        <v>101.64</v>
      </c>
      <c r="I77" s="11">
        <v>2.7</v>
      </c>
      <c r="J77" s="17">
        <f t="shared" ref="J77:J96" si="36">J76+15</f>
        <v>15</v>
      </c>
      <c r="K77" s="5">
        <v>23.8</v>
      </c>
      <c r="L77" s="10">
        <v>59.999000000000002</v>
      </c>
      <c r="M77" s="10">
        <v>0.58599999999999997</v>
      </c>
      <c r="N77" s="10">
        <f t="shared" si="33"/>
        <v>35.159413999999998</v>
      </c>
      <c r="O77" s="10">
        <f t="shared" ref="O77:O96" si="37">L77/M77</f>
        <v>102.38737201365188</v>
      </c>
      <c r="P77" s="26">
        <v>3.19</v>
      </c>
      <c r="Q77" s="9"/>
      <c r="R77" s="5"/>
      <c r="S77" s="10"/>
      <c r="T77" s="10"/>
      <c r="U77" s="10"/>
      <c r="V77" s="10"/>
      <c r="W77" s="4"/>
    </row>
    <row r="78" spans="2:23" x14ac:dyDescent="0.3">
      <c r="B78" s="24"/>
      <c r="C78" s="17">
        <f t="shared" si="34"/>
        <v>30</v>
      </c>
      <c r="D78" s="5">
        <v>22.1</v>
      </c>
      <c r="E78" s="10">
        <v>50.901000000000003</v>
      </c>
      <c r="F78" s="10">
        <v>0.5</v>
      </c>
      <c r="G78" s="10">
        <f t="shared" si="32"/>
        <v>25.450500000000002</v>
      </c>
      <c r="H78" s="10">
        <f t="shared" si="35"/>
        <v>101.80200000000001</v>
      </c>
      <c r="I78" s="11">
        <v>2.7</v>
      </c>
      <c r="J78" s="17">
        <f t="shared" si="36"/>
        <v>30</v>
      </c>
      <c r="K78" s="5">
        <v>24.5</v>
      </c>
      <c r="L78" s="10">
        <v>59.999000000000002</v>
      </c>
      <c r="M78" s="10">
        <v>0.58499999999999996</v>
      </c>
      <c r="N78" s="10">
        <f t="shared" si="33"/>
        <v>35.099415</v>
      </c>
      <c r="O78" s="10">
        <f t="shared" si="37"/>
        <v>102.56239316239318</v>
      </c>
      <c r="P78" s="26">
        <v>3.16</v>
      </c>
      <c r="Q78" s="9"/>
      <c r="R78" s="5"/>
      <c r="S78" s="10"/>
      <c r="T78" s="10"/>
      <c r="U78" s="10"/>
      <c r="V78" s="10"/>
      <c r="W78" s="4"/>
    </row>
    <row r="79" spans="2:23" x14ac:dyDescent="0.3">
      <c r="B79" s="24"/>
      <c r="C79" s="17">
        <f t="shared" si="34"/>
        <v>45</v>
      </c>
      <c r="D79" s="5">
        <v>22</v>
      </c>
      <c r="E79" s="10">
        <v>50.981000000000002</v>
      </c>
      <c r="F79" s="10">
        <v>0.5</v>
      </c>
      <c r="G79" s="10">
        <f t="shared" si="32"/>
        <v>25.490500000000001</v>
      </c>
      <c r="H79" s="10">
        <f t="shared" si="35"/>
        <v>101.962</v>
      </c>
      <c r="I79" s="11">
        <v>2.7</v>
      </c>
      <c r="J79" s="17">
        <f t="shared" si="36"/>
        <v>45</v>
      </c>
      <c r="K79" s="5">
        <v>24.7</v>
      </c>
      <c r="L79" s="10">
        <v>59.999000000000002</v>
      </c>
      <c r="M79" s="10">
        <v>0.58299999999999996</v>
      </c>
      <c r="N79" s="10">
        <f t="shared" si="33"/>
        <v>34.979416999999998</v>
      </c>
      <c r="O79" s="10">
        <f t="shared" si="37"/>
        <v>102.91423670668955</v>
      </c>
      <c r="P79" s="26">
        <v>3.14</v>
      </c>
      <c r="Q79" s="9"/>
      <c r="R79" s="5"/>
      <c r="S79" s="10"/>
      <c r="T79" s="10"/>
      <c r="U79" s="10"/>
      <c r="V79" s="10"/>
      <c r="W79" s="4"/>
    </row>
    <row r="80" spans="2:23" x14ac:dyDescent="0.3">
      <c r="B80" s="24"/>
      <c r="C80" s="17">
        <f t="shared" si="34"/>
        <v>60</v>
      </c>
      <c r="D80" s="5">
        <v>22.8</v>
      </c>
      <c r="E80" s="10">
        <v>51.052999999999997</v>
      </c>
      <c r="F80" s="10">
        <v>0.5</v>
      </c>
      <c r="G80" s="10">
        <f t="shared" si="32"/>
        <v>25.526499999999999</v>
      </c>
      <c r="H80" s="10">
        <f t="shared" si="35"/>
        <v>102.10599999999999</v>
      </c>
      <c r="I80" s="11">
        <v>2.7</v>
      </c>
      <c r="J80" s="17">
        <f t="shared" si="36"/>
        <v>60</v>
      </c>
      <c r="K80" s="5">
        <v>25.4</v>
      </c>
      <c r="L80" s="10">
        <v>59.999000000000002</v>
      </c>
      <c r="M80" s="10">
        <v>0.58199999999999996</v>
      </c>
      <c r="N80" s="10">
        <f t="shared" si="33"/>
        <v>34.919418</v>
      </c>
      <c r="O80" s="10">
        <f t="shared" si="37"/>
        <v>103.09106529209623</v>
      </c>
      <c r="P80" s="26">
        <v>3.14</v>
      </c>
      <c r="Q80" s="9"/>
      <c r="R80" s="5"/>
      <c r="S80" s="10"/>
      <c r="T80" s="10"/>
      <c r="U80" s="10"/>
      <c r="V80" s="10"/>
      <c r="W80" s="4"/>
    </row>
    <row r="81" spans="2:23" x14ac:dyDescent="0.3">
      <c r="B81" s="24"/>
      <c r="C81" s="17">
        <f t="shared" si="34"/>
        <v>75</v>
      </c>
      <c r="D81" s="5">
        <v>23</v>
      </c>
      <c r="E81" s="10">
        <v>51.13</v>
      </c>
      <c r="F81" s="10">
        <v>0.5</v>
      </c>
      <c r="G81" s="10">
        <f t="shared" si="32"/>
        <v>25.565000000000001</v>
      </c>
      <c r="H81" s="10">
        <f t="shared" si="35"/>
        <v>102.26</v>
      </c>
      <c r="I81" s="11">
        <v>2.7</v>
      </c>
      <c r="J81" s="17">
        <f t="shared" si="36"/>
        <v>75</v>
      </c>
      <c r="K81" s="5">
        <v>25.7</v>
      </c>
      <c r="L81" s="10">
        <v>59.999000000000002</v>
      </c>
      <c r="M81" s="10">
        <v>0.58099999999999996</v>
      </c>
      <c r="N81" s="10">
        <f t="shared" si="33"/>
        <v>34.859418999999995</v>
      </c>
      <c r="O81" s="10">
        <f t="shared" si="37"/>
        <v>103.2685025817556</v>
      </c>
      <c r="P81" s="26">
        <v>3.14</v>
      </c>
      <c r="Q81" s="9"/>
      <c r="R81" s="5"/>
      <c r="S81" s="10"/>
      <c r="T81" s="10"/>
      <c r="U81" s="10"/>
      <c r="V81" s="10"/>
      <c r="W81" s="4"/>
    </row>
    <row r="82" spans="2:23" x14ac:dyDescent="0.3">
      <c r="B82" s="24"/>
      <c r="C82" s="17">
        <f t="shared" si="34"/>
        <v>90</v>
      </c>
      <c r="D82" s="5">
        <v>23.3</v>
      </c>
      <c r="E82" s="10">
        <v>51.203000000000003</v>
      </c>
      <c r="F82" s="10">
        <v>0.5</v>
      </c>
      <c r="G82" s="10">
        <f t="shared" si="32"/>
        <v>25.601500000000001</v>
      </c>
      <c r="H82" s="10">
        <f t="shared" si="35"/>
        <v>102.40600000000001</v>
      </c>
      <c r="I82" s="11">
        <v>2.7</v>
      </c>
      <c r="J82" s="17">
        <f t="shared" si="36"/>
        <v>90</v>
      </c>
      <c r="K82" s="5">
        <v>26</v>
      </c>
      <c r="L82" s="10">
        <v>59.999000000000002</v>
      </c>
      <c r="M82" s="10">
        <v>0.57999999999999996</v>
      </c>
      <c r="N82" s="10">
        <f t="shared" si="33"/>
        <v>34.799419999999998</v>
      </c>
      <c r="O82" s="10">
        <f t="shared" si="37"/>
        <v>103.44655172413795</v>
      </c>
      <c r="P82" s="26">
        <v>3.14</v>
      </c>
      <c r="Q82" s="9"/>
      <c r="R82" s="5"/>
      <c r="S82" s="10"/>
      <c r="T82" s="10"/>
      <c r="U82" s="10"/>
      <c r="V82" s="10"/>
      <c r="W82" s="4"/>
    </row>
    <row r="83" spans="2:23" x14ac:dyDescent="0.3">
      <c r="B83" s="24"/>
      <c r="C83" s="17">
        <f t="shared" si="34"/>
        <v>105</v>
      </c>
      <c r="D83" s="5">
        <v>23.9</v>
      </c>
      <c r="E83" s="10">
        <v>51.274999999999999</v>
      </c>
      <c r="F83" s="10">
        <v>0.5</v>
      </c>
      <c r="G83" s="10">
        <f t="shared" si="32"/>
        <v>25.637499999999999</v>
      </c>
      <c r="H83" s="10">
        <f t="shared" si="35"/>
        <v>102.55</v>
      </c>
      <c r="I83" s="11">
        <v>2.7</v>
      </c>
      <c r="J83" s="17">
        <f t="shared" si="36"/>
        <v>105</v>
      </c>
      <c r="K83" s="5">
        <v>26.6</v>
      </c>
      <c r="L83" s="10">
        <v>59.999000000000002</v>
      </c>
      <c r="M83" s="10">
        <v>0.57899999999999996</v>
      </c>
      <c r="N83" s="10">
        <f t="shared" si="33"/>
        <v>34.739421</v>
      </c>
      <c r="O83" s="10">
        <f t="shared" si="37"/>
        <v>103.6252158894646</v>
      </c>
      <c r="P83" s="26">
        <v>3.14</v>
      </c>
      <c r="Q83" s="9"/>
      <c r="R83" s="5"/>
      <c r="S83" s="10"/>
      <c r="T83" s="10"/>
      <c r="U83" s="10"/>
      <c r="V83" s="10"/>
      <c r="W83" s="4"/>
    </row>
    <row r="84" spans="2:23" x14ac:dyDescent="0.3">
      <c r="B84" s="24"/>
      <c r="C84" s="17">
        <f t="shared" si="34"/>
        <v>120</v>
      </c>
      <c r="D84" s="5">
        <v>24.2</v>
      </c>
      <c r="E84" s="10">
        <v>51.351999999999997</v>
      </c>
      <c r="F84" s="10">
        <v>0.5</v>
      </c>
      <c r="G84" s="10">
        <f t="shared" si="32"/>
        <v>25.675999999999998</v>
      </c>
      <c r="H84" s="10">
        <f t="shared" si="35"/>
        <v>102.70399999999999</v>
      </c>
      <c r="I84" s="11">
        <v>2.7</v>
      </c>
      <c r="J84" s="17">
        <f t="shared" si="36"/>
        <v>120</v>
      </c>
      <c r="K84" s="5">
        <v>27</v>
      </c>
      <c r="L84" s="10">
        <v>59.999000000000002</v>
      </c>
      <c r="M84" s="10">
        <v>0.57799999999999996</v>
      </c>
      <c r="N84" s="10">
        <f t="shared" si="33"/>
        <v>34.679421999999995</v>
      </c>
      <c r="O84" s="10">
        <f t="shared" si="37"/>
        <v>103.8044982698962</v>
      </c>
      <c r="P84" s="26">
        <v>3.14</v>
      </c>
      <c r="Q84" s="9"/>
      <c r="R84" s="5"/>
      <c r="S84" s="10"/>
      <c r="T84" s="10"/>
      <c r="U84" s="10"/>
      <c r="V84" s="10"/>
      <c r="W84" s="4"/>
    </row>
    <row r="85" spans="2:23" x14ac:dyDescent="0.3">
      <c r="B85" s="24"/>
      <c r="C85" s="17">
        <f t="shared" si="34"/>
        <v>135</v>
      </c>
      <c r="D85" s="5">
        <v>24.7</v>
      </c>
      <c r="E85" s="10">
        <v>51.423999999999999</v>
      </c>
      <c r="F85" s="10">
        <v>0.5</v>
      </c>
      <c r="G85" s="10">
        <f t="shared" si="32"/>
        <v>25.712</v>
      </c>
      <c r="H85" s="10">
        <f t="shared" si="35"/>
        <v>102.848</v>
      </c>
      <c r="I85" s="11">
        <v>2.7</v>
      </c>
      <c r="J85" s="17">
        <f t="shared" si="36"/>
        <v>135</v>
      </c>
      <c r="K85" s="5">
        <v>27.8</v>
      </c>
      <c r="L85" s="10">
        <v>59.999000000000002</v>
      </c>
      <c r="M85" s="10">
        <v>0.57699999999999996</v>
      </c>
      <c r="N85" s="10">
        <f t="shared" si="33"/>
        <v>34.619422999999998</v>
      </c>
      <c r="O85" s="10">
        <f t="shared" si="37"/>
        <v>103.98440207972271</v>
      </c>
      <c r="P85" s="26">
        <v>3.1</v>
      </c>
      <c r="Q85" s="9"/>
      <c r="R85" s="5"/>
      <c r="S85" s="10"/>
      <c r="T85" s="10"/>
      <c r="U85" s="10"/>
      <c r="V85" s="10"/>
      <c r="W85" s="4"/>
    </row>
    <row r="86" spans="2:23" x14ac:dyDescent="0.3">
      <c r="B86" s="24"/>
      <c r="C86" s="17">
        <f t="shared" si="34"/>
        <v>150</v>
      </c>
      <c r="D86" s="5">
        <v>25</v>
      </c>
      <c r="E86" s="10">
        <v>51.497</v>
      </c>
      <c r="F86" s="10">
        <v>0.5</v>
      </c>
      <c r="G86" s="10">
        <f t="shared" si="32"/>
        <v>25.7485</v>
      </c>
      <c r="H86" s="10">
        <f t="shared" si="35"/>
        <v>102.994</v>
      </c>
      <c r="I86" s="11">
        <v>2.7</v>
      </c>
      <c r="J86" s="17">
        <f t="shared" si="36"/>
        <v>150</v>
      </c>
      <c r="K86" s="5">
        <v>28.2</v>
      </c>
      <c r="L86" s="10">
        <v>59.999000000000002</v>
      </c>
      <c r="M86" s="10">
        <v>0.57599999999999996</v>
      </c>
      <c r="N86" s="10">
        <f t="shared" si="33"/>
        <v>34.559424</v>
      </c>
      <c r="O86" s="10">
        <f t="shared" si="37"/>
        <v>104.16493055555557</v>
      </c>
      <c r="P86" s="26">
        <v>3.1</v>
      </c>
      <c r="Q86" s="9"/>
      <c r="R86" s="5"/>
      <c r="S86" s="10"/>
      <c r="T86" s="10"/>
      <c r="U86" s="10"/>
      <c r="V86" s="10"/>
      <c r="W86" s="4"/>
    </row>
    <row r="87" spans="2:23" x14ac:dyDescent="0.3">
      <c r="B87" s="24"/>
      <c r="C87" s="17">
        <f t="shared" si="34"/>
        <v>165</v>
      </c>
      <c r="D87" s="5">
        <v>25.2</v>
      </c>
      <c r="E87" s="10">
        <v>51.57</v>
      </c>
      <c r="F87" s="10">
        <v>0.5</v>
      </c>
      <c r="G87" s="10">
        <f t="shared" si="32"/>
        <v>25.785</v>
      </c>
      <c r="H87" s="10">
        <f t="shared" si="35"/>
        <v>103.14</v>
      </c>
      <c r="I87" s="11">
        <v>2.7</v>
      </c>
      <c r="J87" s="17">
        <f t="shared" si="36"/>
        <v>165</v>
      </c>
      <c r="K87" s="5">
        <v>28.4</v>
      </c>
      <c r="L87" s="10">
        <v>59.999000000000002</v>
      </c>
      <c r="M87" s="10">
        <v>0.57499999999999996</v>
      </c>
      <c r="N87" s="10">
        <f t="shared" si="33"/>
        <v>34.499425000000002</v>
      </c>
      <c r="O87" s="10">
        <f t="shared" si="37"/>
        <v>104.34608695652175</v>
      </c>
      <c r="P87" s="26">
        <v>3.1</v>
      </c>
      <c r="Q87" s="9"/>
      <c r="R87" s="5"/>
      <c r="S87" s="10"/>
      <c r="T87" s="10"/>
      <c r="U87" s="10"/>
      <c r="V87" s="10"/>
      <c r="W87" s="4"/>
    </row>
    <row r="88" spans="2:23" x14ac:dyDescent="0.3">
      <c r="B88" s="24"/>
      <c r="C88" s="17">
        <f t="shared" si="34"/>
        <v>180</v>
      </c>
      <c r="D88" s="5">
        <v>25.6</v>
      </c>
      <c r="E88" s="10">
        <v>51.636000000000003</v>
      </c>
      <c r="F88" s="10">
        <v>0.5</v>
      </c>
      <c r="G88" s="10">
        <f t="shared" si="32"/>
        <v>25.818000000000001</v>
      </c>
      <c r="H88" s="10">
        <f t="shared" si="35"/>
        <v>103.27200000000001</v>
      </c>
      <c r="I88" s="11">
        <v>2.7</v>
      </c>
      <c r="J88" s="17">
        <f t="shared" si="36"/>
        <v>180</v>
      </c>
      <c r="K88" s="5">
        <v>29.2</v>
      </c>
      <c r="L88" s="10">
        <v>59.999000000000002</v>
      </c>
      <c r="M88" s="10">
        <v>0.57399999999999995</v>
      </c>
      <c r="N88" s="10">
        <f t="shared" si="33"/>
        <v>34.439425999999997</v>
      </c>
      <c r="O88" s="10">
        <f t="shared" si="37"/>
        <v>104.52787456445995</v>
      </c>
      <c r="P88" s="26">
        <v>3.1</v>
      </c>
      <c r="Q88" s="9"/>
      <c r="R88" s="5"/>
      <c r="S88" s="10"/>
      <c r="T88" s="10"/>
      <c r="U88" s="10"/>
      <c r="V88" s="10"/>
      <c r="W88" s="4"/>
    </row>
    <row r="89" spans="2:23" x14ac:dyDescent="0.3">
      <c r="B89" s="24"/>
      <c r="C89" s="17">
        <f t="shared" si="34"/>
        <v>195</v>
      </c>
      <c r="D89" s="5">
        <v>25.9</v>
      </c>
      <c r="E89" s="10">
        <v>51.715000000000003</v>
      </c>
      <c r="F89" s="10">
        <v>0.5</v>
      </c>
      <c r="G89" s="10">
        <f t="shared" si="32"/>
        <v>25.857500000000002</v>
      </c>
      <c r="H89" s="10">
        <f t="shared" si="35"/>
        <v>103.43</v>
      </c>
      <c r="I89" s="11">
        <v>2.7</v>
      </c>
      <c r="J89" s="17">
        <f t="shared" si="36"/>
        <v>195</v>
      </c>
      <c r="K89" s="5">
        <v>29.5</v>
      </c>
      <c r="L89" s="10">
        <v>59.999000000000002</v>
      </c>
      <c r="M89" s="10">
        <v>0.57299999999999995</v>
      </c>
      <c r="N89" s="10">
        <f t="shared" si="33"/>
        <v>34.379427</v>
      </c>
      <c r="O89" s="10">
        <f t="shared" si="37"/>
        <v>104.71029668411869</v>
      </c>
      <c r="P89" s="26">
        <v>3.1</v>
      </c>
      <c r="Q89" s="9"/>
      <c r="R89" s="5"/>
      <c r="S89" s="10"/>
      <c r="T89" s="10"/>
      <c r="U89" s="10"/>
      <c r="V89" s="10"/>
      <c r="W89" s="4"/>
    </row>
    <row r="90" spans="2:23" x14ac:dyDescent="0.3">
      <c r="B90" s="24"/>
      <c r="C90" s="17">
        <f t="shared" si="34"/>
        <v>210</v>
      </c>
      <c r="D90" s="5">
        <v>26.6</v>
      </c>
      <c r="E90" s="10">
        <v>51.777000000000001</v>
      </c>
      <c r="F90" s="10">
        <v>0.5</v>
      </c>
      <c r="G90" s="10">
        <f t="shared" si="32"/>
        <v>25.888500000000001</v>
      </c>
      <c r="H90" s="10">
        <f t="shared" si="35"/>
        <v>103.554</v>
      </c>
      <c r="I90" s="11">
        <v>2.7</v>
      </c>
      <c r="J90" s="17">
        <f t="shared" si="36"/>
        <v>210</v>
      </c>
      <c r="K90" s="5">
        <v>29.9</v>
      </c>
      <c r="L90" s="10">
        <v>59.999000000000002</v>
      </c>
      <c r="M90" s="10">
        <v>0.57199999999999995</v>
      </c>
      <c r="N90" s="10">
        <f t="shared" si="33"/>
        <v>34.319428000000002</v>
      </c>
      <c r="O90" s="10">
        <f t="shared" si="37"/>
        <v>104.89335664335665</v>
      </c>
      <c r="P90" s="26">
        <v>3.1</v>
      </c>
      <c r="Q90" s="9"/>
      <c r="R90" s="5"/>
      <c r="S90" s="10"/>
      <c r="T90" s="10"/>
      <c r="U90" s="10"/>
      <c r="V90" s="10"/>
      <c r="W90" s="4"/>
    </row>
    <row r="91" spans="2:23" x14ac:dyDescent="0.3">
      <c r="B91" s="24"/>
      <c r="C91" s="17">
        <f t="shared" si="34"/>
        <v>225</v>
      </c>
      <c r="D91" s="5">
        <v>26.8</v>
      </c>
      <c r="E91" s="10">
        <v>51.848999999999997</v>
      </c>
      <c r="F91" s="10">
        <v>0.5</v>
      </c>
      <c r="G91" s="10">
        <f t="shared" si="32"/>
        <v>25.924499999999998</v>
      </c>
      <c r="H91" s="10">
        <f t="shared" si="35"/>
        <v>103.69799999999999</v>
      </c>
      <c r="I91" s="11">
        <v>2.7</v>
      </c>
      <c r="J91" s="17">
        <f t="shared" si="36"/>
        <v>225</v>
      </c>
      <c r="K91" s="5">
        <v>30.5</v>
      </c>
      <c r="L91" s="10">
        <v>59.999000000000002</v>
      </c>
      <c r="M91" s="10">
        <v>0.57099999999999995</v>
      </c>
      <c r="N91" s="10">
        <f t="shared" si="33"/>
        <v>34.259428999999997</v>
      </c>
      <c r="O91" s="10">
        <f t="shared" si="37"/>
        <v>105.07705779334502</v>
      </c>
      <c r="P91" s="26">
        <v>3.1</v>
      </c>
      <c r="Q91" s="9"/>
      <c r="R91" s="5"/>
      <c r="S91" s="10"/>
      <c r="T91" s="10"/>
      <c r="U91" s="10"/>
      <c r="V91" s="10"/>
      <c r="W91" s="4"/>
    </row>
    <row r="92" spans="2:23" x14ac:dyDescent="0.3">
      <c r="B92" s="24"/>
      <c r="C92" s="17">
        <f t="shared" si="34"/>
        <v>240</v>
      </c>
      <c r="D92" s="5">
        <v>27.1</v>
      </c>
      <c r="E92" s="10">
        <v>51.914000000000001</v>
      </c>
      <c r="F92" s="10">
        <v>0.5</v>
      </c>
      <c r="G92" s="10">
        <f t="shared" si="32"/>
        <v>25.957000000000001</v>
      </c>
      <c r="H92" s="10">
        <f t="shared" si="35"/>
        <v>103.828</v>
      </c>
      <c r="I92" s="11">
        <v>2.7</v>
      </c>
      <c r="J92" s="17">
        <f t="shared" si="36"/>
        <v>240</v>
      </c>
      <c r="K92" s="5">
        <v>31.1</v>
      </c>
      <c r="L92" s="10">
        <v>59.999000000000002</v>
      </c>
      <c r="M92" s="10">
        <v>0.56999999999999995</v>
      </c>
      <c r="N92" s="10">
        <f t="shared" si="33"/>
        <v>34.19943</v>
      </c>
      <c r="O92" s="10">
        <f t="shared" si="37"/>
        <v>105.26140350877195</v>
      </c>
      <c r="P92" s="26">
        <v>3.1</v>
      </c>
      <c r="Q92" s="9"/>
      <c r="R92" s="5"/>
      <c r="S92" s="10"/>
      <c r="T92" s="10"/>
      <c r="U92" s="10"/>
      <c r="V92" s="10"/>
      <c r="W92" s="4"/>
    </row>
    <row r="93" spans="2:23" x14ac:dyDescent="0.3">
      <c r="B93" s="24"/>
      <c r="C93" s="17">
        <f t="shared" si="34"/>
        <v>255</v>
      </c>
      <c r="D93" s="5">
        <v>27.4</v>
      </c>
      <c r="E93" s="10">
        <v>51.98</v>
      </c>
      <c r="F93" s="10">
        <v>0.5</v>
      </c>
      <c r="G93" s="10">
        <f t="shared" si="32"/>
        <v>25.99</v>
      </c>
      <c r="H93" s="10">
        <f t="shared" si="35"/>
        <v>103.96</v>
      </c>
      <c r="I93" s="11">
        <v>2.7</v>
      </c>
      <c r="J93" s="17">
        <f t="shared" si="36"/>
        <v>255</v>
      </c>
      <c r="K93" s="5">
        <v>31</v>
      </c>
      <c r="L93" s="10">
        <v>59.999000000000002</v>
      </c>
      <c r="M93" s="10">
        <v>0.56899999999999995</v>
      </c>
      <c r="N93" s="10">
        <f t="shared" si="33"/>
        <v>34.139431000000002</v>
      </c>
      <c r="O93" s="10">
        <f t="shared" si="37"/>
        <v>105.44639718804922</v>
      </c>
      <c r="P93" s="26">
        <v>3.08</v>
      </c>
      <c r="Q93" s="9"/>
      <c r="R93" s="5"/>
      <c r="S93" s="10"/>
      <c r="T93" s="10"/>
      <c r="U93" s="10"/>
      <c r="V93" s="10"/>
      <c r="W93" s="4"/>
    </row>
    <row r="94" spans="2:23" x14ac:dyDescent="0.3">
      <c r="B94" s="24"/>
      <c r="C94" s="17">
        <f t="shared" si="34"/>
        <v>270</v>
      </c>
      <c r="D94" s="5">
        <v>27.6</v>
      </c>
      <c r="E94" s="10">
        <v>52.048999999999999</v>
      </c>
      <c r="F94" s="10">
        <v>0.5</v>
      </c>
      <c r="G94" s="10">
        <f t="shared" si="32"/>
        <v>26.0245</v>
      </c>
      <c r="H94" s="10">
        <f t="shared" si="35"/>
        <v>104.098</v>
      </c>
      <c r="I94" s="11">
        <v>2.7</v>
      </c>
      <c r="J94" s="17">
        <f t="shared" si="36"/>
        <v>270</v>
      </c>
      <c r="K94" s="5">
        <v>31.3</v>
      </c>
      <c r="L94" s="10">
        <v>59.999000000000002</v>
      </c>
      <c r="M94" s="10">
        <v>0.56799999999999995</v>
      </c>
      <c r="N94" s="10">
        <f t="shared" si="33"/>
        <v>34.079431999999997</v>
      </c>
      <c r="O94" s="10">
        <f t="shared" si="37"/>
        <v>105.63204225352113</v>
      </c>
      <c r="P94" s="26">
        <v>3.05</v>
      </c>
      <c r="Q94" s="9"/>
      <c r="R94" s="5"/>
      <c r="S94" s="10"/>
      <c r="T94" s="10"/>
      <c r="U94" s="10"/>
      <c r="V94" s="10"/>
      <c r="W94" s="4"/>
    </row>
    <row r="95" spans="2:23" x14ac:dyDescent="0.3">
      <c r="B95" s="24"/>
      <c r="C95" s="17">
        <f t="shared" si="34"/>
        <v>285</v>
      </c>
      <c r="D95" s="5">
        <v>28</v>
      </c>
      <c r="E95" s="10">
        <v>52.113999999999997</v>
      </c>
      <c r="F95" s="10">
        <v>0.5</v>
      </c>
      <c r="G95" s="10">
        <f t="shared" si="32"/>
        <v>26.056999999999999</v>
      </c>
      <c r="H95" s="10">
        <f t="shared" si="35"/>
        <v>104.22799999999999</v>
      </c>
      <c r="I95" s="11">
        <v>2.7</v>
      </c>
      <c r="J95" s="17">
        <f t="shared" si="36"/>
        <v>285</v>
      </c>
      <c r="K95" s="5">
        <v>31.8</v>
      </c>
      <c r="L95" s="10">
        <v>59.999000000000002</v>
      </c>
      <c r="M95" s="10">
        <v>0.56699999999999995</v>
      </c>
      <c r="N95" s="10">
        <f t="shared" si="33"/>
        <v>34.019432999999999</v>
      </c>
      <c r="O95" s="10">
        <f t="shared" si="37"/>
        <v>105.81834215167549</v>
      </c>
      <c r="P95" s="26">
        <v>3.08</v>
      </c>
      <c r="Q95" s="9"/>
      <c r="R95" s="5"/>
      <c r="S95" s="10"/>
      <c r="T95" s="10"/>
      <c r="U95" s="10"/>
      <c r="V95" s="10"/>
      <c r="W95" s="4"/>
    </row>
    <row r="96" spans="2:23" ht="15" thickBot="1" x14ac:dyDescent="0.35">
      <c r="B96" s="27"/>
      <c r="C96" s="32">
        <f t="shared" si="34"/>
        <v>300</v>
      </c>
      <c r="D96" s="29">
        <v>28.4</v>
      </c>
      <c r="E96" s="30">
        <v>52.179000000000002</v>
      </c>
      <c r="F96" s="30">
        <v>0.5</v>
      </c>
      <c r="G96" s="30">
        <f t="shared" si="32"/>
        <v>26.089500000000001</v>
      </c>
      <c r="H96" s="30">
        <f t="shared" si="35"/>
        <v>104.358</v>
      </c>
      <c r="I96" s="31">
        <v>2.7</v>
      </c>
      <c r="J96" s="32">
        <f t="shared" si="36"/>
        <v>300</v>
      </c>
      <c r="K96" s="29">
        <v>32.4</v>
      </c>
      <c r="L96" s="30">
        <v>59.999000000000002</v>
      </c>
      <c r="M96" s="30">
        <v>0.56599999999999995</v>
      </c>
      <c r="N96" s="30">
        <f t="shared" si="33"/>
        <v>33.959434000000002</v>
      </c>
      <c r="O96" s="30">
        <f t="shared" si="37"/>
        <v>106.0053003533569</v>
      </c>
      <c r="P96" s="33">
        <v>3.08</v>
      </c>
      <c r="Q96" s="9"/>
      <c r="R96" s="5"/>
      <c r="S96" s="10"/>
      <c r="T96" s="10"/>
      <c r="U96" s="10"/>
      <c r="V96" s="10"/>
      <c r="W9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40EE-4D63-450C-9F5C-4070A393288B}">
  <dimension ref="A1:T35"/>
  <sheetViews>
    <sheetView zoomScale="87" workbookViewId="0">
      <selection activeCell="I34" sqref="A1:I34"/>
    </sheetView>
  </sheetViews>
  <sheetFormatPr defaultRowHeight="14.4" x14ac:dyDescent="0.3"/>
  <sheetData>
    <row r="1" spans="1:20" x14ac:dyDescent="0.3">
      <c r="A1" t="s">
        <v>62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0" x14ac:dyDescent="0.3">
      <c r="A2" t="s">
        <v>66</v>
      </c>
      <c r="C2" s="4">
        <f>(38.2+63.2)</f>
        <v>101.4</v>
      </c>
      <c r="D2" s="4">
        <v>111.5</v>
      </c>
      <c r="E2" s="4">
        <v>121.5</v>
      </c>
      <c r="F2" s="4">
        <v>131.80000000000001</v>
      </c>
      <c r="G2" s="4">
        <v>78.7</v>
      </c>
      <c r="H2" s="4">
        <v>88.4</v>
      </c>
      <c r="I2" s="4">
        <v>99.3</v>
      </c>
      <c r="M2" t="s">
        <v>58</v>
      </c>
      <c r="N2">
        <v>90.7</v>
      </c>
      <c r="O2" t="s">
        <v>59</v>
      </c>
      <c r="P2">
        <v>0.5</v>
      </c>
    </row>
    <row r="3" spans="1:20" x14ac:dyDescent="0.3">
      <c r="A3" t="s">
        <v>65</v>
      </c>
      <c r="C3" s="4">
        <f>-(38.2+63.2)</f>
        <v>-101.4</v>
      </c>
      <c r="D3" s="4">
        <f t="shared" ref="D3:F3" si="0">-(38.2+63.2)</f>
        <v>-101.4</v>
      </c>
      <c r="E3" s="4">
        <f t="shared" si="0"/>
        <v>-101.4</v>
      </c>
      <c r="F3" s="4">
        <f t="shared" si="0"/>
        <v>-101.4</v>
      </c>
      <c r="G3" s="4">
        <v>-38.200000000000003</v>
      </c>
      <c r="H3" s="4">
        <v>-38.200000000000003</v>
      </c>
      <c r="I3" s="4">
        <v>-38.200000000000003</v>
      </c>
    </row>
    <row r="4" spans="1:20" x14ac:dyDescent="0.3">
      <c r="A4" t="s">
        <v>64</v>
      </c>
      <c r="C4" s="4">
        <f>38.2/2</f>
        <v>19.100000000000001</v>
      </c>
      <c r="D4" s="4">
        <f t="shared" ref="D4:I4" si="1">38.2/2</f>
        <v>19.100000000000001</v>
      </c>
      <c r="E4" s="4">
        <f t="shared" si="1"/>
        <v>19.100000000000001</v>
      </c>
      <c r="F4" s="4">
        <f t="shared" si="1"/>
        <v>19.100000000000001</v>
      </c>
      <c r="G4" s="4">
        <f t="shared" si="1"/>
        <v>19.100000000000001</v>
      </c>
      <c r="H4" s="4">
        <f t="shared" si="1"/>
        <v>19.100000000000001</v>
      </c>
      <c r="I4" s="4">
        <f t="shared" si="1"/>
        <v>19.100000000000001</v>
      </c>
    </row>
    <row r="5" spans="1:20" x14ac:dyDescent="0.3">
      <c r="A5" t="s">
        <v>63</v>
      </c>
      <c r="C5" s="4">
        <f>19/2</f>
        <v>9.5</v>
      </c>
      <c r="D5" s="4">
        <f t="shared" ref="D5:I5" si="2">19/2</f>
        <v>9.5</v>
      </c>
      <c r="E5" s="4">
        <f t="shared" si="2"/>
        <v>9.5</v>
      </c>
      <c r="F5" s="4">
        <f t="shared" si="2"/>
        <v>9.5</v>
      </c>
      <c r="G5" s="4">
        <f t="shared" si="2"/>
        <v>9.5</v>
      </c>
      <c r="H5" s="4">
        <f t="shared" si="2"/>
        <v>9.5</v>
      </c>
      <c r="I5" s="4">
        <f t="shared" si="2"/>
        <v>9.5</v>
      </c>
      <c r="N5">
        <f>C6/N2</f>
        <v>0.31532524807056228</v>
      </c>
      <c r="O5">
        <f>D6/N2</f>
        <v>0.42668136714443211</v>
      </c>
      <c r="P5">
        <f>E6/N2</f>
        <v>0.53693495038588746</v>
      </c>
      <c r="Q5">
        <f>F6/N2</f>
        <v>0.65049614112458665</v>
      </c>
      <c r="R5">
        <f>G6/N2</f>
        <v>0.76185226019845631</v>
      </c>
      <c r="S5">
        <f>H6/N2</f>
        <v>0.86879823594266825</v>
      </c>
      <c r="T5">
        <f>I6/N2</f>
        <v>0.98897464167585436</v>
      </c>
    </row>
    <row r="6" spans="1:20" x14ac:dyDescent="0.3">
      <c r="A6" t="s">
        <v>3</v>
      </c>
      <c r="C6" s="45">
        <f t="shared" ref="C6:I6" si="3">SUM(C2:C5)</f>
        <v>28.6</v>
      </c>
      <c r="D6" s="45">
        <f t="shared" si="3"/>
        <v>38.699999999999996</v>
      </c>
      <c r="E6" s="45">
        <f t="shared" si="3"/>
        <v>48.699999999999996</v>
      </c>
      <c r="F6" s="45">
        <f t="shared" si="3"/>
        <v>59.000000000000007</v>
      </c>
      <c r="G6" s="45">
        <f t="shared" si="3"/>
        <v>69.099999999999994</v>
      </c>
      <c r="H6" s="45">
        <f t="shared" si="3"/>
        <v>78.800000000000011</v>
      </c>
      <c r="I6" s="45">
        <f t="shared" si="3"/>
        <v>89.699999999999989</v>
      </c>
      <c r="M6">
        <f>0/N2</f>
        <v>0</v>
      </c>
      <c r="N6">
        <f t="shared" ref="N6:T6" si="4">C10</f>
        <v>1.93</v>
      </c>
      <c r="O6">
        <f t="shared" si="4"/>
        <v>1.7533333333333332</v>
      </c>
      <c r="P6">
        <f t="shared" si="4"/>
        <v>1.5599999999999998</v>
      </c>
      <c r="Q6">
        <f t="shared" si="4"/>
        <v>1.3766666666666667</v>
      </c>
      <c r="R6">
        <f t="shared" si="4"/>
        <v>1.2966666666666666</v>
      </c>
      <c r="S6">
        <f t="shared" si="4"/>
        <v>1.1500000000000001</v>
      </c>
      <c r="T6">
        <f t="shared" si="4"/>
        <v>0.98999999999999988</v>
      </c>
    </row>
    <row r="7" spans="1:20" x14ac:dyDescent="0.3">
      <c r="A7" s="1">
        <v>0</v>
      </c>
      <c r="B7" s="1">
        <v>1</v>
      </c>
      <c r="C7" s="6">
        <v>1.93</v>
      </c>
      <c r="D7" s="6">
        <v>1.76</v>
      </c>
      <c r="E7" s="6">
        <v>1.55</v>
      </c>
      <c r="F7" s="6">
        <v>1.37</v>
      </c>
      <c r="G7" s="6">
        <v>1.29</v>
      </c>
      <c r="H7" s="6">
        <v>1.1499999999999999</v>
      </c>
      <c r="I7" s="6">
        <v>0.99</v>
      </c>
      <c r="M7">
        <f>10/N2</f>
        <v>0.11025358324145534</v>
      </c>
      <c r="N7">
        <f t="shared" ref="N7:T7" si="5">C14</f>
        <v>1.9433333333333334</v>
      </c>
      <c r="O7">
        <f t="shared" si="5"/>
        <v>1.7433333333333334</v>
      </c>
      <c r="P7">
        <f t="shared" si="5"/>
        <v>1.5599999999999998</v>
      </c>
      <c r="Q7">
        <f t="shared" si="5"/>
        <v>1.39</v>
      </c>
      <c r="R7">
        <f t="shared" si="5"/>
        <v>1.28</v>
      </c>
      <c r="S7">
        <f t="shared" si="5"/>
        <v>1.1766666666666665</v>
      </c>
      <c r="T7">
        <f t="shared" si="5"/>
        <v>1.02</v>
      </c>
    </row>
    <row r="8" spans="1:20" x14ac:dyDescent="0.3">
      <c r="B8">
        <v>2</v>
      </c>
      <c r="C8" s="4">
        <v>1.93</v>
      </c>
      <c r="D8" s="4">
        <v>1.74</v>
      </c>
      <c r="E8" s="4">
        <v>1.58</v>
      </c>
      <c r="F8" s="4">
        <v>1.37</v>
      </c>
      <c r="G8" s="4">
        <v>1.31</v>
      </c>
      <c r="H8" s="4">
        <v>1.18</v>
      </c>
      <c r="I8" s="4">
        <v>0.99</v>
      </c>
      <c r="M8">
        <f>20/N2</f>
        <v>0.22050716648291069</v>
      </c>
      <c r="N8">
        <f t="shared" ref="N8:T8" si="6">C18</f>
        <v>1.9799999999999998</v>
      </c>
      <c r="O8">
        <f t="shared" si="6"/>
        <v>1.7533333333333332</v>
      </c>
      <c r="P8">
        <f t="shared" si="6"/>
        <v>1.58</v>
      </c>
      <c r="Q8">
        <f t="shared" si="6"/>
        <v>1.37</v>
      </c>
      <c r="R8">
        <f t="shared" si="6"/>
        <v>1.33</v>
      </c>
      <c r="S8">
        <f t="shared" si="6"/>
        <v>1.1499999999999999</v>
      </c>
      <c r="T8">
        <f t="shared" si="6"/>
        <v>0.98333333333333339</v>
      </c>
    </row>
    <row r="9" spans="1:20" x14ac:dyDescent="0.3">
      <c r="B9">
        <v>3</v>
      </c>
      <c r="C9" s="4">
        <v>1.93</v>
      </c>
      <c r="D9" s="4">
        <v>1.76</v>
      </c>
      <c r="E9" s="4">
        <v>1.55</v>
      </c>
      <c r="F9" s="4">
        <v>1.39</v>
      </c>
      <c r="G9" s="4">
        <v>1.29</v>
      </c>
      <c r="H9" s="4">
        <v>1.1200000000000001</v>
      </c>
      <c r="I9" s="4">
        <v>0.99</v>
      </c>
      <c r="M9">
        <f>30/N2</f>
        <v>0.33076074972436603</v>
      </c>
      <c r="N9">
        <f t="shared" ref="N9:T9" si="7">C22</f>
        <v>2</v>
      </c>
      <c r="O9">
        <f t="shared" si="7"/>
        <v>1.7633333333333334</v>
      </c>
      <c r="P9">
        <f t="shared" si="7"/>
        <v>1.5599999999999998</v>
      </c>
      <c r="Q9">
        <f t="shared" si="7"/>
        <v>1.3266666666666669</v>
      </c>
      <c r="R9">
        <f t="shared" si="7"/>
        <v>1.2666666666666666</v>
      </c>
      <c r="S9">
        <f t="shared" si="7"/>
        <v>1.0999999999999999</v>
      </c>
      <c r="T9">
        <f t="shared" si="7"/>
        <v>0.93333333333333324</v>
      </c>
    </row>
    <row r="10" spans="1:20" x14ac:dyDescent="0.3">
      <c r="A10" s="2"/>
      <c r="B10" s="2" t="s">
        <v>0</v>
      </c>
      <c r="C10" s="7">
        <f>AVERAGE(C7:C9)</f>
        <v>1.93</v>
      </c>
      <c r="D10" s="7">
        <f t="shared" ref="D10:I10" si="8">AVERAGE(D7:D9)</f>
        <v>1.7533333333333332</v>
      </c>
      <c r="E10" s="7">
        <f t="shared" si="8"/>
        <v>1.5599999999999998</v>
      </c>
      <c r="F10" s="7">
        <f t="shared" si="8"/>
        <v>1.3766666666666667</v>
      </c>
      <c r="G10" s="7">
        <f t="shared" si="8"/>
        <v>1.2966666666666666</v>
      </c>
      <c r="H10" s="7">
        <f t="shared" si="8"/>
        <v>1.1500000000000001</v>
      </c>
      <c r="I10" s="7">
        <f t="shared" si="8"/>
        <v>0.98999999999999988</v>
      </c>
      <c r="M10">
        <f>40/N2</f>
        <v>0.44101433296582138</v>
      </c>
      <c r="N10">
        <f t="shared" ref="N10:T10" si="9">C26</f>
        <v>2.08</v>
      </c>
      <c r="O10">
        <f t="shared" si="9"/>
        <v>1.78</v>
      </c>
      <c r="P10">
        <f t="shared" si="9"/>
        <v>1.5366666666666668</v>
      </c>
      <c r="Q10">
        <f t="shared" si="9"/>
        <v>1.32</v>
      </c>
      <c r="R10">
        <f t="shared" si="9"/>
        <v>1.2033333333333334</v>
      </c>
      <c r="S10">
        <f t="shared" si="9"/>
        <v>1.0633333333333335</v>
      </c>
      <c r="T10">
        <f t="shared" si="9"/>
        <v>0.8833333333333333</v>
      </c>
    </row>
    <row r="11" spans="1:20" x14ac:dyDescent="0.3">
      <c r="A11" s="1">
        <v>1</v>
      </c>
      <c r="B11" s="1">
        <v>1</v>
      </c>
      <c r="C11" s="6">
        <v>1.93</v>
      </c>
      <c r="D11" s="6">
        <v>1.76</v>
      </c>
      <c r="E11" s="6">
        <v>1.58</v>
      </c>
      <c r="F11" s="6">
        <v>1.39</v>
      </c>
      <c r="G11" s="6">
        <v>1.26</v>
      </c>
      <c r="H11" s="6">
        <v>1.2</v>
      </c>
      <c r="I11" s="6">
        <v>1.02</v>
      </c>
      <c r="M11">
        <f>50/N2</f>
        <v>0.55126791620727666</v>
      </c>
      <c r="N11">
        <f t="shared" ref="N11:T11" si="10">C30</f>
        <v>2.1799999999999997</v>
      </c>
      <c r="O11">
        <f t="shared" si="10"/>
        <v>1.7766666666666666</v>
      </c>
      <c r="P11">
        <f t="shared" si="10"/>
        <v>1.5</v>
      </c>
      <c r="Q11">
        <f t="shared" si="10"/>
        <v>1.24</v>
      </c>
      <c r="R11">
        <f t="shared" si="10"/>
        <v>1.1300000000000001</v>
      </c>
      <c r="S11">
        <f t="shared" si="10"/>
        <v>0.95666666666666667</v>
      </c>
      <c r="T11">
        <f t="shared" si="10"/>
        <v>0.85</v>
      </c>
    </row>
    <row r="12" spans="1:20" x14ac:dyDescent="0.3">
      <c r="B12">
        <v>2</v>
      </c>
      <c r="C12" s="4">
        <v>1.95</v>
      </c>
      <c r="D12" s="4">
        <v>1.76</v>
      </c>
      <c r="E12" s="4">
        <v>1.55</v>
      </c>
      <c r="F12" s="4">
        <v>1.39</v>
      </c>
      <c r="G12" s="4">
        <v>1.29</v>
      </c>
      <c r="H12" s="4">
        <v>1.18</v>
      </c>
      <c r="I12" s="4">
        <v>1.02</v>
      </c>
      <c r="M12">
        <f>60/N2</f>
        <v>0.66152149944873206</v>
      </c>
      <c r="N12">
        <f t="shared" ref="N12:T12" si="11">C34</f>
        <v>2.2266666666666666</v>
      </c>
      <c r="O12">
        <f t="shared" si="11"/>
        <v>1.7266666666666666</v>
      </c>
      <c r="P12">
        <f t="shared" si="11"/>
        <v>1.3999999999999997</v>
      </c>
      <c r="Q12">
        <f t="shared" si="11"/>
        <v>1.1199999999999999</v>
      </c>
      <c r="R12">
        <f t="shared" si="11"/>
        <v>1.0166666666666666</v>
      </c>
      <c r="S12">
        <f t="shared" si="11"/>
        <v>0.87999999999999989</v>
      </c>
      <c r="T12">
        <f t="shared" si="11"/>
        <v>0.75666666666666671</v>
      </c>
    </row>
    <row r="13" spans="1:20" x14ac:dyDescent="0.3">
      <c r="B13">
        <v>3</v>
      </c>
      <c r="C13" s="4">
        <v>1.95</v>
      </c>
      <c r="D13" s="4">
        <v>1.71</v>
      </c>
      <c r="E13" s="4">
        <v>1.55</v>
      </c>
      <c r="F13" s="4">
        <v>1.39</v>
      </c>
      <c r="G13" s="4">
        <v>1.29</v>
      </c>
      <c r="H13" s="4">
        <v>1.1499999999999999</v>
      </c>
      <c r="I13" s="4">
        <v>1.02</v>
      </c>
    </row>
    <row r="14" spans="1:20" x14ac:dyDescent="0.3">
      <c r="A14" s="2"/>
      <c r="B14" s="2" t="s">
        <v>0</v>
      </c>
      <c r="C14" s="7">
        <f>AVERAGE(C11:C13)</f>
        <v>1.9433333333333334</v>
      </c>
      <c r="D14" s="7">
        <f t="shared" ref="D14:I14" si="12">AVERAGE(D11:D13)</f>
        <v>1.7433333333333334</v>
      </c>
      <c r="E14" s="7">
        <f t="shared" si="12"/>
        <v>1.5599999999999998</v>
      </c>
      <c r="F14" s="7">
        <f t="shared" si="12"/>
        <v>1.39</v>
      </c>
      <c r="G14" s="7">
        <f t="shared" si="12"/>
        <v>1.28</v>
      </c>
      <c r="H14" s="7">
        <f t="shared" si="12"/>
        <v>1.1766666666666665</v>
      </c>
      <c r="I14" s="7">
        <f t="shared" si="12"/>
        <v>1.02</v>
      </c>
    </row>
    <row r="15" spans="1:20" x14ac:dyDescent="0.3">
      <c r="A15">
        <v>2</v>
      </c>
      <c r="B15">
        <v>1</v>
      </c>
      <c r="C15" s="4">
        <v>1.98</v>
      </c>
      <c r="D15" s="4">
        <v>1.74</v>
      </c>
      <c r="E15" s="4">
        <v>1.58</v>
      </c>
      <c r="F15" s="4">
        <v>1.37</v>
      </c>
      <c r="G15" s="4">
        <v>1.29</v>
      </c>
      <c r="H15" s="4">
        <v>1.1499999999999999</v>
      </c>
      <c r="I15" s="4">
        <v>0.99</v>
      </c>
    </row>
    <row r="16" spans="1:20" x14ac:dyDescent="0.3">
      <c r="B16">
        <v>2</v>
      </c>
      <c r="C16" s="4">
        <v>1.98</v>
      </c>
      <c r="D16" s="4">
        <v>1.76</v>
      </c>
      <c r="E16" s="4">
        <v>1.58</v>
      </c>
      <c r="F16" s="4">
        <v>1.37</v>
      </c>
      <c r="G16" s="4">
        <v>1.31</v>
      </c>
      <c r="H16" s="4">
        <v>1.1499999999999999</v>
      </c>
      <c r="I16" s="4">
        <v>0.99</v>
      </c>
    </row>
    <row r="17" spans="1:14" x14ac:dyDescent="0.3">
      <c r="B17">
        <v>3</v>
      </c>
      <c r="C17" s="4">
        <v>1.98</v>
      </c>
      <c r="D17" s="4">
        <v>1.76</v>
      </c>
      <c r="E17" s="4">
        <v>1.58</v>
      </c>
      <c r="F17" s="4">
        <v>1.37</v>
      </c>
      <c r="G17" s="4">
        <v>1.39</v>
      </c>
      <c r="H17" s="4">
        <v>1.1499999999999999</v>
      </c>
      <c r="I17" s="4">
        <v>0.97</v>
      </c>
    </row>
    <row r="18" spans="1:14" x14ac:dyDescent="0.3">
      <c r="A18" s="2"/>
      <c r="B18" s="2" t="s">
        <v>0</v>
      </c>
      <c r="C18" s="7">
        <f>AVERAGE(C15:C17)</f>
        <v>1.9799999999999998</v>
      </c>
      <c r="D18" s="7">
        <f t="shared" ref="D18:I18" si="13">AVERAGE(D15:D17)</f>
        <v>1.7533333333333332</v>
      </c>
      <c r="E18" s="7">
        <f t="shared" si="13"/>
        <v>1.58</v>
      </c>
      <c r="F18" s="7">
        <f t="shared" si="13"/>
        <v>1.37</v>
      </c>
      <c r="G18" s="7">
        <f t="shared" si="13"/>
        <v>1.33</v>
      </c>
      <c r="H18" s="7">
        <f t="shared" si="13"/>
        <v>1.1499999999999999</v>
      </c>
      <c r="I18" s="7">
        <f t="shared" si="13"/>
        <v>0.98333333333333339</v>
      </c>
    </row>
    <row r="19" spans="1:14" x14ac:dyDescent="0.3">
      <c r="A19">
        <v>3</v>
      </c>
      <c r="B19">
        <v>1</v>
      </c>
      <c r="C19" s="4">
        <v>2</v>
      </c>
      <c r="D19" s="4">
        <v>1.76</v>
      </c>
      <c r="E19" s="4">
        <v>1.55</v>
      </c>
      <c r="F19" s="4">
        <v>1.32</v>
      </c>
      <c r="G19" s="4">
        <v>1.24</v>
      </c>
      <c r="H19" s="4">
        <v>1.1299999999999999</v>
      </c>
      <c r="I19" s="4">
        <v>0.94</v>
      </c>
    </row>
    <row r="20" spans="1:14" x14ac:dyDescent="0.3">
      <c r="B20">
        <v>2</v>
      </c>
      <c r="C20" s="4">
        <v>2</v>
      </c>
      <c r="D20" s="4">
        <v>1.79</v>
      </c>
      <c r="E20" s="4">
        <v>1.55</v>
      </c>
      <c r="F20" s="4">
        <v>1.32</v>
      </c>
      <c r="G20" s="4">
        <v>1.24</v>
      </c>
      <c r="H20" s="4">
        <v>1.1000000000000001</v>
      </c>
      <c r="I20" s="4">
        <v>0.97</v>
      </c>
    </row>
    <row r="21" spans="1:14" x14ac:dyDescent="0.3">
      <c r="B21">
        <v>3</v>
      </c>
      <c r="C21" s="4">
        <v>2</v>
      </c>
      <c r="D21" s="4">
        <v>1.74</v>
      </c>
      <c r="E21" s="4">
        <v>1.58</v>
      </c>
      <c r="F21" s="4">
        <v>1.34</v>
      </c>
      <c r="G21" s="4">
        <v>1.32</v>
      </c>
      <c r="H21" s="4">
        <v>1.07</v>
      </c>
      <c r="I21" s="4">
        <v>0.89</v>
      </c>
    </row>
    <row r="22" spans="1:14" x14ac:dyDescent="0.3">
      <c r="A22" s="2"/>
      <c r="B22" s="2" t="s">
        <v>0</v>
      </c>
      <c r="C22" s="7">
        <f>AVERAGE(C19:C21)</f>
        <v>2</v>
      </c>
      <c r="D22" s="7">
        <f t="shared" ref="D22:I22" si="14">AVERAGE(D19:D21)</f>
        <v>1.7633333333333334</v>
      </c>
      <c r="E22" s="7">
        <f t="shared" si="14"/>
        <v>1.5599999999999998</v>
      </c>
      <c r="F22" s="7">
        <f t="shared" si="14"/>
        <v>1.3266666666666669</v>
      </c>
      <c r="G22" s="7">
        <f t="shared" si="14"/>
        <v>1.2666666666666666</v>
      </c>
      <c r="H22" s="7">
        <f t="shared" si="14"/>
        <v>1.0999999999999999</v>
      </c>
      <c r="I22" s="7">
        <f t="shared" si="14"/>
        <v>0.93333333333333324</v>
      </c>
    </row>
    <row r="23" spans="1:14" x14ac:dyDescent="0.3">
      <c r="A23">
        <v>4</v>
      </c>
      <c r="B23">
        <v>1</v>
      </c>
      <c r="C23" s="4">
        <v>2.11</v>
      </c>
      <c r="D23" s="4">
        <v>1.79</v>
      </c>
      <c r="E23" s="4">
        <v>1.53</v>
      </c>
      <c r="F23" s="4">
        <v>1.32</v>
      </c>
      <c r="G23" s="4">
        <v>1.18</v>
      </c>
      <c r="H23" s="4">
        <v>1.1000000000000001</v>
      </c>
      <c r="I23" s="4">
        <v>0.88</v>
      </c>
    </row>
    <row r="24" spans="1:14" x14ac:dyDescent="0.3">
      <c r="B24">
        <v>2</v>
      </c>
      <c r="C24" s="4">
        <v>2.0499999999999998</v>
      </c>
      <c r="D24" s="4">
        <v>1.79</v>
      </c>
      <c r="E24" s="4">
        <v>1.53</v>
      </c>
      <c r="F24" s="4">
        <v>1.32</v>
      </c>
      <c r="G24" s="4">
        <v>1.18</v>
      </c>
      <c r="H24" s="4">
        <v>1.1000000000000001</v>
      </c>
      <c r="I24" s="4">
        <v>0.94</v>
      </c>
    </row>
    <row r="25" spans="1:14" x14ac:dyDescent="0.3">
      <c r="B25">
        <v>3</v>
      </c>
      <c r="C25" s="4">
        <v>2.08</v>
      </c>
      <c r="D25" s="4">
        <v>1.76</v>
      </c>
      <c r="E25" s="4">
        <v>1.55</v>
      </c>
      <c r="F25" s="4">
        <v>1.32</v>
      </c>
      <c r="G25" s="4">
        <v>1.25</v>
      </c>
      <c r="H25" s="4">
        <v>0.99</v>
      </c>
      <c r="I25" s="4">
        <v>0.83</v>
      </c>
    </row>
    <row r="26" spans="1:14" x14ac:dyDescent="0.3">
      <c r="A26" s="2"/>
      <c r="B26" s="2" t="s">
        <v>0</v>
      </c>
      <c r="C26" s="7">
        <f>AVERAGE(C23:C25)</f>
        <v>2.08</v>
      </c>
      <c r="D26" s="7">
        <f t="shared" ref="D26:I26" si="15">AVERAGE(D23:D25)</f>
        <v>1.78</v>
      </c>
      <c r="E26" s="7">
        <f t="shared" si="15"/>
        <v>1.5366666666666668</v>
      </c>
      <c r="F26" s="7">
        <f t="shared" si="15"/>
        <v>1.32</v>
      </c>
      <c r="G26" s="7">
        <f t="shared" si="15"/>
        <v>1.2033333333333334</v>
      </c>
      <c r="H26" s="7">
        <f t="shared" si="15"/>
        <v>1.0633333333333335</v>
      </c>
      <c r="I26" s="7">
        <f t="shared" si="15"/>
        <v>0.8833333333333333</v>
      </c>
    </row>
    <row r="27" spans="1:14" x14ac:dyDescent="0.3">
      <c r="A27">
        <v>5</v>
      </c>
      <c r="B27">
        <v>1</v>
      </c>
      <c r="C27" s="4">
        <v>2.19</v>
      </c>
      <c r="D27" s="4">
        <v>1.81</v>
      </c>
      <c r="E27" s="4">
        <v>1.5</v>
      </c>
      <c r="F27" s="4">
        <v>1.26</v>
      </c>
      <c r="G27" s="4">
        <v>1.1000000000000001</v>
      </c>
      <c r="H27" s="4">
        <v>1.02</v>
      </c>
      <c r="I27" s="4">
        <v>0.83</v>
      </c>
    </row>
    <row r="28" spans="1:14" x14ac:dyDescent="0.3">
      <c r="B28">
        <v>2</v>
      </c>
      <c r="C28" s="4">
        <v>2.16</v>
      </c>
      <c r="D28" s="4">
        <v>1.76</v>
      </c>
      <c r="E28" s="4">
        <v>1.5</v>
      </c>
      <c r="F28" s="4">
        <v>1.23</v>
      </c>
      <c r="G28" s="4">
        <v>1.1200000000000001</v>
      </c>
      <c r="H28" s="4">
        <v>0.91</v>
      </c>
      <c r="I28" s="4">
        <v>0.92</v>
      </c>
    </row>
    <row r="29" spans="1:14" x14ac:dyDescent="0.3">
      <c r="B29">
        <v>3</v>
      </c>
      <c r="C29" s="4">
        <v>2.19</v>
      </c>
      <c r="D29" s="4">
        <v>1.76</v>
      </c>
      <c r="E29" s="4">
        <v>1.5</v>
      </c>
      <c r="F29" s="4">
        <v>1.23</v>
      </c>
      <c r="G29" s="4">
        <v>1.17</v>
      </c>
      <c r="H29" s="4">
        <v>0.94</v>
      </c>
      <c r="I29" s="4">
        <v>0.8</v>
      </c>
    </row>
    <row r="30" spans="1:14" x14ac:dyDescent="0.3">
      <c r="A30" s="2"/>
      <c r="B30" s="2" t="s">
        <v>0</v>
      </c>
      <c r="C30" s="7">
        <f>AVERAGE(C27:C29)</f>
        <v>2.1799999999999997</v>
      </c>
      <c r="D30" s="7">
        <f t="shared" ref="D30:I30" si="16">AVERAGE(D27:D29)</f>
        <v>1.7766666666666666</v>
      </c>
      <c r="E30" s="7">
        <f t="shared" si="16"/>
        <v>1.5</v>
      </c>
      <c r="F30" s="7">
        <f t="shared" si="16"/>
        <v>1.24</v>
      </c>
      <c r="G30" s="7">
        <f t="shared" si="16"/>
        <v>1.1300000000000001</v>
      </c>
      <c r="H30" s="7">
        <f t="shared" si="16"/>
        <v>0.95666666666666667</v>
      </c>
      <c r="I30" s="7">
        <f t="shared" si="16"/>
        <v>0.85</v>
      </c>
      <c r="M30" t="s">
        <v>28</v>
      </c>
      <c r="N30" t="s">
        <v>29</v>
      </c>
    </row>
    <row r="31" spans="1:14" x14ac:dyDescent="0.3">
      <c r="A31">
        <v>6</v>
      </c>
      <c r="B31">
        <v>1</v>
      </c>
      <c r="C31" s="4">
        <v>2.2599999999999998</v>
      </c>
      <c r="D31" s="4">
        <v>1.76</v>
      </c>
      <c r="E31" s="4">
        <v>1.42</v>
      </c>
      <c r="F31" s="4">
        <v>1.1299999999999999</v>
      </c>
      <c r="G31" s="4">
        <v>0.99</v>
      </c>
      <c r="H31" s="4">
        <v>0.94</v>
      </c>
      <c r="I31" s="4">
        <v>0.76</v>
      </c>
      <c r="M31" t="s">
        <v>23</v>
      </c>
      <c r="N31" t="s">
        <v>23</v>
      </c>
    </row>
    <row r="32" spans="1:14" x14ac:dyDescent="0.3">
      <c r="B32">
        <v>2</v>
      </c>
      <c r="C32" s="4">
        <v>2.21</v>
      </c>
      <c r="D32" s="4">
        <v>1.71</v>
      </c>
      <c r="E32" s="4">
        <v>1.39</v>
      </c>
      <c r="F32" s="4">
        <v>1.1000000000000001</v>
      </c>
      <c r="G32" s="4">
        <v>0.99</v>
      </c>
      <c r="H32" s="4">
        <v>0.84</v>
      </c>
      <c r="I32" s="4">
        <v>0.81</v>
      </c>
      <c r="M32" t="s">
        <v>30</v>
      </c>
    </row>
    <row r="33" spans="1:9" x14ac:dyDescent="0.3">
      <c r="B33">
        <v>3</v>
      </c>
      <c r="C33" s="4">
        <v>2.21</v>
      </c>
      <c r="D33" s="4">
        <v>1.71</v>
      </c>
      <c r="E33" s="4">
        <v>1.39</v>
      </c>
      <c r="F33" s="4">
        <v>1.1299999999999999</v>
      </c>
      <c r="G33" s="4">
        <v>1.07</v>
      </c>
      <c r="H33" s="4">
        <v>0.86</v>
      </c>
      <c r="I33" s="4">
        <v>0.7</v>
      </c>
    </row>
    <row r="34" spans="1:9" x14ac:dyDescent="0.3">
      <c r="A34" s="2"/>
      <c r="B34" s="2" t="s">
        <v>0</v>
      </c>
      <c r="C34" s="7">
        <f>AVERAGE(C31:C33)</f>
        <v>2.2266666666666666</v>
      </c>
      <c r="D34" s="7">
        <f t="shared" ref="D34:I34" si="17">AVERAGE(D31:D33)</f>
        <v>1.7266666666666666</v>
      </c>
      <c r="E34" s="7">
        <f t="shared" si="17"/>
        <v>1.3999999999999997</v>
      </c>
      <c r="F34" s="7">
        <f t="shared" si="17"/>
        <v>1.1199999999999999</v>
      </c>
      <c r="G34" s="7">
        <f t="shared" si="17"/>
        <v>1.0166666666666666</v>
      </c>
      <c r="H34" s="7">
        <f t="shared" si="17"/>
        <v>0.87999999999999989</v>
      </c>
      <c r="I34" s="7">
        <f t="shared" si="17"/>
        <v>0.75666666666666671</v>
      </c>
    </row>
    <row r="35" spans="1:9" x14ac:dyDescent="0.3">
      <c r="A35" t="s">
        <v>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2EB5-E38C-452D-BA83-D3EC9CBFD78A}">
  <dimension ref="A1:X36"/>
  <sheetViews>
    <sheetView workbookViewId="0">
      <selection activeCell="L18" sqref="L18"/>
    </sheetView>
  </sheetViews>
  <sheetFormatPr defaultRowHeight="14.4" x14ac:dyDescent="0.3"/>
  <sheetData>
    <row r="1" spans="1:24" x14ac:dyDescent="0.3">
      <c r="A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4" x14ac:dyDescent="0.3">
      <c r="A2" t="s">
        <v>6</v>
      </c>
      <c r="C2" s="4">
        <f>(47.1+31.6)</f>
        <v>78.7</v>
      </c>
      <c r="D2" s="4">
        <v>85.3</v>
      </c>
      <c r="E2" s="4">
        <v>94.5</v>
      </c>
      <c r="F2" s="4">
        <v>104.4</v>
      </c>
      <c r="G2" s="4">
        <v>114</v>
      </c>
      <c r="H2" s="4">
        <v>123.3</v>
      </c>
      <c r="I2" s="4">
        <v>104.3</v>
      </c>
      <c r="J2" s="4">
        <v>114.4</v>
      </c>
      <c r="K2" s="4">
        <v>125</v>
      </c>
      <c r="L2" s="4">
        <v>139.5</v>
      </c>
      <c r="N2">
        <v>135</v>
      </c>
      <c r="P2">
        <v>0.4</v>
      </c>
    </row>
    <row r="3" spans="1:24" x14ac:dyDescent="0.3">
      <c r="A3" t="s">
        <v>5</v>
      </c>
      <c r="C3" s="4">
        <f>-(47.1+31.6)</f>
        <v>-78.7</v>
      </c>
      <c r="D3" s="4">
        <f t="shared" ref="D3:H3" si="0">-(47.1+31.6)</f>
        <v>-78.7</v>
      </c>
      <c r="E3" s="4">
        <f t="shared" si="0"/>
        <v>-78.7</v>
      </c>
      <c r="F3" s="4">
        <f t="shared" si="0"/>
        <v>-78.7</v>
      </c>
      <c r="G3" s="4">
        <f t="shared" si="0"/>
        <v>-78.7</v>
      </c>
      <c r="H3" s="4">
        <f t="shared" si="0"/>
        <v>-78.7</v>
      </c>
      <c r="I3" s="4">
        <v>-47.1</v>
      </c>
      <c r="J3" s="4">
        <v>-47.1</v>
      </c>
      <c r="K3" s="4">
        <v>-47.1</v>
      </c>
      <c r="L3" s="4">
        <v>-47.1</v>
      </c>
    </row>
    <row r="4" spans="1:24" x14ac:dyDescent="0.3">
      <c r="A4" t="s">
        <v>48</v>
      </c>
      <c r="C4" s="4">
        <f>47.1/2</f>
        <v>23.55</v>
      </c>
      <c r="D4" s="4">
        <f t="shared" ref="D4:L4" si="1">47.1/2</f>
        <v>23.55</v>
      </c>
      <c r="E4" s="4">
        <f t="shared" si="1"/>
        <v>23.55</v>
      </c>
      <c r="F4" s="4">
        <f t="shared" si="1"/>
        <v>23.55</v>
      </c>
      <c r="G4" s="4">
        <f t="shared" si="1"/>
        <v>23.55</v>
      </c>
      <c r="H4" s="4">
        <f t="shared" si="1"/>
        <v>23.55</v>
      </c>
      <c r="I4" s="4">
        <f t="shared" si="1"/>
        <v>23.55</v>
      </c>
      <c r="J4" s="4">
        <f t="shared" si="1"/>
        <v>23.55</v>
      </c>
      <c r="K4" s="4">
        <f t="shared" si="1"/>
        <v>23.55</v>
      </c>
      <c r="L4" s="4">
        <f t="shared" si="1"/>
        <v>23.55</v>
      </c>
    </row>
    <row r="5" spans="1:24" x14ac:dyDescent="0.3">
      <c r="A5" t="s">
        <v>45</v>
      </c>
      <c r="C5" s="4">
        <f>19/2</f>
        <v>9.5</v>
      </c>
      <c r="D5" s="4">
        <f t="shared" ref="D5:L5" si="2">19/2</f>
        <v>9.5</v>
      </c>
      <c r="E5" s="4">
        <f t="shared" si="2"/>
        <v>9.5</v>
      </c>
      <c r="F5" s="4">
        <f t="shared" si="2"/>
        <v>9.5</v>
      </c>
      <c r="G5" s="4">
        <f t="shared" si="2"/>
        <v>9.5</v>
      </c>
      <c r="H5" s="4">
        <f t="shared" si="2"/>
        <v>9.5</v>
      </c>
      <c r="I5" s="4">
        <f t="shared" si="2"/>
        <v>9.5</v>
      </c>
      <c r="J5" s="4">
        <f t="shared" si="2"/>
        <v>9.5</v>
      </c>
      <c r="K5" s="4">
        <f t="shared" si="2"/>
        <v>9.5</v>
      </c>
      <c r="L5" s="4">
        <f t="shared" si="2"/>
        <v>9.5</v>
      </c>
      <c r="O5">
        <f>C6/N2</f>
        <v>0.24481481481481479</v>
      </c>
      <c r="P5">
        <f>D6/N2</f>
        <v>0.29370370370370363</v>
      </c>
      <c r="Q5">
        <f>E6/N2</f>
        <v>0.36185185185185181</v>
      </c>
      <c r="R5">
        <f>F6/N2</f>
        <v>0.43518518518518517</v>
      </c>
      <c r="S5">
        <f>G6/N2</f>
        <v>0.50629629629629624</v>
      </c>
      <c r="T5">
        <f>H6/N2</f>
        <v>0.57518518518518513</v>
      </c>
      <c r="U5">
        <f>I6/N2</f>
        <v>0.66851851851851851</v>
      </c>
      <c r="V5">
        <f>J6/N2</f>
        <v>0.7433333333333334</v>
      </c>
      <c r="W5">
        <f>K6/N2</f>
        <v>0.82185185185185183</v>
      </c>
      <c r="X5">
        <f>L6/N2</f>
        <v>0.92925925925925923</v>
      </c>
    </row>
    <row r="6" spans="1:24" x14ac:dyDescent="0.3">
      <c r="A6" t="s">
        <v>3</v>
      </c>
      <c r="C6" s="45">
        <f t="shared" ref="C6:L6" si="3">SUM(C2:C5)</f>
        <v>33.049999999999997</v>
      </c>
      <c r="D6" s="45">
        <f t="shared" si="3"/>
        <v>39.649999999999991</v>
      </c>
      <c r="E6" s="45">
        <f t="shared" si="3"/>
        <v>48.849999999999994</v>
      </c>
      <c r="F6" s="45">
        <f t="shared" si="3"/>
        <v>58.75</v>
      </c>
      <c r="G6" s="45">
        <f t="shared" si="3"/>
        <v>68.349999999999994</v>
      </c>
      <c r="H6" s="45">
        <f t="shared" si="3"/>
        <v>77.649999999999991</v>
      </c>
      <c r="I6" s="45">
        <f t="shared" si="3"/>
        <v>90.25</v>
      </c>
      <c r="J6" s="45">
        <f t="shared" si="3"/>
        <v>100.35000000000001</v>
      </c>
      <c r="K6" s="45">
        <f t="shared" si="3"/>
        <v>110.95</v>
      </c>
      <c r="L6" s="45">
        <f t="shared" si="3"/>
        <v>125.45</v>
      </c>
      <c r="N6">
        <f>0/N2</f>
        <v>0</v>
      </c>
      <c r="O6">
        <f t="shared" ref="O6:X6" si="4">C10</f>
        <v>2.4133333333333336</v>
      </c>
      <c r="P6">
        <f t="shared" si="4"/>
        <v>2.3833333333333333</v>
      </c>
      <c r="Q6">
        <f t="shared" si="4"/>
        <v>2.3166666666666664</v>
      </c>
      <c r="R6">
        <f t="shared" si="4"/>
        <v>2.0733333333333328</v>
      </c>
      <c r="S6">
        <f t="shared" si="4"/>
        <v>1.9633333333333332</v>
      </c>
      <c r="T6">
        <f t="shared" si="4"/>
        <v>1.79</v>
      </c>
      <c r="U6">
        <f t="shared" si="4"/>
        <v>1.6899999999999997</v>
      </c>
      <c r="V6">
        <f t="shared" si="4"/>
        <v>1.5366666666666668</v>
      </c>
      <c r="W6">
        <f t="shared" si="4"/>
        <v>1.39</v>
      </c>
      <c r="X6">
        <f t="shared" si="4"/>
        <v>1.17</v>
      </c>
    </row>
    <row r="7" spans="1:24" x14ac:dyDescent="0.3">
      <c r="A7" s="1">
        <v>0</v>
      </c>
      <c r="B7" s="1">
        <v>1</v>
      </c>
      <c r="C7" s="6">
        <v>2.42</v>
      </c>
      <c r="D7" s="6">
        <v>2.35</v>
      </c>
      <c r="E7" s="6">
        <v>2.2999999999999998</v>
      </c>
      <c r="F7" s="6">
        <v>2.08</v>
      </c>
      <c r="G7" s="6">
        <v>1.95</v>
      </c>
      <c r="H7" s="6">
        <v>1.78</v>
      </c>
      <c r="I7" s="6">
        <v>1.71</v>
      </c>
      <c r="J7" s="6">
        <v>1.53</v>
      </c>
      <c r="K7" s="6">
        <v>1.41</v>
      </c>
      <c r="L7" s="6">
        <v>1.1499999999999999</v>
      </c>
      <c r="N7">
        <f>10/N2</f>
        <v>7.407407407407407E-2</v>
      </c>
      <c r="O7">
        <f t="shared" ref="O7:X7" si="5">C14</f>
        <v>2.42</v>
      </c>
      <c r="P7">
        <f t="shared" si="5"/>
        <v>2.3833333333333333</v>
      </c>
      <c r="Q7">
        <f t="shared" si="5"/>
        <v>2.3366666666666664</v>
      </c>
      <c r="R7">
        <f t="shared" si="5"/>
        <v>2.0833333333333335</v>
      </c>
      <c r="S7">
        <f t="shared" si="5"/>
        <v>1.97</v>
      </c>
      <c r="T7">
        <f t="shared" si="5"/>
        <v>1.8333333333333333</v>
      </c>
      <c r="U7">
        <f t="shared" si="5"/>
        <v>1.7</v>
      </c>
      <c r="V7">
        <f t="shared" si="5"/>
        <v>1.5533333333333335</v>
      </c>
      <c r="W7">
        <f t="shared" si="5"/>
        <v>1.39</v>
      </c>
      <c r="X7">
        <f t="shared" si="5"/>
        <v>1.1599999999999999</v>
      </c>
    </row>
    <row r="8" spans="1:24" x14ac:dyDescent="0.3">
      <c r="B8">
        <v>2</v>
      </c>
      <c r="C8" s="4">
        <v>2.42</v>
      </c>
      <c r="D8" s="4">
        <v>2.4</v>
      </c>
      <c r="E8" s="4">
        <v>2.2999999999999998</v>
      </c>
      <c r="F8" s="4">
        <v>2.11</v>
      </c>
      <c r="G8" s="4">
        <v>1.97</v>
      </c>
      <c r="H8" s="4">
        <v>1.78</v>
      </c>
      <c r="I8" s="4">
        <v>1.68</v>
      </c>
      <c r="J8" s="4">
        <v>1.53</v>
      </c>
      <c r="K8" s="4">
        <v>1.39</v>
      </c>
      <c r="L8" s="4">
        <v>1.18</v>
      </c>
      <c r="N8">
        <f>20/N2</f>
        <v>0.14814814814814814</v>
      </c>
      <c r="O8">
        <f t="shared" ref="O8:X8" si="6">C18</f>
        <v>2.4500000000000002</v>
      </c>
      <c r="P8">
        <f t="shared" si="6"/>
        <v>2.3933333333333331</v>
      </c>
      <c r="Q8">
        <f t="shared" si="6"/>
        <v>2.3633333333333337</v>
      </c>
      <c r="R8">
        <f t="shared" si="6"/>
        <v>2.1</v>
      </c>
      <c r="S8">
        <f t="shared" si="6"/>
        <v>1.97</v>
      </c>
      <c r="T8">
        <f t="shared" si="6"/>
        <v>1.8433333333333335</v>
      </c>
      <c r="U8">
        <f t="shared" si="6"/>
        <v>1.68</v>
      </c>
      <c r="V8">
        <f t="shared" si="6"/>
        <v>1.5366666666666668</v>
      </c>
      <c r="W8">
        <f t="shared" si="6"/>
        <v>1.3666666666666665</v>
      </c>
      <c r="X8">
        <f t="shared" si="6"/>
        <v>1.1499999999999999</v>
      </c>
    </row>
    <row r="9" spans="1:24" x14ac:dyDescent="0.3">
      <c r="B9">
        <v>3</v>
      </c>
      <c r="C9" s="4">
        <v>2.4</v>
      </c>
      <c r="D9" s="4">
        <v>2.4</v>
      </c>
      <c r="E9" s="4">
        <v>2.35</v>
      </c>
      <c r="F9" s="4">
        <v>2.0299999999999998</v>
      </c>
      <c r="G9" s="4">
        <v>1.97</v>
      </c>
      <c r="H9" s="4">
        <v>1.81</v>
      </c>
      <c r="I9" s="4">
        <v>1.68</v>
      </c>
      <c r="J9" s="4">
        <v>1.55</v>
      </c>
      <c r="K9" s="4">
        <v>1.37</v>
      </c>
      <c r="L9" s="4">
        <v>1.18</v>
      </c>
      <c r="N9">
        <f>30/N2</f>
        <v>0.22222222222222221</v>
      </c>
      <c r="O9">
        <f t="shared" ref="O9:X9" si="7">C22</f>
        <v>2.5</v>
      </c>
      <c r="P9">
        <f t="shared" si="7"/>
        <v>2.42</v>
      </c>
      <c r="Q9">
        <f t="shared" si="7"/>
        <v>2.3633333333333337</v>
      </c>
      <c r="R9">
        <f t="shared" si="7"/>
        <v>2.09</v>
      </c>
      <c r="S9">
        <f t="shared" si="7"/>
        <v>1.9733333333333334</v>
      </c>
      <c r="T9">
        <f t="shared" si="7"/>
        <v>1.8</v>
      </c>
      <c r="U9">
        <f t="shared" si="7"/>
        <v>1.68</v>
      </c>
      <c r="V9">
        <f t="shared" si="7"/>
        <v>1.5200000000000002</v>
      </c>
      <c r="W9">
        <f t="shared" si="7"/>
        <v>1.34</v>
      </c>
      <c r="X9">
        <f t="shared" si="7"/>
        <v>1.1433333333333333</v>
      </c>
    </row>
    <row r="10" spans="1:24" x14ac:dyDescent="0.3">
      <c r="A10" s="2"/>
      <c r="B10" s="2" t="s">
        <v>0</v>
      </c>
      <c r="C10" s="7">
        <f>AVERAGE(C7:C9)</f>
        <v>2.4133333333333336</v>
      </c>
      <c r="D10" s="7">
        <f t="shared" ref="D10:L10" si="8">AVERAGE(D7:D9)</f>
        <v>2.3833333333333333</v>
      </c>
      <c r="E10" s="7">
        <f t="shared" si="8"/>
        <v>2.3166666666666664</v>
      </c>
      <c r="F10" s="7">
        <f t="shared" si="8"/>
        <v>2.0733333333333328</v>
      </c>
      <c r="G10" s="7">
        <f t="shared" si="8"/>
        <v>1.9633333333333332</v>
      </c>
      <c r="H10" s="7">
        <f t="shared" si="8"/>
        <v>1.79</v>
      </c>
      <c r="I10" s="7">
        <f t="shared" si="8"/>
        <v>1.6899999999999997</v>
      </c>
      <c r="J10" s="7">
        <f t="shared" si="8"/>
        <v>1.5366666666666668</v>
      </c>
      <c r="K10" s="7">
        <f t="shared" si="8"/>
        <v>1.39</v>
      </c>
      <c r="L10" s="7">
        <f t="shared" si="8"/>
        <v>1.17</v>
      </c>
      <c r="N10">
        <f>40/N2</f>
        <v>0.29629629629629628</v>
      </c>
      <c r="O10">
        <f t="shared" ref="O10:X10" si="9">C26</f>
        <v>2.5666666666666664</v>
      </c>
      <c r="P10">
        <f t="shared" si="9"/>
        <v>2.4633333333333334</v>
      </c>
      <c r="Q10">
        <f t="shared" si="9"/>
        <v>2.39</v>
      </c>
      <c r="R10">
        <f t="shared" si="9"/>
        <v>2.1199999999999997</v>
      </c>
      <c r="S10">
        <f t="shared" si="9"/>
        <v>1.97</v>
      </c>
      <c r="T10">
        <f t="shared" si="9"/>
        <v>1.78</v>
      </c>
      <c r="U10">
        <f t="shared" si="9"/>
        <v>1.6499999999999997</v>
      </c>
      <c r="V10">
        <f t="shared" si="9"/>
        <v>1.49</v>
      </c>
      <c r="W10">
        <f t="shared" si="9"/>
        <v>1.32</v>
      </c>
      <c r="X10">
        <f t="shared" si="9"/>
        <v>1.1100000000000001</v>
      </c>
    </row>
    <row r="11" spans="1:24" x14ac:dyDescent="0.3">
      <c r="A11" s="1">
        <v>1</v>
      </c>
      <c r="B11" s="1">
        <v>1</v>
      </c>
      <c r="C11" s="6">
        <v>2.42</v>
      </c>
      <c r="D11" s="6">
        <v>2.35</v>
      </c>
      <c r="E11" s="6">
        <v>2.3199999999999998</v>
      </c>
      <c r="F11" s="6">
        <v>2.08</v>
      </c>
      <c r="G11" s="6">
        <v>1.97</v>
      </c>
      <c r="H11" s="6">
        <v>1.81</v>
      </c>
      <c r="I11" s="6">
        <v>1.74</v>
      </c>
      <c r="J11" s="6">
        <v>1.53</v>
      </c>
      <c r="K11" s="6">
        <v>1.41</v>
      </c>
      <c r="L11" s="6">
        <v>1.18</v>
      </c>
      <c r="N11">
        <f>50/N2</f>
        <v>0.37037037037037035</v>
      </c>
      <c r="O11">
        <f t="shared" ref="O11:X11" si="10">C30</f>
        <v>2.6133333333333333</v>
      </c>
      <c r="P11">
        <f t="shared" si="10"/>
        <v>2.52</v>
      </c>
      <c r="Q11">
        <f t="shared" si="10"/>
        <v>2.4</v>
      </c>
      <c r="R11">
        <f t="shared" si="10"/>
        <v>2.11</v>
      </c>
      <c r="S11">
        <f t="shared" si="10"/>
        <v>1.9799999999999998</v>
      </c>
      <c r="T11">
        <f t="shared" si="10"/>
        <v>1.78</v>
      </c>
      <c r="U11">
        <f t="shared" si="10"/>
        <v>1.6499999999999997</v>
      </c>
      <c r="V11">
        <f t="shared" si="10"/>
        <v>1.4433333333333334</v>
      </c>
      <c r="W11">
        <f t="shared" si="10"/>
        <v>1.3</v>
      </c>
      <c r="X11">
        <f t="shared" si="10"/>
        <v>1.1000000000000001</v>
      </c>
    </row>
    <row r="12" spans="1:24" x14ac:dyDescent="0.3">
      <c r="B12">
        <v>2</v>
      </c>
      <c r="C12" s="4">
        <v>2.42</v>
      </c>
      <c r="D12" s="4">
        <v>2.4</v>
      </c>
      <c r="E12" s="4">
        <v>2.3199999999999998</v>
      </c>
      <c r="F12" s="4">
        <v>2.11</v>
      </c>
      <c r="G12" s="4">
        <v>1.97</v>
      </c>
      <c r="H12" s="4">
        <v>1.83</v>
      </c>
      <c r="I12" s="4">
        <v>1.68</v>
      </c>
      <c r="J12" s="4">
        <v>1.58</v>
      </c>
      <c r="K12" s="4">
        <v>1.37</v>
      </c>
      <c r="L12" s="4">
        <v>1.1499999999999999</v>
      </c>
      <c r="N12">
        <f>60/N2</f>
        <v>0.44444444444444442</v>
      </c>
      <c r="O12">
        <f t="shared" ref="O12:X12" si="11">C34</f>
        <v>2.7033333333333336</v>
      </c>
      <c r="P12">
        <f t="shared" si="11"/>
        <v>2.5866666666666664</v>
      </c>
      <c r="Q12">
        <f t="shared" si="11"/>
        <v>2.4</v>
      </c>
      <c r="R12">
        <f t="shared" si="11"/>
        <v>2.1199999999999997</v>
      </c>
      <c r="S12">
        <f t="shared" si="11"/>
        <v>1.97</v>
      </c>
      <c r="T12">
        <f t="shared" si="11"/>
        <v>1.7733333333333334</v>
      </c>
      <c r="U12">
        <f t="shared" si="11"/>
        <v>1.63</v>
      </c>
      <c r="V12">
        <f t="shared" si="11"/>
        <v>1.41</v>
      </c>
      <c r="W12">
        <f t="shared" si="11"/>
        <v>1.2733333333333334</v>
      </c>
      <c r="X12">
        <f t="shared" si="11"/>
        <v>1.08</v>
      </c>
    </row>
    <row r="13" spans="1:24" x14ac:dyDescent="0.3">
      <c r="B13">
        <v>3</v>
      </c>
      <c r="C13" s="4">
        <v>2.42</v>
      </c>
      <c r="D13" s="4">
        <v>2.4</v>
      </c>
      <c r="E13" s="4">
        <v>2.37</v>
      </c>
      <c r="F13" s="4">
        <v>2.06</v>
      </c>
      <c r="G13" s="4">
        <v>1.97</v>
      </c>
      <c r="H13" s="4">
        <v>1.86</v>
      </c>
      <c r="I13" s="4">
        <v>1.68</v>
      </c>
      <c r="J13" s="4">
        <v>1.55</v>
      </c>
      <c r="K13" s="4">
        <v>1.39</v>
      </c>
      <c r="L13" s="4">
        <v>1.1499999999999999</v>
      </c>
    </row>
    <row r="14" spans="1:24" x14ac:dyDescent="0.3">
      <c r="A14" s="2"/>
      <c r="B14" s="2" t="s">
        <v>0</v>
      </c>
      <c r="C14" s="7">
        <f>AVERAGE(C11:C13)</f>
        <v>2.42</v>
      </c>
      <c r="D14" s="7">
        <f t="shared" ref="D14:H14" si="12">AVERAGE(D11:D13)</f>
        <v>2.3833333333333333</v>
      </c>
      <c r="E14" s="7">
        <f t="shared" si="12"/>
        <v>2.3366666666666664</v>
      </c>
      <c r="F14" s="7">
        <f t="shared" si="12"/>
        <v>2.0833333333333335</v>
      </c>
      <c r="G14" s="7">
        <f t="shared" si="12"/>
        <v>1.97</v>
      </c>
      <c r="H14" s="7">
        <f t="shared" si="12"/>
        <v>1.8333333333333333</v>
      </c>
      <c r="I14" s="7">
        <f>AVERAGE(I11:I13)</f>
        <v>1.7</v>
      </c>
      <c r="J14" s="7">
        <f>AVERAGE(J11:J13)</f>
        <v>1.5533333333333335</v>
      </c>
      <c r="K14" s="7">
        <f>AVERAGE(K11:K13)</f>
        <v>1.39</v>
      </c>
      <c r="L14" s="7">
        <f>AVERAGE(L11:L13)</f>
        <v>1.1599999999999999</v>
      </c>
    </row>
    <row r="15" spans="1:24" x14ac:dyDescent="0.3">
      <c r="A15">
        <v>2</v>
      </c>
      <c r="B15">
        <v>1</v>
      </c>
      <c r="C15" s="4">
        <v>2.42</v>
      </c>
      <c r="D15" s="4">
        <v>2.35</v>
      </c>
      <c r="E15" s="4">
        <v>2.35</v>
      </c>
      <c r="F15" s="4">
        <v>2.11</v>
      </c>
      <c r="G15" s="4">
        <v>1.97</v>
      </c>
      <c r="H15" s="4">
        <v>1.81</v>
      </c>
      <c r="I15" s="4">
        <v>1.68</v>
      </c>
      <c r="J15" s="4">
        <v>1.5</v>
      </c>
      <c r="K15" s="4">
        <v>1.39</v>
      </c>
      <c r="L15" s="4">
        <v>1.1499999999999999</v>
      </c>
    </row>
    <row r="16" spans="1:24" x14ac:dyDescent="0.3">
      <c r="B16">
        <v>2</v>
      </c>
      <c r="C16" s="4">
        <v>2.48</v>
      </c>
      <c r="D16" s="4">
        <v>2.4300000000000002</v>
      </c>
      <c r="E16" s="4">
        <v>2.37</v>
      </c>
      <c r="F16" s="4">
        <v>2.13</v>
      </c>
      <c r="G16" s="4">
        <v>1.97</v>
      </c>
      <c r="H16" s="4">
        <v>1.89</v>
      </c>
      <c r="I16" s="4">
        <v>1.68</v>
      </c>
      <c r="J16" s="4">
        <v>1.58</v>
      </c>
      <c r="K16" s="4">
        <v>1.37</v>
      </c>
      <c r="L16" s="4">
        <v>1.1499999999999999</v>
      </c>
    </row>
    <row r="17" spans="1:15" x14ac:dyDescent="0.3">
      <c r="B17">
        <v>3</v>
      </c>
      <c r="C17" s="4">
        <v>2.4500000000000002</v>
      </c>
      <c r="D17" s="4">
        <v>2.4</v>
      </c>
      <c r="E17" s="4">
        <v>2.37</v>
      </c>
      <c r="F17" s="4">
        <v>2.06</v>
      </c>
      <c r="G17" s="4">
        <v>1.97</v>
      </c>
      <c r="H17" s="4">
        <v>1.83</v>
      </c>
      <c r="I17" s="4">
        <v>1.68</v>
      </c>
      <c r="J17" s="4">
        <v>1.53</v>
      </c>
      <c r="K17" s="4">
        <v>1.34</v>
      </c>
      <c r="L17" s="4">
        <v>1.1499999999999999</v>
      </c>
    </row>
    <row r="18" spans="1:15" x14ac:dyDescent="0.3">
      <c r="A18" s="2"/>
      <c r="B18" s="2" t="s">
        <v>0</v>
      </c>
      <c r="C18" s="7">
        <f>AVERAGE(C15:C17)</f>
        <v>2.4500000000000002</v>
      </c>
      <c r="D18" s="7">
        <f t="shared" ref="D18:L18" si="13">AVERAGE(D15:D17)</f>
        <v>2.3933333333333331</v>
      </c>
      <c r="E18" s="7">
        <f t="shared" si="13"/>
        <v>2.3633333333333337</v>
      </c>
      <c r="F18" s="7">
        <f t="shared" si="13"/>
        <v>2.1</v>
      </c>
      <c r="G18" s="7">
        <f t="shared" si="13"/>
        <v>1.97</v>
      </c>
      <c r="H18" s="7">
        <f t="shared" si="13"/>
        <v>1.8433333333333335</v>
      </c>
      <c r="I18" s="7">
        <f t="shared" si="13"/>
        <v>1.68</v>
      </c>
      <c r="J18" s="7">
        <f t="shared" si="13"/>
        <v>1.5366666666666668</v>
      </c>
      <c r="K18" s="7">
        <f t="shared" si="13"/>
        <v>1.3666666666666665</v>
      </c>
      <c r="L18" s="7">
        <f t="shared" si="13"/>
        <v>1.1499999999999999</v>
      </c>
    </row>
    <row r="19" spans="1:15" x14ac:dyDescent="0.3">
      <c r="A19">
        <v>3</v>
      </c>
      <c r="B19">
        <v>1</v>
      </c>
      <c r="C19" s="4">
        <v>2.48</v>
      </c>
      <c r="D19" s="4">
        <v>2.4</v>
      </c>
      <c r="E19" s="4">
        <v>2.35</v>
      </c>
      <c r="F19" s="4">
        <v>2.11</v>
      </c>
      <c r="G19" s="4">
        <v>1.95</v>
      </c>
      <c r="H19" s="4">
        <v>1.78</v>
      </c>
      <c r="I19" s="4">
        <v>1.68</v>
      </c>
      <c r="J19" s="4">
        <v>1.5</v>
      </c>
      <c r="K19" s="4">
        <v>1.36</v>
      </c>
      <c r="L19" s="4">
        <v>1.1299999999999999</v>
      </c>
    </row>
    <row r="20" spans="1:15" x14ac:dyDescent="0.3">
      <c r="B20">
        <v>2</v>
      </c>
      <c r="C20" s="4">
        <v>2.5099999999999998</v>
      </c>
      <c r="D20" s="4">
        <v>2.4300000000000002</v>
      </c>
      <c r="E20" s="4">
        <v>2.37</v>
      </c>
      <c r="F20" s="4">
        <v>2.13</v>
      </c>
      <c r="G20" s="4">
        <v>1.97</v>
      </c>
      <c r="H20" s="4">
        <v>1.81</v>
      </c>
      <c r="I20" s="4">
        <v>1.68</v>
      </c>
      <c r="J20" s="4">
        <v>1.53</v>
      </c>
      <c r="K20" s="4">
        <v>1.34</v>
      </c>
      <c r="L20" s="4">
        <v>1.1499999999999999</v>
      </c>
    </row>
    <row r="21" spans="1:15" x14ac:dyDescent="0.3">
      <c r="B21">
        <v>3</v>
      </c>
      <c r="C21" s="4">
        <v>2.5099999999999998</v>
      </c>
      <c r="D21" s="4">
        <v>2.4300000000000002</v>
      </c>
      <c r="E21" s="4">
        <v>2.37</v>
      </c>
      <c r="F21" s="4">
        <v>2.0299999999999998</v>
      </c>
      <c r="G21" s="4">
        <v>2</v>
      </c>
      <c r="H21" s="4">
        <v>1.81</v>
      </c>
      <c r="I21" s="4">
        <v>1.68</v>
      </c>
      <c r="J21" s="4">
        <v>1.53</v>
      </c>
      <c r="K21" s="4">
        <v>1.32</v>
      </c>
      <c r="L21" s="4">
        <v>1.1499999999999999</v>
      </c>
    </row>
    <row r="22" spans="1:15" x14ac:dyDescent="0.3">
      <c r="A22" s="2"/>
      <c r="B22" s="2" t="s">
        <v>0</v>
      </c>
      <c r="C22" s="7">
        <f>AVERAGE(C19:C21)</f>
        <v>2.5</v>
      </c>
      <c r="D22" s="7">
        <f t="shared" ref="D22:L22" si="14">AVERAGE(D19:D21)</f>
        <v>2.42</v>
      </c>
      <c r="E22" s="7">
        <f t="shared" si="14"/>
        <v>2.3633333333333337</v>
      </c>
      <c r="F22" s="7">
        <f t="shared" si="14"/>
        <v>2.09</v>
      </c>
      <c r="G22" s="7">
        <f t="shared" si="14"/>
        <v>1.9733333333333334</v>
      </c>
      <c r="H22" s="7">
        <f t="shared" si="14"/>
        <v>1.8</v>
      </c>
      <c r="I22" s="7">
        <f t="shared" si="14"/>
        <v>1.68</v>
      </c>
      <c r="J22" s="7">
        <f t="shared" si="14"/>
        <v>1.5200000000000002</v>
      </c>
      <c r="K22" s="7">
        <f t="shared" si="14"/>
        <v>1.34</v>
      </c>
      <c r="L22" s="7">
        <f t="shared" si="14"/>
        <v>1.1433333333333333</v>
      </c>
    </row>
    <row r="23" spans="1:15" x14ac:dyDescent="0.3">
      <c r="A23">
        <v>4</v>
      </c>
      <c r="B23">
        <v>1</v>
      </c>
      <c r="C23" s="4">
        <v>2.5299999999999998</v>
      </c>
      <c r="D23" s="4">
        <v>2.4300000000000002</v>
      </c>
      <c r="E23" s="4">
        <v>2.37</v>
      </c>
      <c r="F23" s="4">
        <v>2.11</v>
      </c>
      <c r="G23" s="4">
        <v>1.97</v>
      </c>
      <c r="H23" s="4">
        <v>1.78</v>
      </c>
      <c r="I23" s="4">
        <v>1.65</v>
      </c>
      <c r="J23" s="4">
        <v>1.47</v>
      </c>
      <c r="K23" s="4">
        <v>1.32</v>
      </c>
      <c r="L23" s="4">
        <v>1.1000000000000001</v>
      </c>
    </row>
    <row r="24" spans="1:15" x14ac:dyDescent="0.3">
      <c r="B24">
        <v>2</v>
      </c>
      <c r="C24" s="4">
        <v>2.61</v>
      </c>
      <c r="D24" s="4">
        <v>2.48</v>
      </c>
      <c r="E24" s="4">
        <v>2.4</v>
      </c>
      <c r="F24" s="4">
        <v>2.16</v>
      </c>
      <c r="G24" s="4">
        <v>1.97</v>
      </c>
      <c r="H24" s="4">
        <v>1.78</v>
      </c>
      <c r="I24" s="4">
        <v>1.65</v>
      </c>
      <c r="J24" s="4">
        <v>1.5</v>
      </c>
      <c r="K24" s="4">
        <v>1.32</v>
      </c>
      <c r="L24" s="4">
        <v>1.1299999999999999</v>
      </c>
    </row>
    <row r="25" spans="1:15" x14ac:dyDescent="0.3">
      <c r="B25">
        <v>3</v>
      </c>
      <c r="C25" s="4">
        <v>2.56</v>
      </c>
      <c r="D25" s="4">
        <v>2.48</v>
      </c>
      <c r="E25" s="4">
        <v>2.4</v>
      </c>
      <c r="F25" s="4">
        <v>2.09</v>
      </c>
      <c r="G25" s="4">
        <v>1.97</v>
      </c>
      <c r="H25" s="4">
        <v>1.78</v>
      </c>
      <c r="I25" s="4">
        <v>1.65</v>
      </c>
      <c r="J25" s="4">
        <v>1.5</v>
      </c>
      <c r="K25" s="4">
        <v>1.32</v>
      </c>
      <c r="L25" s="4">
        <v>1.1000000000000001</v>
      </c>
    </row>
    <row r="26" spans="1:15" x14ac:dyDescent="0.3">
      <c r="A26" s="2"/>
      <c r="B26" s="2" t="s">
        <v>0</v>
      </c>
      <c r="C26" s="7">
        <f>AVERAGE(C23:C25)</f>
        <v>2.5666666666666664</v>
      </c>
      <c r="D26" s="7">
        <f t="shared" ref="D26:L26" si="15">AVERAGE(D23:D25)</f>
        <v>2.4633333333333334</v>
      </c>
      <c r="E26" s="7">
        <f t="shared" si="15"/>
        <v>2.39</v>
      </c>
      <c r="F26" s="7">
        <f t="shared" si="15"/>
        <v>2.1199999999999997</v>
      </c>
      <c r="G26" s="7">
        <f t="shared" si="15"/>
        <v>1.97</v>
      </c>
      <c r="H26" s="7">
        <f t="shared" si="15"/>
        <v>1.78</v>
      </c>
      <c r="I26" s="7">
        <f t="shared" si="15"/>
        <v>1.6499999999999997</v>
      </c>
      <c r="J26" s="7">
        <f t="shared" si="15"/>
        <v>1.49</v>
      </c>
      <c r="K26" s="7">
        <f t="shared" si="15"/>
        <v>1.32</v>
      </c>
      <c r="L26" s="7">
        <f t="shared" si="15"/>
        <v>1.1100000000000001</v>
      </c>
    </row>
    <row r="27" spans="1:15" x14ac:dyDescent="0.3">
      <c r="A27">
        <v>5</v>
      </c>
      <c r="B27">
        <v>1</v>
      </c>
      <c r="C27" s="4">
        <v>2.58</v>
      </c>
      <c r="D27" s="4">
        <v>2.48</v>
      </c>
      <c r="E27" s="4">
        <v>2.4</v>
      </c>
      <c r="F27" s="4">
        <v>2.11</v>
      </c>
      <c r="G27" s="4">
        <v>1.97</v>
      </c>
      <c r="H27" s="4">
        <v>1.78</v>
      </c>
      <c r="I27" s="4">
        <v>1.65</v>
      </c>
      <c r="J27" s="4">
        <v>1.44</v>
      </c>
      <c r="K27" s="4">
        <v>1.3</v>
      </c>
      <c r="L27" s="4">
        <v>1.1000000000000001</v>
      </c>
    </row>
    <row r="28" spans="1:15" x14ac:dyDescent="0.3">
      <c r="B28">
        <v>2</v>
      </c>
      <c r="C28" s="4">
        <v>2.63</v>
      </c>
      <c r="D28" s="4">
        <v>2.54</v>
      </c>
      <c r="E28" s="4">
        <v>2.4</v>
      </c>
      <c r="F28" s="4">
        <v>2.16</v>
      </c>
      <c r="G28" s="4">
        <v>1.97</v>
      </c>
      <c r="H28" s="4">
        <v>1.78</v>
      </c>
      <c r="I28" s="4">
        <v>1.65</v>
      </c>
      <c r="J28" s="4">
        <v>1.47</v>
      </c>
      <c r="K28" s="4">
        <v>1.32</v>
      </c>
      <c r="L28" s="4">
        <v>1.1000000000000001</v>
      </c>
    </row>
    <row r="29" spans="1:15" x14ac:dyDescent="0.3">
      <c r="B29">
        <v>3</v>
      </c>
      <c r="C29" s="4">
        <v>2.63</v>
      </c>
      <c r="D29" s="4">
        <v>2.54</v>
      </c>
      <c r="E29" s="4">
        <v>2.4</v>
      </c>
      <c r="F29" s="4">
        <v>2.06</v>
      </c>
      <c r="G29" s="4">
        <v>2</v>
      </c>
      <c r="H29" s="4">
        <v>1.78</v>
      </c>
      <c r="I29" s="4">
        <v>1.65</v>
      </c>
      <c r="J29" s="4">
        <v>1.42</v>
      </c>
      <c r="K29" s="4">
        <v>1.28</v>
      </c>
      <c r="L29" s="4">
        <v>1.1000000000000001</v>
      </c>
    </row>
    <row r="30" spans="1:15" x14ac:dyDescent="0.3">
      <c r="A30" s="2"/>
      <c r="B30" s="2" t="s">
        <v>0</v>
      </c>
      <c r="C30" s="7">
        <f>AVERAGE(C27:C29)</f>
        <v>2.6133333333333333</v>
      </c>
      <c r="D30" s="7">
        <f t="shared" ref="D30:L30" si="16">AVERAGE(D27:D29)</f>
        <v>2.52</v>
      </c>
      <c r="E30" s="7">
        <f t="shared" si="16"/>
        <v>2.4</v>
      </c>
      <c r="F30" s="7">
        <f t="shared" si="16"/>
        <v>2.11</v>
      </c>
      <c r="G30" s="7">
        <f t="shared" si="16"/>
        <v>1.9799999999999998</v>
      </c>
      <c r="H30" s="7">
        <f t="shared" si="16"/>
        <v>1.78</v>
      </c>
      <c r="I30" s="7">
        <f t="shared" si="16"/>
        <v>1.6499999999999997</v>
      </c>
      <c r="J30" s="7">
        <f t="shared" si="16"/>
        <v>1.4433333333333334</v>
      </c>
      <c r="K30" s="7">
        <f t="shared" si="16"/>
        <v>1.3</v>
      </c>
      <c r="L30" s="7">
        <f t="shared" si="16"/>
        <v>1.1000000000000001</v>
      </c>
      <c r="N30" t="s">
        <v>31</v>
      </c>
      <c r="O30" t="s">
        <v>33</v>
      </c>
    </row>
    <row r="31" spans="1:15" x14ac:dyDescent="0.3">
      <c r="A31">
        <v>6</v>
      </c>
      <c r="B31">
        <v>1</v>
      </c>
      <c r="C31" s="4">
        <v>2.67</v>
      </c>
      <c r="D31" s="4">
        <v>2.54</v>
      </c>
      <c r="E31" s="4">
        <v>2.4</v>
      </c>
      <c r="F31" s="4">
        <v>2.11</v>
      </c>
      <c r="G31" s="4">
        <v>1.97</v>
      </c>
      <c r="H31" s="4">
        <v>1.76</v>
      </c>
      <c r="I31" s="4">
        <v>1.63</v>
      </c>
      <c r="J31" s="4">
        <v>1.42</v>
      </c>
      <c r="K31" s="4">
        <v>1.3</v>
      </c>
      <c r="L31" s="4">
        <v>1.07</v>
      </c>
      <c r="N31" t="s">
        <v>24</v>
      </c>
      <c r="O31" t="s">
        <v>24</v>
      </c>
    </row>
    <row r="32" spans="1:15" x14ac:dyDescent="0.3">
      <c r="B32">
        <v>2</v>
      </c>
      <c r="C32" s="4">
        <v>2.72</v>
      </c>
      <c r="D32" s="4">
        <v>2.61</v>
      </c>
      <c r="E32" s="4">
        <v>2.4</v>
      </c>
      <c r="F32" s="4">
        <v>2.16</v>
      </c>
      <c r="G32" s="4">
        <v>1.97</v>
      </c>
      <c r="H32" s="4">
        <v>1.78</v>
      </c>
      <c r="I32" s="4">
        <v>1.63</v>
      </c>
      <c r="J32" s="4">
        <v>1.39</v>
      </c>
      <c r="K32" s="4">
        <v>1.26</v>
      </c>
      <c r="L32" s="4">
        <v>1.1000000000000001</v>
      </c>
      <c r="N32" t="s">
        <v>49</v>
      </c>
    </row>
    <row r="33" spans="1:14" x14ac:dyDescent="0.3">
      <c r="B33">
        <v>3</v>
      </c>
      <c r="C33" s="4">
        <v>2.72</v>
      </c>
      <c r="D33" s="4">
        <v>2.61</v>
      </c>
      <c r="E33" s="4">
        <v>2.4</v>
      </c>
      <c r="F33" s="4">
        <v>2.09</v>
      </c>
      <c r="G33" s="4">
        <v>1.97</v>
      </c>
      <c r="H33" s="4">
        <v>1.78</v>
      </c>
      <c r="I33" s="4">
        <v>1.63</v>
      </c>
      <c r="J33" s="4">
        <v>1.42</v>
      </c>
      <c r="K33" s="4">
        <v>1.26</v>
      </c>
      <c r="L33" s="4">
        <v>1.07</v>
      </c>
    </row>
    <row r="34" spans="1:14" x14ac:dyDescent="0.3">
      <c r="A34" s="2"/>
      <c r="B34" s="2" t="s">
        <v>0</v>
      </c>
      <c r="C34" s="7">
        <f>AVERAGE(C31:C33)</f>
        <v>2.7033333333333336</v>
      </c>
      <c r="D34" s="7">
        <f t="shared" ref="D34:L34" si="17">AVERAGE(D31:D33)</f>
        <v>2.5866666666666664</v>
      </c>
      <c r="E34" s="7">
        <f t="shared" si="17"/>
        <v>2.4</v>
      </c>
      <c r="F34" s="7">
        <f t="shared" si="17"/>
        <v>2.1199999999999997</v>
      </c>
      <c r="G34" s="7">
        <f t="shared" si="17"/>
        <v>1.97</v>
      </c>
      <c r="H34" s="7">
        <f t="shared" si="17"/>
        <v>1.7733333333333334</v>
      </c>
      <c r="I34" s="7">
        <f t="shared" si="17"/>
        <v>1.63</v>
      </c>
      <c r="J34" s="7">
        <f t="shared" si="17"/>
        <v>1.41</v>
      </c>
      <c r="K34" s="7">
        <f t="shared" si="17"/>
        <v>1.2733333333333334</v>
      </c>
      <c r="L34" s="7">
        <f t="shared" si="17"/>
        <v>1.08</v>
      </c>
      <c r="N34">
        <v>47.1</v>
      </c>
    </row>
    <row r="35" spans="1:14" x14ac:dyDescent="0.3">
      <c r="N35">
        <v>31.6</v>
      </c>
    </row>
    <row r="36" spans="1:14" x14ac:dyDescent="0.3">
      <c r="N36" s="3">
        <f>SUM(N34:N35)</f>
        <v>78.7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4925-7A16-4A8C-B32A-216DE0AF8069}">
  <dimension ref="A1:T39"/>
  <sheetViews>
    <sheetView zoomScale="90" zoomScaleNormal="90" workbookViewId="0">
      <selection activeCell="K15" sqref="K15"/>
    </sheetView>
  </sheetViews>
  <sheetFormatPr defaultRowHeight="14.4" x14ac:dyDescent="0.3"/>
  <sheetData>
    <row r="1" spans="1:20" x14ac:dyDescent="0.3">
      <c r="A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20" x14ac:dyDescent="0.3">
      <c r="A2" t="s">
        <v>6</v>
      </c>
      <c r="C2" s="4">
        <f>47.1+38.2</f>
        <v>85.300000000000011</v>
      </c>
      <c r="D2" s="4">
        <v>94.5</v>
      </c>
      <c r="E2" s="4">
        <v>101.9</v>
      </c>
      <c r="F2" s="4">
        <v>109.2</v>
      </c>
      <c r="G2" s="4">
        <f>38.2+52.6+47.1-19</f>
        <v>118.9</v>
      </c>
      <c r="H2" s="4">
        <f>2*38.2+52.6</f>
        <v>129</v>
      </c>
      <c r="I2" s="4">
        <v>90.8</v>
      </c>
      <c r="J2" s="4">
        <v>103.8</v>
      </c>
      <c r="K2" s="4"/>
      <c r="L2">
        <v>101.4</v>
      </c>
      <c r="N2">
        <v>0.4</v>
      </c>
    </row>
    <row r="3" spans="1:20" x14ac:dyDescent="0.3">
      <c r="A3" t="s">
        <v>5</v>
      </c>
      <c r="C3" s="4">
        <v>-47.1</v>
      </c>
      <c r="D3" s="4">
        <v>-47.1</v>
      </c>
      <c r="E3" s="4">
        <v>-47.1</v>
      </c>
      <c r="F3" s="4">
        <v>-47.1</v>
      </c>
      <c r="G3" s="4">
        <v>-47.1</v>
      </c>
      <c r="H3" s="4">
        <v>0</v>
      </c>
      <c r="I3" s="4">
        <f>38.2+10.5</f>
        <v>48.7</v>
      </c>
      <c r="J3" s="4">
        <f>38.2+10.5</f>
        <v>48.7</v>
      </c>
      <c r="K3" s="4"/>
    </row>
    <row r="4" spans="1:20" x14ac:dyDescent="0.3">
      <c r="A4" t="s">
        <v>46</v>
      </c>
      <c r="C4" s="4">
        <f>-(38.2+52.4/2)</f>
        <v>-64.400000000000006</v>
      </c>
      <c r="D4" s="4">
        <f t="shared" ref="D4:J4" si="0">-(38.2+52.4/2)</f>
        <v>-64.400000000000006</v>
      </c>
      <c r="E4" s="4">
        <f t="shared" si="0"/>
        <v>-64.400000000000006</v>
      </c>
      <c r="F4" s="4">
        <f t="shared" si="0"/>
        <v>-64.400000000000006</v>
      </c>
      <c r="G4" s="4">
        <f t="shared" si="0"/>
        <v>-64.400000000000006</v>
      </c>
      <c r="H4" s="4">
        <f t="shared" si="0"/>
        <v>-64.400000000000006</v>
      </c>
      <c r="I4" s="4">
        <f t="shared" si="0"/>
        <v>-64.400000000000006</v>
      </c>
      <c r="J4" s="4">
        <f t="shared" si="0"/>
        <v>-64.400000000000006</v>
      </c>
      <c r="K4" s="4"/>
    </row>
    <row r="5" spans="1:20" x14ac:dyDescent="0.3">
      <c r="A5" t="s">
        <v>45</v>
      </c>
      <c r="C5" s="4">
        <f t="shared" ref="C5:J5" si="1">19/2</f>
        <v>9.5</v>
      </c>
      <c r="D5" s="4">
        <f t="shared" si="1"/>
        <v>9.5</v>
      </c>
      <c r="E5" s="4">
        <f t="shared" si="1"/>
        <v>9.5</v>
      </c>
      <c r="F5" s="4">
        <f t="shared" si="1"/>
        <v>9.5</v>
      </c>
      <c r="G5" s="4">
        <f t="shared" si="1"/>
        <v>9.5</v>
      </c>
      <c r="H5" s="4">
        <f t="shared" si="1"/>
        <v>9.5</v>
      </c>
      <c r="I5" s="4">
        <f t="shared" si="1"/>
        <v>9.5</v>
      </c>
      <c r="J5" s="4">
        <f t="shared" si="1"/>
        <v>9.5</v>
      </c>
      <c r="M5">
        <f>C6/L2</f>
        <v>-0.16469428007889542</v>
      </c>
      <c r="N5">
        <f>D6/L2</f>
        <v>-7.3964497041420191E-2</v>
      </c>
      <c r="O5">
        <f>E6/L2</f>
        <v>-9.861932938856155E-4</v>
      </c>
      <c r="P5">
        <f>F6/L2</f>
        <v>7.1005917159763274E-2</v>
      </c>
      <c r="Q5">
        <f>G6/L2</f>
        <v>0.16666666666666671</v>
      </c>
      <c r="R5">
        <f>H6/L2</f>
        <v>0.73076923076923073</v>
      </c>
      <c r="S5">
        <f>I6/L2</f>
        <v>0.83431952662721887</v>
      </c>
      <c r="T5">
        <f>J6/L2</f>
        <v>0.96252465483234706</v>
      </c>
    </row>
    <row r="6" spans="1:20" x14ac:dyDescent="0.3">
      <c r="A6" t="s">
        <v>3</v>
      </c>
      <c r="C6" s="45">
        <f t="shared" ref="C6:J6" si="2">SUM(C2:C5)</f>
        <v>-16.699999999999996</v>
      </c>
      <c r="D6" s="45">
        <f t="shared" si="2"/>
        <v>-7.5000000000000071</v>
      </c>
      <c r="E6" s="45">
        <f t="shared" si="2"/>
        <v>-0.10000000000000142</v>
      </c>
      <c r="F6" s="45">
        <f t="shared" si="2"/>
        <v>7.1999999999999957</v>
      </c>
      <c r="G6" s="45">
        <f t="shared" si="2"/>
        <v>16.900000000000006</v>
      </c>
      <c r="H6" s="45">
        <f t="shared" si="2"/>
        <v>74.099999999999994</v>
      </c>
      <c r="I6" s="45">
        <f t="shared" si="2"/>
        <v>84.6</v>
      </c>
      <c r="J6" s="45">
        <f t="shared" si="2"/>
        <v>97.6</v>
      </c>
      <c r="L6">
        <f>0/L2</f>
        <v>0</v>
      </c>
      <c r="M6">
        <f t="shared" ref="M6:T6" si="3">C10</f>
        <v>2.92</v>
      </c>
      <c r="N6">
        <f t="shared" si="3"/>
        <v>2.9500000000000006</v>
      </c>
      <c r="O6">
        <f t="shared" si="3"/>
        <v>2.9600000000000004</v>
      </c>
      <c r="P6">
        <f t="shared" si="3"/>
        <v>2.94</v>
      </c>
      <c r="Q6">
        <f t="shared" si="3"/>
        <v>2.92</v>
      </c>
      <c r="R6">
        <f t="shared" si="3"/>
        <v>2.29</v>
      </c>
      <c r="S6">
        <f t="shared" si="3"/>
        <v>2.04</v>
      </c>
      <c r="T6">
        <f t="shared" si="3"/>
        <v>1.75</v>
      </c>
    </row>
    <row r="7" spans="1:20" x14ac:dyDescent="0.3">
      <c r="A7" s="1">
        <v>0</v>
      </c>
      <c r="B7" s="1">
        <v>1</v>
      </c>
      <c r="C7" s="6">
        <v>2.92</v>
      </c>
      <c r="D7" s="6">
        <v>2.95</v>
      </c>
      <c r="E7" s="6">
        <v>2.95</v>
      </c>
      <c r="F7" s="6">
        <v>2.95</v>
      </c>
      <c r="G7" s="6">
        <v>2.92</v>
      </c>
      <c r="H7" s="6">
        <v>2.29</v>
      </c>
      <c r="I7" s="6">
        <v>2.04</v>
      </c>
      <c r="J7" s="6">
        <v>1.78</v>
      </c>
      <c r="L7">
        <f>10/L2</f>
        <v>9.8619329388560148E-2</v>
      </c>
      <c r="M7">
        <f t="shared" ref="M7:T7" si="4">C14</f>
        <v>2.92</v>
      </c>
      <c r="N7">
        <f t="shared" si="4"/>
        <v>2.9500000000000006</v>
      </c>
      <c r="O7">
        <f t="shared" si="4"/>
        <v>2.9500000000000006</v>
      </c>
      <c r="P7">
        <f t="shared" si="4"/>
        <v>2.94</v>
      </c>
      <c r="Q7">
        <f t="shared" si="4"/>
        <v>2.92</v>
      </c>
      <c r="R7">
        <f t="shared" si="4"/>
        <v>2.2966666666666664</v>
      </c>
      <c r="S7">
        <f t="shared" si="4"/>
        <v>2.04</v>
      </c>
      <c r="T7">
        <f t="shared" si="4"/>
        <v>1.7433333333333334</v>
      </c>
    </row>
    <row r="8" spans="1:20" x14ac:dyDescent="0.3">
      <c r="B8">
        <v>2</v>
      </c>
      <c r="C8" s="4">
        <v>2.92</v>
      </c>
      <c r="D8" s="4">
        <v>2.95</v>
      </c>
      <c r="E8" s="4">
        <v>2.95</v>
      </c>
      <c r="F8" s="4">
        <v>2.95</v>
      </c>
      <c r="G8" s="4">
        <v>2.92</v>
      </c>
      <c r="H8" s="4">
        <v>2.29</v>
      </c>
      <c r="I8" s="4">
        <v>2.04</v>
      </c>
      <c r="J8" s="4">
        <v>1.76</v>
      </c>
      <c r="L8">
        <f>20/L2</f>
        <v>0.1972386587771203</v>
      </c>
      <c r="M8">
        <f t="shared" ref="M8:T8" si="5">C18</f>
        <v>2.9500000000000006</v>
      </c>
      <c r="N8">
        <f t="shared" si="5"/>
        <v>2.97</v>
      </c>
      <c r="O8">
        <f t="shared" si="5"/>
        <v>2.97</v>
      </c>
      <c r="P8">
        <f t="shared" si="5"/>
        <v>2.9299999999999997</v>
      </c>
      <c r="Q8">
        <f t="shared" si="5"/>
        <v>2.9299999999999997</v>
      </c>
      <c r="R8">
        <f t="shared" si="5"/>
        <v>2.31</v>
      </c>
      <c r="S8">
        <f t="shared" si="5"/>
        <v>2.0266666666666668</v>
      </c>
      <c r="T8">
        <f t="shared" si="5"/>
        <v>1.7333333333333334</v>
      </c>
    </row>
    <row r="9" spans="1:20" x14ac:dyDescent="0.3">
      <c r="B9">
        <v>3</v>
      </c>
      <c r="C9" s="4">
        <v>2.92</v>
      </c>
      <c r="D9" s="4">
        <v>2.95</v>
      </c>
      <c r="E9" s="4">
        <v>2.98</v>
      </c>
      <c r="F9" s="4">
        <v>2.92</v>
      </c>
      <c r="G9" s="4">
        <v>2.92</v>
      </c>
      <c r="H9" s="4">
        <v>2.29</v>
      </c>
      <c r="I9" s="4">
        <v>2.04</v>
      </c>
      <c r="J9" s="4">
        <v>1.71</v>
      </c>
      <c r="L9">
        <f>30/L2</f>
        <v>0.29585798816568043</v>
      </c>
      <c r="M9">
        <f t="shared" ref="M9:T9" si="6">C22</f>
        <v>2.956666666666667</v>
      </c>
      <c r="N9">
        <f t="shared" si="6"/>
        <v>2.9599999999999995</v>
      </c>
      <c r="O9">
        <f t="shared" si="6"/>
        <v>2.97</v>
      </c>
      <c r="P9">
        <f t="shared" si="6"/>
        <v>2.9500000000000006</v>
      </c>
      <c r="Q9">
        <f t="shared" si="6"/>
        <v>2.94</v>
      </c>
      <c r="R9">
        <f t="shared" si="6"/>
        <v>2.34</v>
      </c>
      <c r="S9">
        <f t="shared" si="6"/>
        <v>2.0099999999999998</v>
      </c>
      <c r="T9">
        <f t="shared" si="6"/>
        <v>1.71</v>
      </c>
    </row>
    <row r="10" spans="1:20" x14ac:dyDescent="0.3">
      <c r="A10" s="2"/>
      <c r="B10" s="2" t="s">
        <v>0</v>
      </c>
      <c r="C10" s="7">
        <f>AVERAGE(C7:C9)</f>
        <v>2.92</v>
      </c>
      <c r="D10" s="7">
        <f t="shared" ref="D10:J10" si="7">AVERAGE(D7:D9)</f>
        <v>2.9500000000000006</v>
      </c>
      <c r="E10" s="7">
        <f t="shared" si="7"/>
        <v>2.9600000000000004</v>
      </c>
      <c r="F10" s="7">
        <f t="shared" si="7"/>
        <v>2.94</v>
      </c>
      <c r="G10" s="7">
        <f t="shared" si="7"/>
        <v>2.92</v>
      </c>
      <c r="H10" s="7">
        <f t="shared" si="7"/>
        <v>2.29</v>
      </c>
      <c r="I10" s="7">
        <f t="shared" si="7"/>
        <v>2.04</v>
      </c>
      <c r="J10" s="7">
        <f t="shared" si="7"/>
        <v>1.75</v>
      </c>
      <c r="L10">
        <f>40/L2</f>
        <v>0.39447731755424059</v>
      </c>
      <c r="M10">
        <f t="shared" ref="M10:T10" si="8">C26</f>
        <v>2.99</v>
      </c>
      <c r="N10">
        <f t="shared" si="8"/>
        <v>2.9533333333333331</v>
      </c>
      <c r="O10">
        <f t="shared" si="8"/>
        <v>2.9500000000000006</v>
      </c>
      <c r="P10">
        <f t="shared" si="8"/>
        <v>2.92</v>
      </c>
      <c r="Q10">
        <f t="shared" si="8"/>
        <v>2.9800000000000004</v>
      </c>
      <c r="R10">
        <f t="shared" si="8"/>
        <v>2.3533333333333331</v>
      </c>
      <c r="S10">
        <f t="shared" si="8"/>
        <v>2.0266666666666668</v>
      </c>
      <c r="T10">
        <f t="shared" si="8"/>
        <v>1.6500000000000001</v>
      </c>
    </row>
    <row r="11" spans="1:20" x14ac:dyDescent="0.3">
      <c r="A11" s="1">
        <v>1</v>
      </c>
      <c r="B11" s="1">
        <v>1</v>
      </c>
      <c r="C11" s="6">
        <v>2.92</v>
      </c>
      <c r="D11" s="6">
        <v>2.95</v>
      </c>
      <c r="E11" s="6">
        <v>2.95</v>
      </c>
      <c r="F11" s="6">
        <v>2.95</v>
      </c>
      <c r="G11" s="6">
        <v>2.92</v>
      </c>
      <c r="H11" s="6">
        <v>2.31</v>
      </c>
      <c r="I11" s="6">
        <v>2.04</v>
      </c>
      <c r="J11" s="6">
        <v>1.76</v>
      </c>
      <c r="L11">
        <f>50/L2</f>
        <v>0.49309664694280075</v>
      </c>
      <c r="M11">
        <f t="shared" ref="M11:T11" si="9">C30</f>
        <v>2.9966666666666666</v>
      </c>
      <c r="N11">
        <f t="shared" si="9"/>
        <v>2.9</v>
      </c>
      <c r="O11">
        <f t="shared" si="9"/>
        <v>2.8866666666666667</v>
      </c>
      <c r="P11">
        <f t="shared" si="9"/>
        <v>2.8800000000000003</v>
      </c>
      <c r="Q11">
        <f t="shared" si="9"/>
        <v>2.9733333333333332</v>
      </c>
      <c r="R11">
        <f t="shared" si="9"/>
        <v>2.39</v>
      </c>
      <c r="S11">
        <f t="shared" si="9"/>
        <v>2</v>
      </c>
      <c r="T11">
        <f t="shared" si="9"/>
        <v>1.5866666666666669</v>
      </c>
    </row>
    <row r="12" spans="1:20" x14ac:dyDescent="0.3">
      <c r="B12">
        <v>2</v>
      </c>
      <c r="C12" s="4">
        <v>2.92</v>
      </c>
      <c r="D12" s="4">
        <v>2.95</v>
      </c>
      <c r="E12" s="4">
        <v>2.95</v>
      </c>
      <c r="F12" s="4">
        <v>2.95</v>
      </c>
      <c r="G12" s="4">
        <v>2.92</v>
      </c>
      <c r="H12" s="4">
        <v>2.29</v>
      </c>
      <c r="I12" s="4">
        <v>2.04</v>
      </c>
      <c r="J12" s="4">
        <v>1.76</v>
      </c>
      <c r="L12">
        <f>60/L2</f>
        <v>0.59171597633136086</v>
      </c>
      <c r="M12">
        <f t="shared" ref="M12:T12" si="10">C34</f>
        <v>2.973333333333334</v>
      </c>
      <c r="N12">
        <f t="shared" si="10"/>
        <v>2.76</v>
      </c>
      <c r="O12">
        <f t="shared" si="10"/>
        <v>2.75</v>
      </c>
      <c r="P12">
        <f t="shared" si="10"/>
        <v>2.7366666666666668</v>
      </c>
      <c r="Q12">
        <f t="shared" si="10"/>
        <v>2.9299999999999997</v>
      </c>
      <c r="R12">
        <f t="shared" si="10"/>
        <v>2.4</v>
      </c>
      <c r="S12">
        <f t="shared" si="10"/>
        <v>1.9333333333333333</v>
      </c>
      <c r="T12">
        <f t="shared" si="10"/>
        <v>1.45</v>
      </c>
    </row>
    <row r="13" spans="1:20" x14ac:dyDescent="0.3">
      <c r="B13">
        <v>3</v>
      </c>
      <c r="C13" s="4">
        <v>2.92</v>
      </c>
      <c r="D13" s="4">
        <v>2.95</v>
      </c>
      <c r="E13" s="4">
        <v>2.95</v>
      </c>
      <c r="F13" s="4">
        <v>2.92</v>
      </c>
      <c r="G13" s="4">
        <v>2.92</v>
      </c>
      <c r="H13" s="4">
        <v>2.29</v>
      </c>
      <c r="I13" s="4">
        <v>2.04</v>
      </c>
      <c r="J13" s="4">
        <v>1.71</v>
      </c>
    </row>
    <row r="14" spans="1:20" x14ac:dyDescent="0.3">
      <c r="A14" s="2"/>
      <c r="B14" s="2" t="s">
        <v>0</v>
      </c>
      <c r="C14" s="7">
        <f>AVERAGE(C11:C13)</f>
        <v>2.92</v>
      </c>
      <c r="D14" s="7">
        <f t="shared" ref="D14:H14" si="11">AVERAGE(D11:D13)</f>
        <v>2.9500000000000006</v>
      </c>
      <c r="E14" s="7">
        <f t="shared" si="11"/>
        <v>2.9500000000000006</v>
      </c>
      <c r="F14" s="7">
        <f t="shared" si="11"/>
        <v>2.94</v>
      </c>
      <c r="G14" s="7">
        <f t="shared" si="11"/>
        <v>2.92</v>
      </c>
      <c r="H14" s="7">
        <f t="shared" si="11"/>
        <v>2.2966666666666664</v>
      </c>
      <c r="I14" s="7">
        <f>AVERAGE(I11:I13)</f>
        <v>2.04</v>
      </c>
      <c r="J14" s="7">
        <f>AVERAGE(J11:J13)</f>
        <v>1.7433333333333334</v>
      </c>
    </row>
    <row r="15" spans="1:20" x14ac:dyDescent="0.3">
      <c r="A15">
        <v>2</v>
      </c>
      <c r="B15">
        <v>1</v>
      </c>
      <c r="C15" s="4">
        <v>2.95</v>
      </c>
      <c r="D15" s="4">
        <v>2.98</v>
      </c>
      <c r="E15" s="4">
        <v>2.95</v>
      </c>
      <c r="F15" s="4">
        <v>2.95</v>
      </c>
      <c r="G15" s="4">
        <v>2.95</v>
      </c>
      <c r="H15" s="4">
        <v>2.31</v>
      </c>
      <c r="I15" s="4">
        <v>2.02</v>
      </c>
      <c r="J15" s="4">
        <v>1.76</v>
      </c>
    </row>
    <row r="16" spans="1:20" x14ac:dyDescent="0.3">
      <c r="B16">
        <v>2</v>
      </c>
      <c r="C16" s="4">
        <v>2.95</v>
      </c>
      <c r="D16" s="4">
        <v>2.98</v>
      </c>
      <c r="E16" s="4">
        <v>2.98</v>
      </c>
      <c r="F16" s="4">
        <v>2.92</v>
      </c>
      <c r="G16" s="4">
        <v>2.92</v>
      </c>
      <c r="H16" s="4">
        <v>2.31</v>
      </c>
      <c r="I16" s="4">
        <v>2.02</v>
      </c>
      <c r="J16" s="4">
        <v>1.73</v>
      </c>
    </row>
    <row r="17" spans="1:18" x14ac:dyDescent="0.3">
      <c r="B17">
        <v>3</v>
      </c>
      <c r="C17" s="4">
        <v>2.95</v>
      </c>
      <c r="D17" s="4">
        <v>2.95</v>
      </c>
      <c r="E17" s="4">
        <v>2.98</v>
      </c>
      <c r="F17" s="4">
        <v>2.92</v>
      </c>
      <c r="G17" s="4">
        <v>2.92</v>
      </c>
      <c r="H17" s="4">
        <v>2.31</v>
      </c>
      <c r="I17" s="4">
        <v>2.04</v>
      </c>
      <c r="J17" s="4">
        <v>1.71</v>
      </c>
    </row>
    <row r="18" spans="1:18" x14ac:dyDescent="0.3">
      <c r="A18" s="2"/>
      <c r="B18" s="2" t="s">
        <v>0</v>
      </c>
      <c r="C18" s="7">
        <f>AVERAGE(C15:C17)</f>
        <v>2.9500000000000006</v>
      </c>
      <c r="D18" s="7">
        <f t="shared" ref="D18:J18" si="12">AVERAGE(D15:D17)</f>
        <v>2.97</v>
      </c>
      <c r="E18" s="7">
        <f t="shared" si="12"/>
        <v>2.97</v>
      </c>
      <c r="F18" s="7">
        <f t="shared" si="12"/>
        <v>2.9299999999999997</v>
      </c>
      <c r="G18" s="7">
        <f t="shared" si="12"/>
        <v>2.9299999999999997</v>
      </c>
      <c r="H18" s="7">
        <f t="shared" si="12"/>
        <v>2.31</v>
      </c>
      <c r="I18" s="7">
        <f t="shared" si="12"/>
        <v>2.0266666666666668</v>
      </c>
      <c r="J18" s="7">
        <f t="shared" si="12"/>
        <v>1.7333333333333334</v>
      </c>
    </row>
    <row r="19" spans="1:18" x14ac:dyDescent="0.3">
      <c r="A19">
        <v>3</v>
      </c>
      <c r="B19">
        <v>1</v>
      </c>
      <c r="C19" s="4">
        <v>2.97</v>
      </c>
      <c r="D19" s="4">
        <v>2.98</v>
      </c>
      <c r="E19" s="4">
        <v>2.98</v>
      </c>
      <c r="F19" s="4">
        <v>2.95</v>
      </c>
      <c r="G19" s="4">
        <v>2.95</v>
      </c>
      <c r="H19" s="4">
        <v>2.34</v>
      </c>
      <c r="I19" s="4">
        <v>1.99</v>
      </c>
      <c r="J19" s="4">
        <v>1.71</v>
      </c>
    </row>
    <row r="20" spans="1:18" x14ac:dyDescent="0.3">
      <c r="B20">
        <v>2</v>
      </c>
      <c r="C20" s="4">
        <v>2.95</v>
      </c>
      <c r="D20" s="4">
        <v>2.95</v>
      </c>
      <c r="E20" s="4">
        <v>2.95</v>
      </c>
      <c r="F20" s="4">
        <v>2.95</v>
      </c>
      <c r="G20" s="4">
        <v>2.95</v>
      </c>
      <c r="H20" s="4">
        <v>2.34</v>
      </c>
      <c r="I20" s="4">
        <v>2.02</v>
      </c>
      <c r="J20" s="4">
        <v>1.71</v>
      </c>
    </row>
    <row r="21" spans="1:18" x14ac:dyDescent="0.3">
      <c r="B21">
        <v>3</v>
      </c>
      <c r="C21" s="4">
        <v>2.95</v>
      </c>
      <c r="D21" s="4">
        <v>2.95</v>
      </c>
      <c r="E21" s="4">
        <v>2.98</v>
      </c>
      <c r="F21" s="4">
        <v>2.95</v>
      </c>
      <c r="G21" s="4">
        <v>2.92</v>
      </c>
      <c r="H21" s="4">
        <v>2.34</v>
      </c>
      <c r="I21" s="4">
        <v>2.02</v>
      </c>
      <c r="J21" s="4">
        <v>1.71</v>
      </c>
    </row>
    <row r="22" spans="1:18" x14ac:dyDescent="0.3">
      <c r="A22" s="2"/>
      <c r="B22" s="2" t="s">
        <v>0</v>
      </c>
      <c r="C22" s="7">
        <f>AVERAGE(C19:C21)</f>
        <v>2.956666666666667</v>
      </c>
      <c r="D22" s="7">
        <f t="shared" ref="D22:J22" si="13">AVERAGE(D19:D21)</f>
        <v>2.9599999999999995</v>
      </c>
      <c r="E22" s="7">
        <f t="shared" si="13"/>
        <v>2.97</v>
      </c>
      <c r="F22" s="7">
        <f t="shared" si="13"/>
        <v>2.9500000000000006</v>
      </c>
      <c r="G22" s="7">
        <f t="shared" si="13"/>
        <v>2.94</v>
      </c>
      <c r="H22" s="7">
        <f t="shared" si="13"/>
        <v>2.34</v>
      </c>
      <c r="I22" s="7">
        <f t="shared" si="13"/>
        <v>2.0099999999999998</v>
      </c>
      <c r="J22" s="7">
        <f t="shared" si="13"/>
        <v>1.71</v>
      </c>
    </row>
    <row r="23" spans="1:18" x14ac:dyDescent="0.3">
      <c r="A23">
        <v>4</v>
      </c>
      <c r="B23">
        <v>1</v>
      </c>
      <c r="C23" s="4">
        <v>3</v>
      </c>
      <c r="D23" s="4">
        <v>2.96</v>
      </c>
      <c r="E23" s="4">
        <v>2.95</v>
      </c>
      <c r="F23" s="4">
        <v>2.92</v>
      </c>
      <c r="G23" s="4">
        <v>3</v>
      </c>
      <c r="H23" s="4">
        <v>2.34</v>
      </c>
      <c r="I23" s="4">
        <v>2.02</v>
      </c>
      <c r="J23" s="4">
        <v>1.68</v>
      </c>
    </row>
    <row r="24" spans="1:18" x14ac:dyDescent="0.3">
      <c r="B24">
        <v>2</v>
      </c>
      <c r="C24" s="4">
        <v>3</v>
      </c>
      <c r="D24" s="4">
        <v>2.95</v>
      </c>
      <c r="E24" s="4">
        <v>2.95</v>
      </c>
      <c r="F24" s="4">
        <v>2.92</v>
      </c>
      <c r="G24" s="4">
        <v>2.97</v>
      </c>
      <c r="H24" s="4">
        <v>2.36</v>
      </c>
      <c r="I24" s="4">
        <v>2.02</v>
      </c>
      <c r="J24" s="4">
        <v>1.65</v>
      </c>
    </row>
    <row r="25" spans="1:18" x14ac:dyDescent="0.3">
      <c r="B25">
        <v>3</v>
      </c>
      <c r="C25" s="4">
        <v>2.97</v>
      </c>
      <c r="D25" s="4">
        <v>2.95</v>
      </c>
      <c r="E25" s="4">
        <v>2.95</v>
      </c>
      <c r="F25" s="4">
        <v>2.92</v>
      </c>
      <c r="G25" s="4">
        <v>2.97</v>
      </c>
      <c r="H25" s="4">
        <v>2.36</v>
      </c>
      <c r="I25" s="4">
        <v>2.04</v>
      </c>
      <c r="J25" s="4">
        <v>1.62</v>
      </c>
    </row>
    <row r="26" spans="1:18" x14ac:dyDescent="0.3">
      <c r="A26" s="2"/>
      <c r="B26" s="2" t="s">
        <v>0</v>
      </c>
      <c r="C26" s="7">
        <f>AVERAGE(C23:C25)</f>
        <v>2.99</v>
      </c>
      <c r="D26" s="7">
        <f t="shared" ref="D26:J26" si="14">AVERAGE(D23:D25)</f>
        <v>2.9533333333333331</v>
      </c>
      <c r="E26" s="7">
        <f t="shared" si="14"/>
        <v>2.9500000000000006</v>
      </c>
      <c r="F26" s="7">
        <f t="shared" si="14"/>
        <v>2.92</v>
      </c>
      <c r="G26" s="7">
        <f t="shared" si="14"/>
        <v>2.9800000000000004</v>
      </c>
      <c r="H26" s="7">
        <f t="shared" si="14"/>
        <v>2.3533333333333331</v>
      </c>
      <c r="I26" s="7">
        <f t="shared" si="14"/>
        <v>2.0266666666666668</v>
      </c>
      <c r="J26" s="7">
        <f t="shared" si="14"/>
        <v>1.6500000000000001</v>
      </c>
    </row>
    <row r="27" spans="1:18" x14ac:dyDescent="0.3">
      <c r="A27">
        <v>5</v>
      </c>
      <c r="B27">
        <v>1</v>
      </c>
      <c r="C27" s="4">
        <v>3.02</v>
      </c>
      <c r="D27" s="4">
        <v>2.9</v>
      </c>
      <c r="E27" s="4">
        <v>2.9</v>
      </c>
      <c r="F27" s="4">
        <v>2.87</v>
      </c>
      <c r="G27" s="4">
        <v>3</v>
      </c>
      <c r="H27" s="4">
        <v>2.39</v>
      </c>
      <c r="I27" s="4">
        <v>1.99</v>
      </c>
      <c r="J27" s="4">
        <v>1.62</v>
      </c>
    </row>
    <row r="28" spans="1:18" x14ac:dyDescent="0.3">
      <c r="B28">
        <v>2</v>
      </c>
      <c r="C28" s="4">
        <v>3</v>
      </c>
      <c r="D28" s="4">
        <v>2.9</v>
      </c>
      <c r="E28" s="4">
        <v>2.88</v>
      </c>
      <c r="F28" s="4">
        <v>2.87</v>
      </c>
      <c r="G28" s="4">
        <v>2.95</v>
      </c>
      <c r="H28" s="4">
        <v>2.39</v>
      </c>
      <c r="I28" s="4">
        <v>1.99</v>
      </c>
      <c r="J28" s="4">
        <v>1.57</v>
      </c>
    </row>
    <row r="29" spans="1:18" x14ac:dyDescent="0.3">
      <c r="B29">
        <v>3</v>
      </c>
      <c r="C29" s="4">
        <v>2.97</v>
      </c>
      <c r="D29" s="4">
        <v>2.9</v>
      </c>
      <c r="E29" s="4">
        <v>2.88</v>
      </c>
      <c r="F29" s="4">
        <v>2.9</v>
      </c>
      <c r="G29" s="4">
        <v>2.97</v>
      </c>
      <c r="H29" s="4">
        <v>2.39</v>
      </c>
      <c r="I29" s="4">
        <v>2.02</v>
      </c>
      <c r="J29" s="4">
        <v>1.57</v>
      </c>
    </row>
    <row r="30" spans="1:18" x14ac:dyDescent="0.3">
      <c r="A30" s="2"/>
      <c r="B30" s="2" t="s">
        <v>0</v>
      </c>
      <c r="C30" s="7">
        <f>AVERAGE(C27:C29)</f>
        <v>2.9966666666666666</v>
      </c>
      <c r="D30" s="7">
        <f t="shared" ref="D30:J30" si="15">AVERAGE(D27:D29)</f>
        <v>2.9</v>
      </c>
      <c r="E30" s="7">
        <f t="shared" si="15"/>
        <v>2.8866666666666667</v>
      </c>
      <c r="F30" s="7">
        <f t="shared" si="15"/>
        <v>2.8800000000000003</v>
      </c>
      <c r="G30" s="7">
        <f t="shared" si="15"/>
        <v>2.9733333333333332</v>
      </c>
      <c r="H30" s="7">
        <f t="shared" si="15"/>
        <v>2.39</v>
      </c>
      <c r="I30" s="7">
        <f t="shared" si="15"/>
        <v>2</v>
      </c>
      <c r="J30" s="7">
        <f t="shared" si="15"/>
        <v>1.5866666666666669</v>
      </c>
      <c r="Q30" t="s">
        <v>31</v>
      </c>
      <c r="R30" t="s">
        <v>33</v>
      </c>
    </row>
    <row r="31" spans="1:18" x14ac:dyDescent="0.3">
      <c r="A31">
        <v>6</v>
      </c>
      <c r="B31">
        <v>1</v>
      </c>
      <c r="C31" s="4">
        <v>3.02</v>
      </c>
      <c r="D31" s="4">
        <v>2.74</v>
      </c>
      <c r="E31" s="4">
        <v>2.77</v>
      </c>
      <c r="F31" s="4">
        <v>2.71</v>
      </c>
      <c r="G31" s="4">
        <v>2.95</v>
      </c>
      <c r="H31" s="4">
        <v>2.41</v>
      </c>
      <c r="I31" s="4">
        <v>1.94</v>
      </c>
      <c r="J31" s="4">
        <v>1.49</v>
      </c>
      <c r="R31" t="s">
        <v>24</v>
      </c>
    </row>
    <row r="32" spans="1:18" x14ac:dyDescent="0.3">
      <c r="B32">
        <v>2</v>
      </c>
      <c r="C32" s="4">
        <v>2.95</v>
      </c>
      <c r="D32" s="4">
        <v>2.77</v>
      </c>
      <c r="E32" s="4">
        <v>2.74</v>
      </c>
      <c r="F32" s="4">
        <v>2.74</v>
      </c>
      <c r="G32" s="4">
        <v>2.92</v>
      </c>
      <c r="H32" s="4">
        <v>2.41</v>
      </c>
      <c r="I32" s="4">
        <v>1.92</v>
      </c>
      <c r="J32" s="4">
        <v>1.43</v>
      </c>
      <c r="Q32">
        <v>52.6</v>
      </c>
    </row>
    <row r="33" spans="1:17" x14ac:dyDescent="0.3">
      <c r="B33">
        <v>3</v>
      </c>
      <c r="C33" s="4">
        <v>2.95</v>
      </c>
      <c r="D33" s="4">
        <v>2.77</v>
      </c>
      <c r="E33" s="4">
        <v>2.74</v>
      </c>
      <c r="F33" s="4">
        <v>2.76</v>
      </c>
      <c r="G33" s="4">
        <v>2.92</v>
      </c>
      <c r="H33" s="4">
        <v>2.38</v>
      </c>
      <c r="I33" s="4">
        <v>1.94</v>
      </c>
      <c r="J33" s="4">
        <v>1.43</v>
      </c>
    </row>
    <row r="34" spans="1:17" x14ac:dyDescent="0.3">
      <c r="A34" s="2"/>
      <c r="B34" s="2" t="s">
        <v>0</v>
      </c>
      <c r="C34" s="7">
        <f>AVERAGE(C31:C33)</f>
        <v>2.973333333333334</v>
      </c>
      <c r="D34" s="7">
        <f t="shared" ref="D34:J34" si="16">AVERAGE(D31:D33)</f>
        <v>2.76</v>
      </c>
      <c r="E34" s="7">
        <f t="shared" si="16"/>
        <v>2.75</v>
      </c>
      <c r="F34" s="7">
        <f t="shared" si="16"/>
        <v>2.7366666666666668</v>
      </c>
      <c r="G34" s="7">
        <f t="shared" si="16"/>
        <v>2.9299999999999997</v>
      </c>
      <c r="H34" s="7">
        <f t="shared" si="16"/>
        <v>2.4</v>
      </c>
      <c r="I34" s="7">
        <f t="shared" si="16"/>
        <v>1.9333333333333333</v>
      </c>
      <c r="J34" s="7">
        <f t="shared" si="16"/>
        <v>1.45</v>
      </c>
    </row>
    <row r="36" spans="1:17" x14ac:dyDescent="0.3">
      <c r="Q36" s="3"/>
    </row>
    <row r="38" spans="1:17" x14ac:dyDescent="0.3">
      <c r="K38" s="4"/>
      <c r="L38" s="4"/>
    </row>
    <row r="39" spans="1:17" x14ac:dyDescent="0.3">
      <c r="K39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85F9-AC6D-4B1F-BDAB-831E48B52308}">
  <dimension ref="A1:AC36"/>
  <sheetViews>
    <sheetView zoomScale="90" workbookViewId="0">
      <selection activeCell="N34" sqref="A1:N34"/>
    </sheetView>
  </sheetViews>
  <sheetFormatPr defaultRowHeight="14.4" x14ac:dyDescent="0.3"/>
  <sheetData>
    <row r="1" spans="1:29" x14ac:dyDescent="0.3">
      <c r="A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29" x14ac:dyDescent="0.3">
      <c r="A2" t="s">
        <v>6</v>
      </c>
      <c r="C2" s="4">
        <f>31.6 + 47.1</f>
        <v>78.7</v>
      </c>
      <c r="D2" s="4">
        <v>82.45</v>
      </c>
      <c r="E2" s="4">
        <v>92</v>
      </c>
      <c r="F2" s="4">
        <v>103.5</v>
      </c>
      <c r="G2" s="4">
        <v>81.3</v>
      </c>
      <c r="H2" s="4">
        <v>91.3</v>
      </c>
      <c r="I2" s="4">
        <v>101.4</v>
      </c>
      <c r="J2" s="4">
        <f>47.1+87.5-19</f>
        <v>115.6</v>
      </c>
      <c r="K2" s="4">
        <f>2*47.1+87.5</f>
        <v>181.7</v>
      </c>
      <c r="L2" s="4">
        <v>75.3</v>
      </c>
      <c r="M2" s="4">
        <v>84.85</v>
      </c>
      <c r="N2" s="4">
        <v>94.25</v>
      </c>
      <c r="Q2">
        <v>151</v>
      </c>
      <c r="S2">
        <v>0.4</v>
      </c>
    </row>
    <row r="3" spans="1:29" x14ac:dyDescent="0.3">
      <c r="A3" t="s">
        <v>5</v>
      </c>
      <c r="C3" s="4">
        <v>-31.6</v>
      </c>
      <c r="D3" s="4">
        <v>-31.6</v>
      </c>
      <c r="E3" s="4">
        <v>-31.6</v>
      </c>
      <c r="F3" s="4">
        <v>-31.6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f>47.1+87.5</f>
        <v>134.6</v>
      </c>
      <c r="M3" s="4">
        <f>47.1+87.5</f>
        <v>134.6</v>
      </c>
      <c r="N3" s="4">
        <f>47.1+87.5</f>
        <v>134.6</v>
      </c>
    </row>
    <row r="4" spans="1:29" x14ac:dyDescent="0.3">
      <c r="A4" t="s">
        <v>46</v>
      </c>
      <c r="C4" s="4">
        <f>-(47.1+87.5/2)</f>
        <v>-90.85</v>
      </c>
      <c r="D4" s="4">
        <f t="shared" ref="D4:N4" si="0">-(47.1+87.5/2)</f>
        <v>-90.85</v>
      </c>
      <c r="E4" s="4">
        <f t="shared" si="0"/>
        <v>-90.85</v>
      </c>
      <c r="F4" s="4">
        <f t="shared" si="0"/>
        <v>-90.85</v>
      </c>
      <c r="G4" s="4">
        <f t="shared" si="0"/>
        <v>-90.85</v>
      </c>
      <c r="H4" s="4">
        <f t="shared" si="0"/>
        <v>-90.85</v>
      </c>
      <c r="I4" s="4">
        <f t="shared" si="0"/>
        <v>-90.85</v>
      </c>
      <c r="J4" s="4">
        <f t="shared" si="0"/>
        <v>-90.85</v>
      </c>
      <c r="K4" s="4">
        <f t="shared" si="0"/>
        <v>-90.85</v>
      </c>
      <c r="L4" s="4">
        <f t="shared" si="0"/>
        <v>-90.85</v>
      </c>
      <c r="M4" s="4">
        <f t="shared" si="0"/>
        <v>-90.85</v>
      </c>
      <c r="N4" s="4">
        <f t="shared" si="0"/>
        <v>-90.85</v>
      </c>
    </row>
    <row r="5" spans="1:29" x14ac:dyDescent="0.3">
      <c r="A5" t="s">
        <v>45</v>
      </c>
      <c r="C5" s="4">
        <f>19/2</f>
        <v>9.5</v>
      </c>
      <c r="D5" s="4">
        <f t="shared" ref="D5:N5" si="1">19/2</f>
        <v>9.5</v>
      </c>
      <c r="E5" s="4">
        <f t="shared" si="1"/>
        <v>9.5</v>
      </c>
      <c r="F5" s="4">
        <f t="shared" si="1"/>
        <v>9.5</v>
      </c>
      <c r="G5" s="4">
        <f t="shared" si="1"/>
        <v>9.5</v>
      </c>
      <c r="H5" s="4">
        <f t="shared" si="1"/>
        <v>9.5</v>
      </c>
      <c r="I5" s="4">
        <f t="shared" si="1"/>
        <v>9.5</v>
      </c>
      <c r="J5" s="4">
        <f t="shared" si="1"/>
        <v>9.5</v>
      </c>
      <c r="K5" s="4">
        <f t="shared" si="1"/>
        <v>9.5</v>
      </c>
      <c r="L5" s="4">
        <f t="shared" si="1"/>
        <v>9.5</v>
      </c>
      <c r="M5" s="4">
        <f t="shared" si="1"/>
        <v>9.5</v>
      </c>
      <c r="N5" s="4">
        <f t="shared" si="1"/>
        <v>9.5</v>
      </c>
      <c r="R5">
        <f>C6/Q2</f>
        <v>-0.2268211920529801</v>
      </c>
      <c r="S5">
        <f>D6/Q2</f>
        <v>-0.20198675496688737</v>
      </c>
      <c r="T5">
        <f>E6/Q2</f>
        <v>-0.13874172185430461</v>
      </c>
      <c r="U5">
        <f>F6/Q2</f>
        <v>-6.2582781456953562E-2</v>
      </c>
      <c r="V5">
        <f>G6/Q2</f>
        <v>-3.3112582781455073E-4</v>
      </c>
      <c r="W5">
        <f>H6/Q2</f>
        <v>6.5894039735099358E-2</v>
      </c>
      <c r="X5">
        <f>I6/Q2</f>
        <v>0.13278145695364246</v>
      </c>
      <c r="Y5">
        <f>J6/Q2</f>
        <v>0.22682119205298013</v>
      </c>
      <c r="Z5">
        <f>K6/Q2</f>
        <v>0.66456953642384098</v>
      </c>
      <c r="AA5">
        <f>L6/Q2</f>
        <v>0.8513245033112582</v>
      </c>
      <c r="AB5">
        <f>M6/Q2</f>
        <v>0.91456953642384098</v>
      </c>
      <c r="AC5">
        <f>N6/Q2</f>
        <v>0.97682119205298013</v>
      </c>
    </row>
    <row r="6" spans="1:29" x14ac:dyDescent="0.3">
      <c r="A6" t="s">
        <v>3</v>
      </c>
      <c r="C6" s="45">
        <f t="shared" ref="C6:N6" si="2">SUM(C2:C5)</f>
        <v>-34.249999999999993</v>
      </c>
      <c r="D6" s="45">
        <f t="shared" si="2"/>
        <v>-30.499999999999993</v>
      </c>
      <c r="E6" s="45">
        <f t="shared" si="2"/>
        <v>-20.949999999999996</v>
      </c>
      <c r="F6" s="45">
        <f t="shared" si="2"/>
        <v>-9.4499999999999886</v>
      </c>
      <c r="G6" s="45">
        <f t="shared" si="2"/>
        <v>-4.9999999999997158E-2</v>
      </c>
      <c r="H6" s="45">
        <f t="shared" si="2"/>
        <v>9.9500000000000028</v>
      </c>
      <c r="I6" s="45">
        <f t="shared" si="2"/>
        <v>20.050000000000011</v>
      </c>
      <c r="J6" s="45">
        <f t="shared" si="2"/>
        <v>34.25</v>
      </c>
      <c r="K6" s="45">
        <f t="shared" si="2"/>
        <v>100.35</v>
      </c>
      <c r="L6" s="45">
        <f t="shared" si="2"/>
        <v>128.54999999999998</v>
      </c>
      <c r="M6" s="45">
        <f t="shared" si="2"/>
        <v>138.1</v>
      </c>
      <c r="N6" s="45">
        <f t="shared" si="2"/>
        <v>147.5</v>
      </c>
      <c r="Q6">
        <f>0/Q2</f>
        <v>0</v>
      </c>
      <c r="R6">
        <f t="shared" ref="R6:AC6" si="3">C10</f>
        <v>3.94</v>
      </c>
      <c r="S6">
        <f t="shared" si="3"/>
        <v>3.89</v>
      </c>
      <c r="T6">
        <f t="shared" si="3"/>
        <v>3.9033333333333338</v>
      </c>
      <c r="U6">
        <f t="shared" si="3"/>
        <v>3.8699999999999997</v>
      </c>
      <c r="V6">
        <f t="shared" si="3"/>
        <v>3.99</v>
      </c>
      <c r="W6">
        <f t="shared" si="3"/>
        <v>3.9</v>
      </c>
      <c r="X6">
        <f t="shared" si="3"/>
        <v>3.8800000000000003</v>
      </c>
      <c r="Y6">
        <f t="shared" si="3"/>
        <v>3.77</v>
      </c>
      <c r="Z6">
        <f t="shared" si="3"/>
        <v>3.02</v>
      </c>
      <c r="AA6">
        <f t="shared" si="3"/>
        <v>2.44</v>
      </c>
      <c r="AB6">
        <f t="shared" si="3"/>
        <v>2.2599999999999998</v>
      </c>
      <c r="AC6">
        <f t="shared" si="3"/>
        <v>2.0533333333333332</v>
      </c>
    </row>
    <row r="7" spans="1:29" x14ac:dyDescent="0.3">
      <c r="A7" s="1">
        <v>0</v>
      </c>
      <c r="B7" s="1">
        <v>1</v>
      </c>
      <c r="C7" s="6">
        <v>3.94</v>
      </c>
      <c r="D7" s="6">
        <v>3.91</v>
      </c>
      <c r="E7" s="6">
        <v>3.9</v>
      </c>
      <c r="F7" s="6">
        <v>3.88</v>
      </c>
      <c r="G7" s="6">
        <v>3.99</v>
      </c>
      <c r="H7" s="6">
        <v>3.91</v>
      </c>
      <c r="I7" s="6">
        <v>3.88</v>
      </c>
      <c r="J7" s="6">
        <v>3.77</v>
      </c>
      <c r="K7" s="6">
        <v>3.02</v>
      </c>
      <c r="L7" s="6">
        <v>2.44</v>
      </c>
      <c r="M7" s="6">
        <v>2.2599999999999998</v>
      </c>
      <c r="N7" s="6">
        <v>2.08</v>
      </c>
      <c r="Q7">
        <f>10/Q2</f>
        <v>6.6225165562913912E-2</v>
      </c>
      <c r="R7">
        <f t="shared" ref="R7:AC7" si="4">C14</f>
        <v>3.94</v>
      </c>
      <c r="S7">
        <f t="shared" si="4"/>
        <v>3.89</v>
      </c>
      <c r="T7">
        <f t="shared" si="4"/>
        <v>3.89</v>
      </c>
      <c r="U7">
        <f t="shared" si="4"/>
        <v>3.86</v>
      </c>
      <c r="V7">
        <f t="shared" si="4"/>
        <v>3.99</v>
      </c>
      <c r="W7">
        <f t="shared" si="4"/>
        <v>3.9066666666666667</v>
      </c>
      <c r="X7">
        <f t="shared" si="4"/>
        <v>3.8800000000000003</v>
      </c>
      <c r="Y7">
        <f t="shared" si="4"/>
        <v>3.77</v>
      </c>
      <c r="Z7">
        <f t="shared" si="4"/>
        <v>3.0133333333333332</v>
      </c>
      <c r="AA7">
        <f t="shared" si="4"/>
        <v>2.44</v>
      </c>
      <c r="AB7">
        <f t="shared" si="4"/>
        <v>2.25</v>
      </c>
      <c r="AC7">
        <f t="shared" si="4"/>
        <v>2.0666666666666669</v>
      </c>
    </row>
    <row r="8" spans="1:29" x14ac:dyDescent="0.3">
      <c r="B8">
        <v>2</v>
      </c>
      <c r="C8" s="4">
        <v>3.94</v>
      </c>
      <c r="D8" s="4">
        <v>3.88</v>
      </c>
      <c r="E8" s="4">
        <v>3.91</v>
      </c>
      <c r="F8" s="4">
        <v>3.85</v>
      </c>
      <c r="G8" s="4">
        <v>3.99</v>
      </c>
      <c r="H8" s="4">
        <v>3.91</v>
      </c>
      <c r="I8" s="4">
        <v>3.88</v>
      </c>
      <c r="J8" s="4">
        <v>3.77</v>
      </c>
      <c r="K8" s="4">
        <v>3.02</v>
      </c>
      <c r="L8" s="4">
        <v>2.44</v>
      </c>
      <c r="M8" s="4">
        <v>2.2599999999999998</v>
      </c>
      <c r="N8" s="4">
        <v>2.04</v>
      </c>
      <c r="Q8">
        <f>20/Q2</f>
        <v>0.13245033112582782</v>
      </c>
      <c r="R8">
        <f t="shared" ref="R8:AC8" si="5">C18</f>
        <v>3.9466666666666668</v>
      </c>
      <c r="S8">
        <f t="shared" si="5"/>
        <v>3.89</v>
      </c>
      <c r="T8">
        <f t="shared" si="5"/>
        <v>3.91</v>
      </c>
      <c r="U8">
        <f t="shared" si="5"/>
        <v>3.89</v>
      </c>
      <c r="V8">
        <f t="shared" si="5"/>
        <v>3.9966666666666666</v>
      </c>
      <c r="W8">
        <f t="shared" si="5"/>
        <v>3.9233333333333333</v>
      </c>
      <c r="X8">
        <f t="shared" si="5"/>
        <v>3.89</v>
      </c>
      <c r="Y8">
        <f t="shared" si="5"/>
        <v>3.7766666666666668</v>
      </c>
      <c r="Z8">
        <f t="shared" si="5"/>
        <v>3.02</v>
      </c>
      <c r="AA8">
        <f t="shared" si="5"/>
        <v>2.4666666666666668</v>
      </c>
      <c r="AB8">
        <f t="shared" si="5"/>
        <v>2.25</v>
      </c>
      <c r="AC8">
        <f t="shared" si="5"/>
        <v>2.0733333333333337</v>
      </c>
    </row>
    <row r="9" spans="1:29" x14ac:dyDescent="0.3">
      <c r="B9">
        <v>3</v>
      </c>
      <c r="C9" s="4">
        <v>3.94</v>
      </c>
      <c r="D9" s="4">
        <v>3.88</v>
      </c>
      <c r="E9" s="4">
        <v>3.9</v>
      </c>
      <c r="F9" s="4">
        <v>3.88</v>
      </c>
      <c r="G9" s="4">
        <v>3.99</v>
      </c>
      <c r="H9" s="4">
        <v>3.88</v>
      </c>
      <c r="I9" s="4">
        <v>3.88</v>
      </c>
      <c r="J9" s="4">
        <v>3.77</v>
      </c>
      <c r="K9" s="4">
        <v>3.02</v>
      </c>
      <c r="L9" s="4">
        <v>2.44</v>
      </c>
      <c r="M9" s="4">
        <v>2.2599999999999998</v>
      </c>
      <c r="N9" s="4">
        <v>2.04</v>
      </c>
      <c r="Q9">
        <f>30/Q2</f>
        <v>0.19867549668874171</v>
      </c>
      <c r="R9">
        <f t="shared" ref="R9:AC9" si="6">C22</f>
        <v>3.97</v>
      </c>
      <c r="S9">
        <f t="shared" si="6"/>
        <v>3.91</v>
      </c>
      <c r="T9">
        <f t="shared" si="6"/>
        <v>3.9433333333333334</v>
      </c>
      <c r="U9">
        <f t="shared" si="6"/>
        <v>3.89</v>
      </c>
      <c r="V9">
        <f t="shared" si="6"/>
        <v>4.003333333333333</v>
      </c>
      <c r="W9">
        <f t="shared" si="6"/>
        <v>3.9166666666666665</v>
      </c>
      <c r="X9">
        <f t="shared" si="6"/>
        <v>3.9</v>
      </c>
      <c r="Y9">
        <f t="shared" si="6"/>
        <v>3.7999999999999994</v>
      </c>
      <c r="Z9">
        <f t="shared" si="6"/>
        <v>3.0533333333333332</v>
      </c>
      <c r="AA9">
        <f t="shared" si="6"/>
        <v>2.44</v>
      </c>
      <c r="AB9">
        <f t="shared" si="6"/>
        <v>2.2599999999999998</v>
      </c>
      <c r="AC9">
        <f t="shared" si="6"/>
        <v>2.0666666666666669</v>
      </c>
    </row>
    <row r="10" spans="1:29" x14ac:dyDescent="0.3">
      <c r="A10" s="2"/>
      <c r="B10" s="2" t="s">
        <v>0</v>
      </c>
      <c r="C10" s="7">
        <f>AVERAGE(C7:C9)</f>
        <v>3.94</v>
      </c>
      <c r="D10" s="7">
        <f t="shared" ref="D10:L10" si="7">AVERAGE(D7:D9)</f>
        <v>3.89</v>
      </c>
      <c r="E10" s="7">
        <f t="shared" si="7"/>
        <v>3.9033333333333338</v>
      </c>
      <c r="F10" s="7">
        <f t="shared" si="7"/>
        <v>3.8699999999999997</v>
      </c>
      <c r="G10" s="7">
        <f t="shared" si="7"/>
        <v>3.99</v>
      </c>
      <c r="H10" s="7">
        <f t="shared" si="7"/>
        <v>3.9</v>
      </c>
      <c r="I10" s="7">
        <f t="shared" si="7"/>
        <v>3.8800000000000003</v>
      </c>
      <c r="J10" s="7">
        <f t="shared" si="7"/>
        <v>3.77</v>
      </c>
      <c r="K10" s="7">
        <f t="shared" si="7"/>
        <v>3.02</v>
      </c>
      <c r="L10" s="7">
        <f t="shared" si="7"/>
        <v>2.44</v>
      </c>
      <c r="M10" s="7">
        <f t="shared" ref="M10:N10" si="8">AVERAGE(M7:M9)</f>
        <v>2.2599999999999998</v>
      </c>
      <c r="N10" s="7">
        <f t="shared" si="8"/>
        <v>2.0533333333333332</v>
      </c>
      <c r="Q10">
        <f>40/Q2</f>
        <v>0.26490066225165565</v>
      </c>
      <c r="R10">
        <f t="shared" ref="R10:AC10" si="9">C26</f>
        <v>3.9866666666666668</v>
      </c>
      <c r="S10">
        <f t="shared" si="9"/>
        <v>3.94</v>
      </c>
      <c r="T10">
        <f t="shared" si="9"/>
        <v>3.956666666666667</v>
      </c>
      <c r="U10">
        <f t="shared" si="9"/>
        <v>3.8800000000000003</v>
      </c>
      <c r="V10">
        <f t="shared" si="9"/>
        <v>4.003333333333333</v>
      </c>
      <c r="W10">
        <f t="shared" si="9"/>
        <v>3.9166666666666665</v>
      </c>
      <c r="X10">
        <f t="shared" si="9"/>
        <v>3.9</v>
      </c>
      <c r="Y10">
        <f t="shared" si="9"/>
        <v>3.83</v>
      </c>
      <c r="Z10">
        <f t="shared" si="9"/>
        <v>3.0833333333333335</v>
      </c>
      <c r="AA10">
        <f t="shared" si="9"/>
        <v>2.44</v>
      </c>
      <c r="AB10">
        <f t="shared" si="9"/>
        <v>2.25</v>
      </c>
      <c r="AC10">
        <f t="shared" si="9"/>
        <v>2.0533333333333332</v>
      </c>
    </row>
    <row r="11" spans="1:29" x14ac:dyDescent="0.3">
      <c r="A11" s="1">
        <v>1</v>
      </c>
      <c r="B11" s="1">
        <v>1</v>
      </c>
      <c r="C11" s="6">
        <v>3.94</v>
      </c>
      <c r="D11" s="6">
        <v>3.91</v>
      </c>
      <c r="E11" s="6">
        <v>3.9</v>
      </c>
      <c r="F11" s="6">
        <v>3.88</v>
      </c>
      <c r="G11" s="6">
        <v>3.99</v>
      </c>
      <c r="H11" s="6">
        <v>3.93</v>
      </c>
      <c r="I11" s="6">
        <v>3.88</v>
      </c>
      <c r="J11" s="6">
        <v>3.77</v>
      </c>
      <c r="K11" s="6">
        <v>3.02</v>
      </c>
      <c r="L11" s="6">
        <v>2.44</v>
      </c>
      <c r="M11" s="6">
        <v>2.23</v>
      </c>
      <c r="N11" s="6">
        <v>2.08</v>
      </c>
      <c r="Q11">
        <f>50/Q2</f>
        <v>0.33112582781456956</v>
      </c>
      <c r="R11">
        <f t="shared" ref="R11:AC11" si="10">C30</f>
        <v>4.0266666666666664</v>
      </c>
      <c r="S11">
        <f t="shared" si="10"/>
        <v>3.9800000000000004</v>
      </c>
      <c r="T11">
        <f t="shared" si="10"/>
        <v>3.9666666666666668</v>
      </c>
      <c r="U11">
        <f t="shared" si="10"/>
        <v>3.8800000000000003</v>
      </c>
      <c r="V11">
        <f t="shared" si="10"/>
        <v>3.9966666666666666</v>
      </c>
      <c r="W11">
        <f t="shared" si="10"/>
        <v>3.9166666666666665</v>
      </c>
      <c r="X11">
        <f t="shared" si="10"/>
        <v>3.9</v>
      </c>
      <c r="Y11">
        <f t="shared" si="10"/>
        <v>3.86</v>
      </c>
      <c r="Z11">
        <f t="shared" si="10"/>
        <v>3.1333333333333329</v>
      </c>
      <c r="AA11">
        <f t="shared" si="10"/>
        <v>2.44</v>
      </c>
      <c r="AB11">
        <f t="shared" si="10"/>
        <v>2.2166666666666668</v>
      </c>
      <c r="AC11">
        <f t="shared" si="10"/>
        <v>2.02</v>
      </c>
    </row>
    <row r="12" spans="1:29" x14ac:dyDescent="0.3">
      <c r="B12">
        <v>2</v>
      </c>
      <c r="C12" s="4">
        <v>3.94</v>
      </c>
      <c r="D12" s="4">
        <v>3.88</v>
      </c>
      <c r="E12" s="4">
        <v>3.87</v>
      </c>
      <c r="F12" s="4">
        <v>3.85</v>
      </c>
      <c r="G12" s="4">
        <v>3.99</v>
      </c>
      <c r="H12" s="4">
        <v>3.88</v>
      </c>
      <c r="I12" s="4">
        <v>3.88</v>
      </c>
      <c r="J12" s="4">
        <v>3.77</v>
      </c>
      <c r="K12" s="4">
        <v>3.02</v>
      </c>
      <c r="L12" s="4">
        <v>2.44</v>
      </c>
      <c r="M12" s="4">
        <v>2.2599999999999998</v>
      </c>
      <c r="N12" s="4">
        <v>2.04</v>
      </c>
      <c r="Q12">
        <f>60/Q2</f>
        <v>0.39735099337748342</v>
      </c>
      <c r="R12">
        <f t="shared" ref="R12:AC12" si="11">C34</f>
        <v>4.083333333333333</v>
      </c>
      <c r="S12">
        <f t="shared" si="11"/>
        <v>4.003333333333333</v>
      </c>
      <c r="T12">
        <f t="shared" si="11"/>
        <v>3.9833333333333329</v>
      </c>
      <c r="U12">
        <f t="shared" si="11"/>
        <v>3.8699999999999997</v>
      </c>
      <c r="V12">
        <f t="shared" si="11"/>
        <v>3.9733333333333332</v>
      </c>
      <c r="W12">
        <f t="shared" si="11"/>
        <v>3.8800000000000003</v>
      </c>
      <c r="X12">
        <f t="shared" si="11"/>
        <v>3.89</v>
      </c>
      <c r="Y12">
        <f t="shared" si="11"/>
        <v>3.8800000000000003</v>
      </c>
      <c r="Z12">
        <f t="shared" si="11"/>
        <v>3.2000000000000006</v>
      </c>
      <c r="AA12">
        <f t="shared" si="11"/>
        <v>2.42</v>
      </c>
      <c r="AB12">
        <f t="shared" si="11"/>
        <v>2.2000000000000002</v>
      </c>
      <c r="AC12">
        <f t="shared" si="11"/>
        <v>1.9833333333333334</v>
      </c>
    </row>
    <row r="13" spans="1:29" x14ac:dyDescent="0.3">
      <c r="B13">
        <v>3</v>
      </c>
      <c r="C13" s="4">
        <v>3.94</v>
      </c>
      <c r="D13" s="4">
        <v>3.88</v>
      </c>
      <c r="E13" s="4">
        <v>3.9</v>
      </c>
      <c r="F13" s="4">
        <v>3.85</v>
      </c>
      <c r="G13" s="4">
        <v>3.99</v>
      </c>
      <c r="H13" s="4">
        <v>3.91</v>
      </c>
      <c r="I13" s="4">
        <v>3.88</v>
      </c>
      <c r="J13" s="4">
        <v>3.77</v>
      </c>
      <c r="K13" s="4">
        <v>3</v>
      </c>
      <c r="L13" s="4">
        <v>2.44</v>
      </c>
      <c r="M13" s="4">
        <v>2.2599999999999998</v>
      </c>
      <c r="N13" s="4">
        <v>2.08</v>
      </c>
    </row>
    <row r="14" spans="1:29" x14ac:dyDescent="0.3">
      <c r="A14" s="2"/>
      <c r="B14" s="2" t="s">
        <v>0</v>
      </c>
      <c r="C14" s="7">
        <f>AVERAGE(C11:C13)</f>
        <v>3.94</v>
      </c>
      <c r="D14" s="7">
        <f t="shared" ref="D14:H14" si="12">AVERAGE(D11:D13)</f>
        <v>3.89</v>
      </c>
      <c r="E14" s="7">
        <f t="shared" si="12"/>
        <v>3.89</v>
      </c>
      <c r="F14" s="7">
        <f t="shared" si="12"/>
        <v>3.86</v>
      </c>
      <c r="G14" s="7">
        <f t="shared" si="12"/>
        <v>3.99</v>
      </c>
      <c r="H14" s="7">
        <f t="shared" si="12"/>
        <v>3.9066666666666667</v>
      </c>
      <c r="I14" s="7">
        <f t="shared" ref="I14:N14" si="13">AVERAGE(I11:I13)</f>
        <v>3.8800000000000003</v>
      </c>
      <c r="J14" s="7">
        <f t="shared" si="13"/>
        <v>3.77</v>
      </c>
      <c r="K14" s="7">
        <f t="shared" si="13"/>
        <v>3.0133333333333332</v>
      </c>
      <c r="L14" s="7">
        <f t="shared" si="13"/>
        <v>2.44</v>
      </c>
      <c r="M14" s="7">
        <f t="shared" si="13"/>
        <v>2.25</v>
      </c>
      <c r="N14" s="7">
        <f t="shared" si="13"/>
        <v>2.0666666666666669</v>
      </c>
    </row>
    <row r="15" spans="1:29" x14ac:dyDescent="0.3">
      <c r="A15">
        <v>2</v>
      </c>
      <c r="B15">
        <v>1</v>
      </c>
      <c r="C15" s="4">
        <v>3.94</v>
      </c>
      <c r="D15" s="4">
        <v>3.91</v>
      </c>
      <c r="E15" s="4">
        <v>3.9</v>
      </c>
      <c r="F15" s="4">
        <v>3.91</v>
      </c>
      <c r="G15" s="4">
        <v>4.01</v>
      </c>
      <c r="H15" s="4">
        <v>3.96</v>
      </c>
      <c r="I15" s="4">
        <v>3.88</v>
      </c>
      <c r="J15" s="4">
        <v>3.79</v>
      </c>
      <c r="K15" s="4">
        <v>3.02</v>
      </c>
      <c r="L15" s="4">
        <v>2.48</v>
      </c>
      <c r="M15" s="4">
        <v>2.2599999999999998</v>
      </c>
      <c r="N15" s="4">
        <v>2.08</v>
      </c>
    </row>
    <row r="16" spans="1:29" x14ac:dyDescent="0.3">
      <c r="B16">
        <v>2</v>
      </c>
      <c r="C16" s="4">
        <v>3.94</v>
      </c>
      <c r="D16" s="4">
        <v>3.88</v>
      </c>
      <c r="E16" s="4">
        <v>3.9</v>
      </c>
      <c r="F16" s="4">
        <v>3.88</v>
      </c>
      <c r="G16" s="4">
        <v>3.99</v>
      </c>
      <c r="H16" s="4">
        <v>3.93</v>
      </c>
      <c r="I16" s="4">
        <v>3.88</v>
      </c>
      <c r="J16" s="4">
        <v>3.77</v>
      </c>
      <c r="K16" s="4">
        <v>3.02</v>
      </c>
      <c r="L16" s="4">
        <v>2.48</v>
      </c>
      <c r="M16" s="4">
        <v>2.2599999999999998</v>
      </c>
      <c r="N16" s="4">
        <v>2.08</v>
      </c>
    </row>
    <row r="17" spans="1:18" x14ac:dyDescent="0.3">
      <c r="B17">
        <v>3</v>
      </c>
      <c r="C17" s="4">
        <v>3.96</v>
      </c>
      <c r="D17" s="4">
        <v>3.88</v>
      </c>
      <c r="E17" s="4">
        <v>3.93</v>
      </c>
      <c r="F17" s="4">
        <v>3.88</v>
      </c>
      <c r="G17" s="4">
        <v>3.99</v>
      </c>
      <c r="H17" s="4">
        <v>3.88</v>
      </c>
      <c r="I17" s="4">
        <v>3.91</v>
      </c>
      <c r="J17" s="4">
        <v>3.77</v>
      </c>
      <c r="K17" s="4">
        <v>3.02</v>
      </c>
      <c r="L17" s="4">
        <v>2.44</v>
      </c>
      <c r="M17" s="4">
        <v>2.23</v>
      </c>
      <c r="N17" s="4">
        <v>2.06</v>
      </c>
    </row>
    <row r="18" spans="1:18" x14ac:dyDescent="0.3">
      <c r="A18" s="2"/>
      <c r="B18" s="2" t="s">
        <v>0</v>
      </c>
      <c r="C18" s="7">
        <f>AVERAGE(C15:C17)</f>
        <v>3.9466666666666668</v>
      </c>
      <c r="D18" s="7">
        <f t="shared" ref="D18:L18" si="14">AVERAGE(D15:D17)</f>
        <v>3.89</v>
      </c>
      <c r="E18" s="7">
        <f t="shared" si="14"/>
        <v>3.91</v>
      </c>
      <c r="F18" s="7">
        <f t="shared" si="14"/>
        <v>3.89</v>
      </c>
      <c r="G18" s="7">
        <f t="shared" si="14"/>
        <v>3.9966666666666666</v>
      </c>
      <c r="H18" s="7">
        <f t="shared" si="14"/>
        <v>3.9233333333333333</v>
      </c>
      <c r="I18" s="7">
        <f t="shared" si="14"/>
        <v>3.89</v>
      </c>
      <c r="J18" s="7">
        <f t="shared" si="14"/>
        <v>3.7766666666666668</v>
      </c>
      <c r="K18" s="7">
        <f t="shared" si="14"/>
        <v>3.02</v>
      </c>
      <c r="L18" s="7">
        <f t="shared" si="14"/>
        <v>2.4666666666666668</v>
      </c>
      <c r="M18" s="7">
        <f t="shared" ref="M18:N18" si="15">AVERAGE(M15:M17)</f>
        <v>2.25</v>
      </c>
      <c r="N18" s="7">
        <f t="shared" si="15"/>
        <v>2.0733333333333337</v>
      </c>
    </row>
    <row r="19" spans="1:18" x14ac:dyDescent="0.3">
      <c r="A19">
        <v>3</v>
      </c>
      <c r="B19">
        <v>1</v>
      </c>
      <c r="C19" s="4">
        <v>3.96</v>
      </c>
      <c r="D19" s="4">
        <v>3.94</v>
      </c>
      <c r="E19" s="4">
        <v>3.94</v>
      </c>
      <c r="F19" s="4">
        <v>3.91</v>
      </c>
      <c r="G19" s="4">
        <v>4.01</v>
      </c>
      <c r="H19" s="4">
        <v>3.96</v>
      </c>
      <c r="I19" s="4">
        <v>3.91</v>
      </c>
      <c r="J19" s="4">
        <v>3.82</v>
      </c>
      <c r="K19" s="4">
        <v>3.06</v>
      </c>
      <c r="L19" s="4">
        <v>2.44</v>
      </c>
      <c r="M19" s="4">
        <v>2.2599999999999998</v>
      </c>
      <c r="N19" s="4">
        <v>2.08</v>
      </c>
    </row>
    <row r="20" spans="1:18" x14ac:dyDescent="0.3">
      <c r="B20">
        <v>2</v>
      </c>
      <c r="C20" s="4">
        <v>3.96</v>
      </c>
      <c r="D20" s="4">
        <v>3.91</v>
      </c>
      <c r="E20" s="4">
        <v>3.93</v>
      </c>
      <c r="F20" s="4">
        <v>3.88</v>
      </c>
      <c r="G20" s="4">
        <v>3.99</v>
      </c>
      <c r="H20" s="4">
        <v>3.91</v>
      </c>
      <c r="I20" s="4">
        <v>3.88</v>
      </c>
      <c r="J20" s="4">
        <v>3.79</v>
      </c>
      <c r="K20" s="4">
        <v>3.02</v>
      </c>
      <c r="L20" s="4">
        <v>2.44</v>
      </c>
      <c r="M20" s="4">
        <v>2.2599999999999998</v>
      </c>
      <c r="N20" s="4">
        <v>2.04</v>
      </c>
    </row>
    <row r="21" spans="1:18" x14ac:dyDescent="0.3">
      <c r="B21">
        <v>3</v>
      </c>
      <c r="C21" s="4">
        <v>3.99</v>
      </c>
      <c r="D21" s="4">
        <v>3.88</v>
      </c>
      <c r="E21" s="4">
        <v>3.96</v>
      </c>
      <c r="F21" s="4">
        <v>3.88</v>
      </c>
      <c r="G21" s="4">
        <v>4.01</v>
      </c>
      <c r="H21" s="4">
        <v>3.88</v>
      </c>
      <c r="I21" s="4">
        <v>3.91</v>
      </c>
      <c r="J21" s="4">
        <v>3.79</v>
      </c>
      <c r="K21" s="4">
        <v>3.08</v>
      </c>
      <c r="L21" s="4">
        <v>2.44</v>
      </c>
      <c r="M21" s="4">
        <v>2.2599999999999998</v>
      </c>
      <c r="N21" s="4">
        <v>2.08</v>
      </c>
    </row>
    <row r="22" spans="1:18" x14ac:dyDescent="0.3">
      <c r="A22" s="2"/>
      <c r="B22" s="2" t="s">
        <v>0</v>
      </c>
      <c r="C22" s="7">
        <f>AVERAGE(C19:C21)</f>
        <v>3.97</v>
      </c>
      <c r="D22" s="7">
        <f t="shared" ref="D22:L22" si="16">AVERAGE(D19:D21)</f>
        <v>3.91</v>
      </c>
      <c r="E22" s="7">
        <f t="shared" si="16"/>
        <v>3.9433333333333334</v>
      </c>
      <c r="F22" s="7">
        <f t="shared" si="16"/>
        <v>3.89</v>
      </c>
      <c r="G22" s="7">
        <f t="shared" si="16"/>
        <v>4.003333333333333</v>
      </c>
      <c r="H22" s="7">
        <f t="shared" si="16"/>
        <v>3.9166666666666665</v>
      </c>
      <c r="I22" s="7">
        <f t="shared" si="16"/>
        <v>3.9</v>
      </c>
      <c r="J22" s="7">
        <f t="shared" si="16"/>
        <v>3.7999999999999994</v>
      </c>
      <c r="K22" s="7">
        <f t="shared" si="16"/>
        <v>3.0533333333333332</v>
      </c>
      <c r="L22" s="7">
        <f t="shared" si="16"/>
        <v>2.44</v>
      </c>
      <c r="M22" s="7">
        <f t="shared" ref="M22:N22" si="17">AVERAGE(M19:M21)</f>
        <v>2.2599999999999998</v>
      </c>
      <c r="N22" s="7">
        <f t="shared" si="17"/>
        <v>2.0666666666666669</v>
      </c>
    </row>
    <row r="23" spans="1:18" x14ac:dyDescent="0.3">
      <c r="A23">
        <v>4</v>
      </c>
      <c r="B23">
        <v>1</v>
      </c>
      <c r="C23" s="4">
        <v>3.96</v>
      </c>
      <c r="D23" s="4">
        <v>3.95</v>
      </c>
      <c r="E23" s="4">
        <v>3.96</v>
      </c>
      <c r="F23" s="4">
        <v>3.91</v>
      </c>
      <c r="G23" s="4">
        <v>4.01</v>
      </c>
      <c r="H23" s="4">
        <v>3.96</v>
      </c>
      <c r="I23" s="4">
        <v>3.91</v>
      </c>
      <c r="J23" s="4">
        <v>3.85</v>
      </c>
      <c r="K23" s="4">
        <v>3.11</v>
      </c>
      <c r="L23" s="4">
        <v>2.44</v>
      </c>
      <c r="M23" s="4">
        <v>2.2599999999999998</v>
      </c>
      <c r="N23" s="4">
        <v>2.08</v>
      </c>
    </row>
    <row r="24" spans="1:18" x14ac:dyDescent="0.3">
      <c r="B24">
        <v>2</v>
      </c>
      <c r="C24" s="4">
        <v>3.96</v>
      </c>
      <c r="D24" s="4">
        <v>3.96</v>
      </c>
      <c r="E24" s="4">
        <v>3.93</v>
      </c>
      <c r="F24" s="4">
        <v>3.88</v>
      </c>
      <c r="G24" s="4">
        <v>3.99</v>
      </c>
      <c r="H24" s="4">
        <v>3.91</v>
      </c>
      <c r="I24" s="4">
        <v>3.88</v>
      </c>
      <c r="J24" s="4">
        <v>3.85</v>
      </c>
      <c r="K24" s="4">
        <v>3.08</v>
      </c>
      <c r="L24" s="4">
        <v>2.44</v>
      </c>
      <c r="M24" s="4">
        <v>2.23</v>
      </c>
      <c r="N24" s="4">
        <v>2.04</v>
      </c>
    </row>
    <row r="25" spans="1:18" x14ac:dyDescent="0.3">
      <c r="B25">
        <v>3</v>
      </c>
      <c r="C25" s="4">
        <v>4.04</v>
      </c>
      <c r="D25" s="4">
        <v>3.91</v>
      </c>
      <c r="E25" s="4">
        <v>3.98</v>
      </c>
      <c r="F25" s="4">
        <v>3.85</v>
      </c>
      <c r="G25" s="4">
        <v>4.01</v>
      </c>
      <c r="H25" s="4">
        <v>3.88</v>
      </c>
      <c r="I25" s="4">
        <v>3.91</v>
      </c>
      <c r="J25" s="4">
        <v>3.79</v>
      </c>
      <c r="K25" s="4">
        <v>3.06</v>
      </c>
      <c r="L25" s="4">
        <v>2.44</v>
      </c>
      <c r="M25" s="4">
        <v>2.2599999999999998</v>
      </c>
      <c r="N25" s="4">
        <v>2.04</v>
      </c>
    </row>
    <row r="26" spans="1:18" x14ac:dyDescent="0.3">
      <c r="A26" s="2"/>
      <c r="B26" s="2" t="s">
        <v>0</v>
      </c>
      <c r="C26" s="7">
        <f>AVERAGE(C23:C25)</f>
        <v>3.9866666666666668</v>
      </c>
      <c r="D26" s="7">
        <f t="shared" ref="D26:L26" si="18">AVERAGE(D23:D25)</f>
        <v>3.94</v>
      </c>
      <c r="E26" s="7">
        <f t="shared" si="18"/>
        <v>3.956666666666667</v>
      </c>
      <c r="F26" s="7">
        <f t="shared" si="18"/>
        <v>3.8800000000000003</v>
      </c>
      <c r="G26" s="7">
        <f t="shared" si="18"/>
        <v>4.003333333333333</v>
      </c>
      <c r="H26" s="7">
        <f t="shared" si="18"/>
        <v>3.9166666666666665</v>
      </c>
      <c r="I26" s="7">
        <f t="shared" si="18"/>
        <v>3.9</v>
      </c>
      <c r="J26" s="7">
        <f t="shared" si="18"/>
        <v>3.83</v>
      </c>
      <c r="K26" s="7">
        <f t="shared" si="18"/>
        <v>3.0833333333333335</v>
      </c>
      <c r="L26" s="7">
        <f t="shared" si="18"/>
        <v>2.44</v>
      </c>
      <c r="M26" s="7">
        <f t="shared" ref="M26:N26" si="19">AVERAGE(M23:M25)</f>
        <v>2.25</v>
      </c>
      <c r="N26" s="7">
        <f t="shared" si="19"/>
        <v>2.0533333333333332</v>
      </c>
    </row>
    <row r="27" spans="1:18" x14ac:dyDescent="0.3">
      <c r="A27">
        <v>5</v>
      </c>
      <c r="B27">
        <v>1</v>
      </c>
      <c r="C27" s="4">
        <v>3.99</v>
      </c>
      <c r="D27" s="4">
        <v>3.99</v>
      </c>
      <c r="E27" s="4">
        <v>3.98</v>
      </c>
      <c r="F27" s="4">
        <v>3.91</v>
      </c>
      <c r="G27" s="4">
        <v>3.99</v>
      </c>
      <c r="H27" s="4">
        <v>3.96</v>
      </c>
      <c r="I27" s="4">
        <v>3.91</v>
      </c>
      <c r="J27" s="4">
        <v>3.88</v>
      </c>
      <c r="K27" s="4">
        <v>3.16</v>
      </c>
      <c r="L27" s="4">
        <v>2.44</v>
      </c>
      <c r="M27" s="4">
        <v>2.21</v>
      </c>
      <c r="N27" s="4">
        <v>2.02</v>
      </c>
    </row>
    <row r="28" spans="1:18" x14ac:dyDescent="0.3">
      <c r="B28">
        <v>2</v>
      </c>
      <c r="C28" s="4">
        <v>3.99</v>
      </c>
      <c r="D28" s="4">
        <v>3.96</v>
      </c>
      <c r="E28" s="4">
        <v>3.93</v>
      </c>
      <c r="F28" s="4">
        <v>3.88</v>
      </c>
      <c r="G28" s="4">
        <v>3.99</v>
      </c>
      <c r="H28" s="4">
        <v>3.91</v>
      </c>
      <c r="I28" s="4">
        <v>3.88</v>
      </c>
      <c r="J28" s="4">
        <v>3.88</v>
      </c>
      <c r="K28" s="4">
        <v>3.11</v>
      </c>
      <c r="L28" s="4">
        <v>2.44</v>
      </c>
      <c r="M28" s="4">
        <v>2.21</v>
      </c>
      <c r="N28" s="4">
        <v>2.02</v>
      </c>
    </row>
    <row r="29" spans="1:18" x14ac:dyDescent="0.3">
      <c r="B29">
        <v>3</v>
      </c>
      <c r="C29" s="4">
        <v>4.0999999999999996</v>
      </c>
      <c r="D29" s="4">
        <v>3.99</v>
      </c>
      <c r="E29" s="4">
        <v>3.99</v>
      </c>
      <c r="F29" s="4">
        <v>3.85</v>
      </c>
      <c r="G29" s="4">
        <v>4.01</v>
      </c>
      <c r="H29" s="4">
        <v>3.88</v>
      </c>
      <c r="I29" s="4">
        <v>3.91</v>
      </c>
      <c r="J29" s="4">
        <v>3.82</v>
      </c>
      <c r="K29" s="4">
        <v>3.13</v>
      </c>
      <c r="L29" s="4">
        <v>2.44</v>
      </c>
      <c r="M29" s="4">
        <v>2.23</v>
      </c>
      <c r="N29" s="4">
        <v>2.02</v>
      </c>
    </row>
    <row r="30" spans="1:18" x14ac:dyDescent="0.3">
      <c r="A30" s="2"/>
      <c r="B30" s="2" t="s">
        <v>0</v>
      </c>
      <c r="C30" s="7">
        <f>AVERAGE(C27:C29)</f>
        <v>4.0266666666666664</v>
      </c>
      <c r="D30" s="7">
        <f t="shared" ref="D30:L30" si="20">AVERAGE(D27:D29)</f>
        <v>3.9800000000000004</v>
      </c>
      <c r="E30" s="7">
        <f t="shared" si="20"/>
        <v>3.9666666666666668</v>
      </c>
      <c r="F30" s="7">
        <f t="shared" si="20"/>
        <v>3.8800000000000003</v>
      </c>
      <c r="G30" s="7">
        <f t="shared" si="20"/>
        <v>3.9966666666666666</v>
      </c>
      <c r="H30" s="7">
        <f t="shared" si="20"/>
        <v>3.9166666666666665</v>
      </c>
      <c r="I30" s="7">
        <f t="shared" si="20"/>
        <v>3.9</v>
      </c>
      <c r="J30" s="7">
        <f t="shared" si="20"/>
        <v>3.86</v>
      </c>
      <c r="K30" s="7">
        <f t="shared" si="20"/>
        <v>3.1333333333333329</v>
      </c>
      <c r="L30" s="7">
        <f t="shared" si="20"/>
        <v>2.44</v>
      </c>
      <c r="M30" s="7">
        <f t="shared" ref="M30:N30" si="21">AVERAGE(M27:M29)</f>
        <v>2.2166666666666668</v>
      </c>
      <c r="N30" s="7">
        <f t="shared" si="21"/>
        <v>2.02</v>
      </c>
      <c r="Q30" t="s">
        <v>31</v>
      </c>
      <c r="R30" t="s">
        <v>33</v>
      </c>
    </row>
    <row r="31" spans="1:18" x14ac:dyDescent="0.3">
      <c r="A31">
        <v>6</v>
      </c>
      <c r="B31">
        <v>1</v>
      </c>
      <c r="C31" s="4">
        <v>4.04</v>
      </c>
      <c r="D31" s="4">
        <v>4.01</v>
      </c>
      <c r="E31" s="4">
        <v>3.98</v>
      </c>
      <c r="F31" s="4">
        <v>3.91</v>
      </c>
      <c r="G31" s="4">
        <v>3.99</v>
      </c>
      <c r="H31" s="4">
        <v>3.91</v>
      </c>
      <c r="I31" s="4">
        <v>3.91</v>
      </c>
      <c r="J31" s="4">
        <v>3.91</v>
      </c>
      <c r="K31" s="4">
        <v>3.21</v>
      </c>
      <c r="L31" s="4">
        <v>2.42</v>
      </c>
      <c r="M31" s="4">
        <v>2.21</v>
      </c>
      <c r="N31" s="4">
        <v>1.99</v>
      </c>
      <c r="Q31" t="s">
        <v>49</v>
      </c>
      <c r="R31" t="s">
        <v>24</v>
      </c>
    </row>
    <row r="32" spans="1:18" x14ac:dyDescent="0.3">
      <c r="B32">
        <v>2</v>
      </c>
      <c r="C32" s="4">
        <v>4.04</v>
      </c>
      <c r="D32" s="4">
        <v>3.99</v>
      </c>
      <c r="E32" s="4">
        <v>3.98</v>
      </c>
      <c r="F32" s="4">
        <v>3.85</v>
      </c>
      <c r="G32" s="4">
        <v>3.94</v>
      </c>
      <c r="H32" s="4">
        <v>3.88</v>
      </c>
      <c r="I32" s="4">
        <v>3.88</v>
      </c>
      <c r="J32" s="4">
        <v>3.88</v>
      </c>
      <c r="K32" s="4">
        <v>3.18</v>
      </c>
      <c r="L32" s="4">
        <v>2.42</v>
      </c>
      <c r="M32" s="4">
        <v>2.1800000000000002</v>
      </c>
      <c r="N32" s="4">
        <v>1.97</v>
      </c>
    </row>
    <row r="33" spans="1:17" x14ac:dyDescent="0.3">
      <c r="B33">
        <v>3</v>
      </c>
      <c r="C33" s="4">
        <v>4.17</v>
      </c>
      <c r="D33" s="4">
        <v>4.01</v>
      </c>
      <c r="E33" s="4">
        <v>3.99</v>
      </c>
      <c r="F33" s="4">
        <v>3.85</v>
      </c>
      <c r="G33" s="4">
        <v>3.99</v>
      </c>
      <c r="H33" s="4">
        <v>3.85</v>
      </c>
      <c r="I33" s="4">
        <v>3.88</v>
      </c>
      <c r="J33" s="4">
        <v>3.85</v>
      </c>
      <c r="K33" s="4">
        <v>3.21</v>
      </c>
      <c r="L33" s="4">
        <v>2.42</v>
      </c>
      <c r="M33" s="4">
        <v>2.21</v>
      </c>
      <c r="N33" s="4">
        <v>1.99</v>
      </c>
    </row>
    <row r="34" spans="1:17" x14ac:dyDescent="0.3">
      <c r="A34" s="2"/>
      <c r="B34" s="2" t="s">
        <v>0</v>
      </c>
      <c r="C34" s="7">
        <f>AVERAGE(C31:C33)</f>
        <v>4.083333333333333</v>
      </c>
      <c r="D34" s="7">
        <f t="shared" ref="D34:L34" si="22">AVERAGE(D31:D33)</f>
        <v>4.003333333333333</v>
      </c>
      <c r="E34" s="7">
        <f t="shared" si="22"/>
        <v>3.9833333333333329</v>
      </c>
      <c r="F34" s="7">
        <f t="shared" si="22"/>
        <v>3.8699999999999997</v>
      </c>
      <c r="G34" s="7">
        <f t="shared" si="22"/>
        <v>3.9733333333333332</v>
      </c>
      <c r="H34" s="7">
        <f t="shared" si="22"/>
        <v>3.8800000000000003</v>
      </c>
      <c r="I34" s="7">
        <f t="shared" si="22"/>
        <v>3.89</v>
      </c>
      <c r="J34" s="7">
        <f t="shared" si="22"/>
        <v>3.8800000000000003</v>
      </c>
      <c r="K34" s="7">
        <f t="shared" si="22"/>
        <v>3.2000000000000006</v>
      </c>
      <c r="L34" s="7">
        <f t="shared" si="22"/>
        <v>2.42</v>
      </c>
      <c r="M34" s="7">
        <f t="shared" ref="M34:N34" si="23">AVERAGE(M31:M33)</f>
        <v>2.2000000000000002</v>
      </c>
      <c r="N34" s="7">
        <f t="shared" si="23"/>
        <v>1.9833333333333334</v>
      </c>
    </row>
    <row r="35" spans="1:17" x14ac:dyDescent="0.3">
      <c r="Q35">
        <v>31.6</v>
      </c>
    </row>
    <row r="36" spans="1:17" x14ac:dyDescent="0.3">
      <c r="Q36" s="3">
        <f>SUM(Q34:Q35)</f>
        <v>31.6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246F-2A69-4F3E-BD2E-D1E2CA50B54A}">
  <dimension ref="A1:P34"/>
  <sheetViews>
    <sheetView zoomScale="90" workbookViewId="0">
      <selection activeCell="H34" sqref="A1:H34"/>
    </sheetView>
  </sheetViews>
  <sheetFormatPr defaultRowHeight="14.4" x14ac:dyDescent="0.3"/>
  <sheetData>
    <row r="1" spans="1:16" x14ac:dyDescent="0.3">
      <c r="A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6" x14ac:dyDescent="0.3">
      <c r="A2" t="s">
        <v>6</v>
      </c>
      <c r="C2" s="4">
        <f>63.2+47.1</f>
        <v>110.30000000000001</v>
      </c>
      <c r="D2" s="4">
        <v>117.4</v>
      </c>
      <c r="E2" s="4">
        <f>63.2+47.1+33.3-19</f>
        <v>124.60000000000002</v>
      </c>
      <c r="F2" s="4">
        <f>63.2+2*47.1+33.3</f>
        <v>190.7</v>
      </c>
      <c r="G2" s="4">
        <f>63.2+2*47.1+33.3+25-19</f>
        <v>196.7</v>
      </c>
      <c r="H2" s="4">
        <f>2*(63.2+47.1)+33.3</f>
        <v>253.90000000000003</v>
      </c>
      <c r="J2">
        <v>140.9</v>
      </c>
      <c r="L2">
        <v>0.5</v>
      </c>
      <c r="M2">
        <v>0.316</v>
      </c>
    </row>
    <row r="3" spans="1:16" x14ac:dyDescent="0.3">
      <c r="A3" t="s">
        <v>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16" x14ac:dyDescent="0.3">
      <c r="A4" t="s">
        <v>46</v>
      </c>
      <c r="C4" s="4">
        <f>-(63.2+47.1+33.3/2)</f>
        <v>-126.95000000000002</v>
      </c>
      <c r="D4" s="4">
        <f t="shared" ref="D4:H4" si="0">-(63.2+47.1+33.3/2)</f>
        <v>-126.95000000000002</v>
      </c>
      <c r="E4" s="4">
        <f t="shared" si="0"/>
        <v>-126.95000000000002</v>
      </c>
      <c r="F4" s="4">
        <f t="shared" si="0"/>
        <v>-126.95000000000002</v>
      </c>
      <c r="G4" s="4">
        <f t="shared" si="0"/>
        <v>-126.95000000000002</v>
      </c>
      <c r="H4" s="4">
        <f t="shared" si="0"/>
        <v>-126.95000000000002</v>
      </c>
    </row>
    <row r="5" spans="1:16" x14ac:dyDescent="0.3">
      <c r="A5" t="s">
        <v>45</v>
      </c>
      <c r="C5" s="4">
        <f>19/2</f>
        <v>9.5</v>
      </c>
      <c r="D5" s="4">
        <f t="shared" ref="D5:H5" si="1">19/2</f>
        <v>9.5</v>
      </c>
      <c r="E5" s="4">
        <f t="shared" si="1"/>
        <v>9.5</v>
      </c>
      <c r="F5" s="4">
        <f t="shared" si="1"/>
        <v>9.5</v>
      </c>
      <c r="G5" s="4">
        <f t="shared" si="1"/>
        <v>9.5</v>
      </c>
      <c r="H5" s="4">
        <f t="shared" si="1"/>
        <v>9.5</v>
      </c>
      <c r="K5">
        <f>C6/J2</f>
        <v>-5.0745209368346381E-2</v>
      </c>
      <c r="L5">
        <f>D6/J2</f>
        <v>-3.5486160397453064E-4</v>
      </c>
      <c r="M5">
        <f>E6/J2</f>
        <v>5.0745209368346381E-2</v>
      </c>
      <c r="N5">
        <f>F6/J2</f>
        <v>0.51987224982256897</v>
      </c>
      <c r="O5">
        <f>G6/J2</f>
        <v>0.56245564229950296</v>
      </c>
      <c r="P5">
        <f>H6/J2</f>
        <v>0.968417317246274</v>
      </c>
    </row>
    <row r="6" spans="1:16" x14ac:dyDescent="0.3">
      <c r="A6" t="s">
        <v>3</v>
      </c>
      <c r="C6" s="45">
        <f t="shared" ref="C6:H6" si="2">SUM(C2:C5)</f>
        <v>-7.1500000000000057</v>
      </c>
      <c r="D6" s="45">
        <f t="shared" si="2"/>
        <v>-5.0000000000011369E-2</v>
      </c>
      <c r="E6" s="45">
        <f t="shared" si="2"/>
        <v>7.1500000000000057</v>
      </c>
      <c r="F6" s="45">
        <f t="shared" si="2"/>
        <v>73.249999999999972</v>
      </c>
      <c r="G6" s="45">
        <f t="shared" si="2"/>
        <v>79.249999999999972</v>
      </c>
      <c r="H6" s="45">
        <f t="shared" si="2"/>
        <v>136.45000000000002</v>
      </c>
      <c r="J6">
        <f>0/J2</f>
        <v>0</v>
      </c>
      <c r="K6">
        <f t="shared" ref="K6:P6" si="3">C10</f>
        <v>4.9266666666666667</v>
      </c>
      <c r="L6">
        <f t="shared" si="3"/>
        <v>4.9366666666666665</v>
      </c>
      <c r="M6">
        <f t="shared" si="3"/>
        <v>4.96</v>
      </c>
      <c r="N6">
        <f t="shared" si="3"/>
        <v>4.97</v>
      </c>
      <c r="O6">
        <f t="shared" si="3"/>
        <v>4.9400000000000004</v>
      </c>
      <c r="P6">
        <f t="shared" si="3"/>
        <v>3.8166666666666664</v>
      </c>
    </row>
    <row r="7" spans="1:16" x14ac:dyDescent="0.3">
      <c r="A7" s="1">
        <v>0</v>
      </c>
      <c r="B7" s="1">
        <v>1</v>
      </c>
      <c r="C7" s="6">
        <v>4.92</v>
      </c>
      <c r="D7" s="6">
        <v>4.97</v>
      </c>
      <c r="E7" s="6">
        <v>4.9400000000000004</v>
      </c>
      <c r="F7" s="6">
        <v>4.97</v>
      </c>
      <c r="G7" s="6">
        <v>4.9400000000000004</v>
      </c>
      <c r="H7" s="6">
        <v>3.82</v>
      </c>
      <c r="J7">
        <f>10/J2</f>
        <v>7.0972320794889993E-2</v>
      </c>
      <c r="K7">
        <f t="shared" ref="K7:P7" si="4">C14</f>
        <v>4.9266666666666667</v>
      </c>
      <c r="L7">
        <f t="shared" si="4"/>
        <v>4.95</v>
      </c>
      <c r="M7">
        <f t="shared" si="4"/>
        <v>4.96</v>
      </c>
      <c r="N7">
        <f t="shared" si="4"/>
        <v>4.97</v>
      </c>
      <c r="O7">
        <f t="shared" si="4"/>
        <v>4.95</v>
      </c>
      <c r="P7">
        <f t="shared" si="4"/>
        <v>3.82</v>
      </c>
    </row>
    <row r="8" spans="1:16" x14ac:dyDescent="0.3">
      <c r="B8">
        <v>2</v>
      </c>
      <c r="C8" s="4">
        <v>4.9400000000000004</v>
      </c>
      <c r="D8" s="4">
        <v>4.92</v>
      </c>
      <c r="E8" s="4">
        <v>4.97</v>
      </c>
      <c r="F8" s="4">
        <v>4.97</v>
      </c>
      <c r="G8" s="4">
        <v>4.9400000000000004</v>
      </c>
      <c r="H8" s="4">
        <v>3.83</v>
      </c>
      <c r="J8">
        <f>20/J2</f>
        <v>0.14194464158977999</v>
      </c>
      <c r="K8">
        <f t="shared" ref="K8:P8" si="5">C18</f>
        <v>4.9333333333333336</v>
      </c>
      <c r="L8">
        <f t="shared" si="5"/>
        <v>4.9400000000000004</v>
      </c>
      <c r="M8">
        <f t="shared" si="5"/>
        <v>4.95</v>
      </c>
      <c r="N8">
        <f t="shared" si="5"/>
        <v>4.99</v>
      </c>
      <c r="O8">
        <f t="shared" si="5"/>
        <v>4.9766666666666666</v>
      </c>
      <c r="P8">
        <f t="shared" si="5"/>
        <v>3.86</v>
      </c>
    </row>
    <row r="9" spans="1:16" x14ac:dyDescent="0.3">
      <c r="B9">
        <v>3</v>
      </c>
      <c r="C9" s="4">
        <v>4.92</v>
      </c>
      <c r="D9" s="4">
        <v>4.92</v>
      </c>
      <c r="E9" s="4">
        <v>4.97</v>
      </c>
      <c r="F9" s="4">
        <v>4.97</v>
      </c>
      <c r="G9" s="4">
        <v>4.9400000000000004</v>
      </c>
      <c r="H9" s="4">
        <v>3.8</v>
      </c>
      <c r="J9">
        <f>30/J2</f>
        <v>0.21291696238466998</v>
      </c>
      <c r="K9">
        <f t="shared" ref="K9:P9" si="6">C22</f>
        <v>4.9266666666666667</v>
      </c>
      <c r="L9">
        <f t="shared" si="6"/>
        <v>4.9400000000000004</v>
      </c>
      <c r="M9">
        <f t="shared" si="6"/>
        <v>4.9400000000000004</v>
      </c>
      <c r="N9">
        <f t="shared" si="6"/>
        <v>5.0199999999999996</v>
      </c>
      <c r="O9">
        <f t="shared" si="6"/>
        <v>5.0199999999999996</v>
      </c>
      <c r="P9">
        <f t="shared" si="6"/>
        <v>3.91</v>
      </c>
    </row>
    <row r="10" spans="1:16" x14ac:dyDescent="0.3">
      <c r="A10" s="2"/>
      <c r="B10" s="2" t="s">
        <v>0</v>
      </c>
      <c r="C10" s="7">
        <f>AVERAGE(C7:C9)</f>
        <v>4.9266666666666667</v>
      </c>
      <c r="D10" s="7">
        <f t="shared" ref="D10:H10" si="7">AVERAGE(D7:D9)</f>
        <v>4.9366666666666665</v>
      </c>
      <c r="E10" s="7">
        <f t="shared" si="7"/>
        <v>4.96</v>
      </c>
      <c r="F10" s="7">
        <f t="shared" si="7"/>
        <v>4.97</v>
      </c>
      <c r="G10" s="7">
        <f t="shared" si="7"/>
        <v>4.9400000000000004</v>
      </c>
      <c r="H10" s="7">
        <f t="shared" si="7"/>
        <v>3.8166666666666664</v>
      </c>
      <c r="J10">
        <f>40/J2</f>
        <v>0.28388928317955997</v>
      </c>
      <c r="K10">
        <f t="shared" ref="K10:P10" si="8">C26</f>
        <v>4.9333333333333336</v>
      </c>
      <c r="L10">
        <f t="shared" si="8"/>
        <v>4.95</v>
      </c>
      <c r="M10">
        <f t="shared" si="8"/>
        <v>4.9400000000000004</v>
      </c>
      <c r="N10">
        <f t="shared" si="8"/>
        <v>5.0466666666666669</v>
      </c>
      <c r="O10">
        <f t="shared" si="8"/>
        <v>5.1100000000000003</v>
      </c>
      <c r="P10">
        <f t="shared" si="8"/>
        <v>3.94</v>
      </c>
    </row>
    <row r="11" spans="1:16" x14ac:dyDescent="0.3">
      <c r="A11" s="1">
        <v>1</v>
      </c>
      <c r="B11" s="1">
        <v>1</v>
      </c>
      <c r="C11" s="6">
        <v>4.93</v>
      </c>
      <c r="D11" s="6">
        <v>4.97</v>
      </c>
      <c r="E11" s="6">
        <v>4.97</v>
      </c>
      <c r="F11" s="6">
        <v>4.97</v>
      </c>
      <c r="G11" s="6">
        <v>4.97</v>
      </c>
      <c r="H11" s="6">
        <v>3.82</v>
      </c>
      <c r="J11">
        <f>50/J2</f>
        <v>0.35486160397444994</v>
      </c>
      <c r="K11">
        <f t="shared" ref="K11:P11" si="9">C30</f>
        <v>4.9266666666666667</v>
      </c>
      <c r="L11">
        <f t="shared" si="9"/>
        <v>4.95</v>
      </c>
      <c r="M11">
        <f t="shared" si="9"/>
        <v>4.9400000000000004</v>
      </c>
      <c r="N11">
        <f t="shared" si="9"/>
        <v>5.1100000000000003</v>
      </c>
      <c r="O11">
        <f t="shared" si="9"/>
        <v>5.1499999999999995</v>
      </c>
      <c r="P11">
        <f t="shared" si="9"/>
        <v>3.9766666666666666</v>
      </c>
    </row>
    <row r="12" spans="1:16" x14ac:dyDescent="0.3">
      <c r="B12">
        <v>2</v>
      </c>
      <c r="C12" s="4">
        <v>4.93</v>
      </c>
      <c r="D12" s="4">
        <v>4.9400000000000004</v>
      </c>
      <c r="E12" s="4">
        <v>4.9400000000000004</v>
      </c>
      <c r="F12" s="4">
        <v>4.97</v>
      </c>
      <c r="G12" s="4">
        <v>4.9400000000000004</v>
      </c>
      <c r="H12" s="4">
        <v>3.82</v>
      </c>
      <c r="J12">
        <f>60/J2</f>
        <v>0.42583392476933996</v>
      </c>
      <c r="K12">
        <f t="shared" ref="K12:P12" si="10">C34</f>
        <v>4.9333333333333336</v>
      </c>
      <c r="L12">
        <f t="shared" si="10"/>
        <v>4.95</v>
      </c>
      <c r="M12">
        <f t="shared" si="10"/>
        <v>4.9266666666666667</v>
      </c>
      <c r="N12">
        <f t="shared" si="10"/>
        <v>5.0900000000000007</v>
      </c>
      <c r="O12">
        <f t="shared" si="10"/>
        <v>5.2233333333333336</v>
      </c>
      <c r="P12">
        <f t="shared" si="10"/>
        <v>3.9466666666666668</v>
      </c>
    </row>
    <row r="13" spans="1:16" x14ac:dyDescent="0.3">
      <c r="B13">
        <v>3</v>
      </c>
      <c r="C13" s="4">
        <v>4.92</v>
      </c>
      <c r="D13" s="4">
        <v>4.9400000000000004</v>
      </c>
      <c r="E13" s="4">
        <v>4.97</v>
      </c>
      <c r="F13" s="4">
        <v>4.97</v>
      </c>
      <c r="G13" s="4">
        <v>4.9400000000000004</v>
      </c>
      <c r="H13" s="4">
        <v>3.82</v>
      </c>
    </row>
    <row r="14" spans="1:16" x14ac:dyDescent="0.3">
      <c r="A14" s="2"/>
      <c r="B14" s="2" t="s">
        <v>0</v>
      </c>
      <c r="C14" s="7">
        <f>AVERAGE(C11:C13)</f>
        <v>4.9266666666666667</v>
      </c>
      <c r="D14" s="7">
        <f t="shared" ref="D14:H14" si="11">AVERAGE(D11:D13)</f>
        <v>4.95</v>
      </c>
      <c r="E14" s="7">
        <f t="shared" si="11"/>
        <v>4.96</v>
      </c>
      <c r="F14" s="7">
        <f t="shared" si="11"/>
        <v>4.97</v>
      </c>
      <c r="G14" s="7">
        <f t="shared" si="11"/>
        <v>4.95</v>
      </c>
      <c r="H14" s="7">
        <f t="shared" si="11"/>
        <v>3.82</v>
      </c>
    </row>
    <row r="15" spans="1:16" x14ac:dyDescent="0.3">
      <c r="A15">
        <v>2</v>
      </c>
      <c r="B15">
        <v>1</v>
      </c>
      <c r="C15" s="4">
        <v>4.9400000000000004</v>
      </c>
      <c r="D15" s="4">
        <v>4.9400000000000004</v>
      </c>
      <c r="E15" s="4">
        <v>4.97</v>
      </c>
      <c r="F15" s="4">
        <v>4.99</v>
      </c>
      <c r="G15" s="4">
        <v>4.99</v>
      </c>
      <c r="H15" s="4">
        <v>3.85</v>
      </c>
    </row>
    <row r="16" spans="1:16" x14ac:dyDescent="0.3">
      <c r="B16">
        <v>2</v>
      </c>
      <c r="C16" s="4">
        <v>4.9400000000000004</v>
      </c>
      <c r="D16" s="4">
        <v>4.9400000000000004</v>
      </c>
      <c r="E16" s="4">
        <v>4.9400000000000004</v>
      </c>
      <c r="F16" s="4">
        <v>4.99</v>
      </c>
      <c r="G16" s="4">
        <v>4.97</v>
      </c>
      <c r="H16" s="4">
        <v>3.88</v>
      </c>
    </row>
    <row r="17" spans="1:12" x14ac:dyDescent="0.3">
      <c r="B17">
        <v>3</v>
      </c>
      <c r="C17" s="4">
        <v>4.92</v>
      </c>
      <c r="D17" s="4">
        <v>4.9400000000000004</v>
      </c>
      <c r="E17" s="4">
        <v>4.9400000000000004</v>
      </c>
      <c r="F17" s="4">
        <v>4.99</v>
      </c>
      <c r="G17" s="4">
        <v>4.97</v>
      </c>
      <c r="H17" s="4">
        <v>3.85</v>
      </c>
    </row>
    <row r="18" spans="1:12" x14ac:dyDescent="0.3">
      <c r="A18" s="2"/>
      <c r="B18" s="2" t="s">
        <v>0</v>
      </c>
      <c r="C18" s="7">
        <f>AVERAGE(C15:C17)</f>
        <v>4.9333333333333336</v>
      </c>
      <c r="D18" s="7">
        <f t="shared" ref="D18:H18" si="12">AVERAGE(D15:D17)</f>
        <v>4.9400000000000004</v>
      </c>
      <c r="E18" s="7">
        <f t="shared" si="12"/>
        <v>4.95</v>
      </c>
      <c r="F18" s="7">
        <f t="shared" si="12"/>
        <v>4.99</v>
      </c>
      <c r="G18" s="7">
        <f t="shared" si="12"/>
        <v>4.9766666666666666</v>
      </c>
      <c r="H18" s="7">
        <f t="shared" si="12"/>
        <v>3.86</v>
      </c>
    </row>
    <row r="19" spans="1:12" x14ac:dyDescent="0.3">
      <c r="A19">
        <v>3</v>
      </c>
      <c r="B19">
        <v>1</v>
      </c>
      <c r="C19" s="4">
        <v>4.9400000000000004</v>
      </c>
      <c r="D19" s="4">
        <v>4.9400000000000004</v>
      </c>
      <c r="E19" s="4">
        <v>4.9400000000000004</v>
      </c>
      <c r="F19" s="4">
        <v>5.0199999999999996</v>
      </c>
      <c r="G19" s="4">
        <v>5.0199999999999996</v>
      </c>
      <c r="H19" s="4">
        <v>3.91</v>
      </c>
    </row>
    <row r="20" spans="1:12" x14ac:dyDescent="0.3">
      <c r="B20">
        <v>2</v>
      </c>
      <c r="C20" s="4">
        <v>4.92</v>
      </c>
      <c r="D20" s="4">
        <v>4.9400000000000004</v>
      </c>
      <c r="E20" s="4">
        <v>4.9400000000000004</v>
      </c>
      <c r="F20" s="4">
        <v>5.0199999999999996</v>
      </c>
      <c r="G20" s="4">
        <v>5.0199999999999996</v>
      </c>
      <c r="H20" s="4">
        <v>3.91</v>
      </c>
    </row>
    <row r="21" spans="1:12" x14ac:dyDescent="0.3">
      <c r="B21">
        <v>3</v>
      </c>
      <c r="C21" s="4">
        <v>4.92</v>
      </c>
      <c r="D21" s="4">
        <v>4.9400000000000004</v>
      </c>
      <c r="E21" s="4">
        <v>4.9400000000000004</v>
      </c>
      <c r="F21" s="4">
        <v>5.0199999999999996</v>
      </c>
      <c r="G21" s="4">
        <v>5.0199999999999996</v>
      </c>
      <c r="H21" s="4">
        <v>3.91</v>
      </c>
    </row>
    <row r="22" spans="1:12" x14ac:dyDescent="0.3">
      <c r="A22" s="2"/>
      <c r="B22" s="2" t="s">
        <v>0</v>
      </c>
      <c r="C22" s="7">
        <f>AVERAGE(C19:C21)</f>
        <v>4.9266666666666667</v>
      </c>
      <c r="D22" s="7">
        <f t="shared" ref="D22:H22" si="13">AVERAGE(D19:D21)</f>
        <v>4.9400000000000004</v>
      </c>
      <c r="E22" s="7">
        <f t="shared" si="13"/>
        <v>4.9400000000000004</v>
      </c>
      <c r="F22" s="7">
        <f t="shared" si="13"/>
        <v>5.0199999999999996</v>
      </c>
      <c r="G22" s="7">
        <f t="shared" si="13"/>
        <v>5.0199999999999996</v>
      </c>
      <c r="H22" s="7">
        <f t="shared" si="13"/>
        <v>3.91</v>
      </c>
    </row>
    <row r="23" spans="1:12" x14ac:dyDescent="0.3">
      <c r="A23">
        <v>4</v>
      </c>
      <c r="B23">
        <v>1</v>
      </c>
      <c r="C23" s="4">
        <v>4.9400000000000004</v>
      </c>
      <c r="D23" s="4">
        <v>4.97</v>
      </c>
      <c r="E23" s="4">
        <v>4.9400000000000004</v>
      </c>
      <c r="F23" s="4">
        <v>5.0599999999999996</v>
      </c>
      <c r="G23" s="4">
        <v>5.1100000000000003</v>
      </c>
      <c r="H23" s="4">
        <v>3.94</v>
      </c>
    </row>
    <row r="24" spans="1:12" x14ac:dyDescent="0.3">
      <c r="B24">
        <v>2</v>
      </c>
      <c r="C24" s="4">
        <v>4.9400000000000004</v>
      </c>
      <c r="D24" s="4">
        <v>4.9400000000000004</v>
      </c>
      <c r="E24" s="4">
        <v>4.9400000000000004</v>
      </c>
      <c r="F24" s="4">
        <v>5.04</v>
      </c>
      <c r="G24" s="4">
        <v>5.1100000000000003</v>
      </c>
      <c r="H24" s="4">
        <v>3.94</v>
      </c>
    </row>
    <row r="25" spans="1:12" x14ac:dyDescent="0.3">
      <c r="B25">
        <v>3</v>
      </c>
      <c r="C25" s="4">
        <v>4.92</v>
      </c>
      <c r="D25" s="4">
        <v>4.9400000000000004</v>
      </c>
      <c r="E25" s="4">
        <v>4.9400000000000004</v>
      </c>
      <c r="F25" s="4">
        <v>5.04</v>
      </c>
      <c r="G25" s="4">
        <v>5.1100000000000003</v>
      </c>
      <c r="H25" s="4">
        <v>3.94</v>
      </c>
    </row>
    <row r="26" spans="1:12" x14ac:dyDescent="0.3">
      <c r="A26" s="2"/>
      <c r="B26" s="2" t="s">
        <v>0</v>
      </c>
      <c r="C26" s="7">
        <f>AVERAGE(C23:C25)</f>
        <v>4.9333333333333336</v>
      </c>
      <c r="D26" s="7">
        <f t="shared" ref="D26:H26" si="14">AVERAGE(D23:D25)</f>
        <v>4.95</v>
      </c>
      <c r="E26" s="7">
        <f t="shared" si="14"/>
        <v>4.9400000000000004</v>
      </c>
      <c r="F26" s="7">
        <f t="shared" si="14"/>
        <v>5.0466666666666669</v>
      </c>
      <c r="G26" s="7">
        <f t="shared" si="14"/>
        <v>5.1100000000000003</v>
      </c>
      <c r="H26" s="7">
        <f t="shared" si="14"/>
        <v>3.94</v>
      </c>
    </row>
    <row r="27" spans="1:12" x14ac:dyDescent="0.3">
      <c r="A27">
        <v>5</v>
      </c>
      <c r="B27">
        <v>1</v>
      </c>
      <c r="C27" s="4">
        <v>4.9400000000000004</v>
      </c>
      <c r="D27" s="4">
        <v>4.97</v>
      </c>
      <c r="E27" s="4">
        <v>4.9400000000000004</v>
      </c>
      <c r="F27" s="4">
        <v>5.1100000000000003</v>
      </c>
      <c r="G27" s="4">
        <v>5.1100000000000003</v>
      </c>
      <c r="H27" s="4">
        <v>3.96</v>
      </c>
    </row>
    <row r="28" spans="1:12" x14ac:dyDescent="0.3">
      <c r="B28">
        <v>2</v>
      </c>
      <c r="C28" s="4">
        <v>4.92</v>
      </c>
      <c r="D28" s="4">
        <v>4.9400000000000004</v>
      </c>
      <c r="E28" s="4">
        <v>4.9400000000000004</v>
      </c>
      <c r="F28" s="4">
        <v>5.1100000000000003</v>
      </c>
      <c r="G28" s="4">
        <v>5.16</v>
      </c>
      <c r="H28" s="4">
        <v>4.01</v>
      </c>
    </row>
    <row r="29" spans="1:12" x14ac:dyDescent="0.3">
      <c r="B29">
        <v>3</v>
      </c>
      <c r="C29" s="4">
        <v>4.92</v>
      </c>
      <c r="D29" s="4">
        <v>4.9400000000000004</v>
      </c>
      <c r="E29" s="4">
        <v>4.9400000000000004</v>
      </c>
      <c r="F29" s="4">
        <v>5.1100000000000003</v>
      </c>
      <c r="G29" s="4">
        <v>5.18</v>
      </c>
      <c r="H29" s="4">
        <v>3.96</v>
      </c>
    </row>
    <row r="30" spans="1:12" x14ac:dyDescent="0.3">
      <c r="A30" s="2"/>
      <c r="B30" s="2" t="s">
        <v>0</v>
      </c>
      <c r="C30" s="7">
        <f>AVERAGE(C27:C29)</f>
        <v>4.9266666666666667</v>
      </c>
      <c r="D30" s="7">
        <f t="shared" ref="D30:H30" si="15">AVERAGE(D27:D29)</f>
        <v>4.95</v>
      </c>
      <c r="E30" s="7">
        <f t="shared" si="15"/>
        <v>4.9400000000000004</v>
      </c>
      <c r="F30" s="7">
        <f t="shared" si="15"/>
        <v>5.1100000000000003</v>
      </c>
      <c r="G30" s="7">
        <f t="shared" si="15"/>
        <v>5.1499999999999995</v>
      </c>
      <c r="H30" s="7">
        <f t="shared" si="15"/>
        <v>3.9766666666666666</v>
      </c>
      <c r="J30" t="s">
        <v>23</v>
      </c>
      <c r="K30">
        <v>38.200000000000003</v>
      </c>
      <c r="L30">
        <v>63.2</v>
      </c>
    </row>
    <row r="31" spans="1:12" x14ac:dyDescent="0.3">
      <c r="A31">
        <v>6</v>
      </c>
      <c r="B31">
        <v>1</v>
      </c>
      <c r="C31" s="4">
        <v>4.9400000000000004</v>
      </c>
      <c r="D31" s="4">
        <v>4.97</v>
      </c>
      <c r="E31" s="4">
        <v>4.9400000000000004</v>
      </c>
      <c r="F31" s="4">
        <v>5.1100000000000003</v>
      </c>
      <c r="G31" s="4">
        <v>5.23</v>
      </c>
      <c r="H31" s="4">
        <v>3.94</v>
      </c>
      <c r="J31" t="s">
        <v>32</v>
      </c>
      <c r="K31">
        <v>25</v>
      </c>
      <c r="L31">
        <f>K30+K31</f>
        <v>63.2</v>
      </c>
    </row>
    <row r="32" spans="1:12" x14ac:dyDescent="0.3">
      <c r="B32">
        <v>2</v>
      </c>
      <c r="C32" s="4">
        <v>4.9400000000000004</v>
      </c>
      <c r="D32" s="4">
        <v>4.9400000000000004</v>
      </c>
      <c r="E32" s="4">
        <v>4.92</v>
      </c>
      <c r="F32" s="4">
        <v>5.08</v>
      </c>
      <c r="G32" s="4">
        <v>5.21</v>
      </c>
      <c r="H32" s="4">
        <v>3.99</v>
      </c>
      <c r="J32" t="s">
        <v>24</v>
      </c>
      <c r="K32">
        <v>47.1</v>
      </c>
    </row>
    <row r="33" spans="1:11" x14ac:dyDescent="0.3">
      <c r="B33">
        <v>3</v>
      </c>
      <c r="C33" s="4">
        <v>4.92</v>
      </c>
      <c r="D33" s="4">
        <v>4.9400000000000004</v>
      </c>
      <c r="E33" s="4">
        <v>4.92</v>
      </c>
      <c r="F33" s="4">
        <v>5.08</v>
      </c>
      <c r="G33" s="4">
        <v>5.23</v>
      </c>
      <c r="H33" s="4">
        <v>3.91</v>
      </c>
      <c r="J33" t="s">
        <v>54</v>
      </c>
      <c r="K33">
        <v>33.299999999999997</v>
      </c>
    </row>
    <row r="34" spans="1:11" x14ac:dyDescent="0.3">
      <c r="A34" s="2"/>
      <c r="B34" s="2" t="s">
        <v>0</v>
      </c>
      <c r="C34" s="7">
        <f>AVERAGE(C31:C33)</f>
        <v>4.9333333333333336</v>
      </c>
      <c r="D34" s="7">
        <f t="shared" ref="D34:H34" si="16">AVERAGE(D31:D33)</f>
        <v>4.95</v>
      </c>
      <c r="E34" s="7">
        <f t="shared" si="16"/>
        <v>4.9266666666666667</v>
      </c>
      <c r="F34" s="7">
        <f t="shared" si="16"/>
        <v>5.0900000000000007</v>
      </c>
      <c r="G34" s="7">
        <f t="shared" si="16"/>
        <v>5.2233333333333336</v>
      </c>
      <c r="H34" s="7">
        <f t="shared" si="16"/>
        <v>3.9466666666666668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A05D-09FB-43D2-8471-86F4CE34BDC4}">
  <dimension ref="B2:Y57"/>
  <sheetViews>
    <sheetView tabSelected="1" topLeftCell="D26" zoomScale="90" zoomScaleNormal="100" workbookViewId="0">
      <selection activeCell="X41" sqref="X41"/>
    </sheetView>
  </sheetViews>
  <sheetFormatPr defaultRowHeight="14.4" x14ac:dyDescent="0.3"/>
  <sheetData>
    <row r="2" spans="2:25" x14ac:dyDescent="0.3">
      <c r="J2" s="5"/>
    </row>
    <row r="3" spans="2:25" x14ac:dyDescent="0.3">
      <c r="D3">
        <v>1</v>
      </c>
      <c r="E3">
        <v>2</v>
      </c>
      <c r="F3" t="s">
        <v>50</v>
      </c>
      <c r="G3" t="s">
        <v>51</v>
      </c>
      <c r="J3" s="5"/>
    </row>
    <row r="4" spans="2:25" x14ac:dyDescent="0.3">
      <c r="B4" t="s">
        <v>6</v>
      </c>
      <c r="D4" s="4">
        <v>77.849999999999994</v>
      </c>
      <c r="E4" s="4">
        <f>(47.1+31.6)</f>
        <v>78.7</v>
      </c>
      <c r="F4" s="4">
        <v>102</v>
      </c>
      <c r="G4" s="4">
        <v>81.3</v>
      </c>
      <c r="I4">
        <v>38.200000000000003</v>
      </c>
    </row>
    <row r="5" spans="2:25" x14ac:dyDescent="0.3">
      <c r="B5" t="s">
        <v>5</v>
      </c>
      <c r="D5" s="4">
        <v>-77.849999999999994</v>
      </c>
      <c r="E5" s="4">
        <f>-(47.1+31.6)</f>
        <v>-78.7</v>
      </c>
      <c r="F5" s="4">
        <v>-47.1</v>
      </c>
      <c r="G5" s="4">
        <v>0</v>
      </c>
    </row>
    <row r="6" spans="2:25" x14ac:dyDescent="0.3">
      <c r="B6" t="s">
        <v>47</v>
      </c>
      <c r="D6" s="4">
        <f>38.2/2</f>
        <v>19.100000000000001</v>
      </c>
      <c r="E6" s="4">
        <f>47.1/2</f>
        <v>23.55</v>
      </c>
      <c r="F6" s="4">
        <f>-(38.2+52.4/2)</f>
        <v>-64.400000000000006</v>
      </c>
      <c r="G6" s="4">
        <f t="shared" ref="G6" si="0">-(47.1+87.5/2)</f>
        <v>-90.85</v>
      </c>
      <c r="I6" t="s">
        <v>23</v>
      </c>
      <c r="J6" t="s">
        <v>24</v>
      </c>
    </row>
    <row r="7" spans="2:25" x14ac:dyDescent="0.3">
      <c r="B7" t="s">
        <v>45</v>
      </c>
      <c r="D7" s="4">
        <f>19/2</f>
        <v>9.5</v>
      </c>
      <c r="E7" s="4">
        <f>19/2</f>
        <v>9.5</v>
      </c>
      <c r="F7" s="4">
        <f t="shared" ref="F7:G7" si="1">19/2</f>
        <v>9.5</v>
      </c>
      <c r="G7" s="4">
        <f t="shared" si="1"/>
        <v>9.5</v>
      </c>
      <c r="I7" t="s">
        <v>35</v>
      </c>
      <c r="J7" t="s">
        <v>32</v>
      </c>
    </row>
    <row r="8" spans="2:25" x14ac:dyDescent="0.3">
      <c r="B8" t="s">
        <v>3</v>
      </c>
      <c r="D8" s="45">
        <f>SUM(D4:D7)</f>
        <v>28.6</v>
      </c>
      <c r="E8" s="45">
        <f>SUM(E4:E7)</f>
        <v>33.049999999999997</v>
      </c>
      <c r="F8" s="45">
        <f>SUM(F4:F7)</f>
        <v>0</v>
      </c>
      <c r="G8" s="45">
        <f>SUM(G4:G7)</f>
        <v>-4.9999999999997158E-2</v>
      </c>
    </row>
    <row r="9" spans="2:25" x14ac:dyDescent="0.3">
      <c r="B9" t="s">
        <v>13</v>
      </c>
      <c r="D9">
        <v>90.7</v>
      </c>
      <c r="E9">
        <v>135</v>
      </c>
      <c r="F9">
        <v>151</v>
      </c>
      <c r="G9">
        <v>152</v>
      </c>
    </row>
    <row r="10" spans="2:25" x14ac:dyDescent="0.3">
      <c r="B10" t="s">
        <v>36</v>
      </c>
      <c r="D10">
        <f>D8/D9</f>
        <v>0.31532524807056228</v>
      </c>
      <c r="E10">
        <f>E8/E9</f>
        <v>0.24481481481481479</v>
      </c>
      <c r="F10">
        <f>F8/F9</f>
        <v>0</v>
      </c>
      <c r="G10">
        <f>G8/G9</f>
        <v>-3.2894736842103392E-4</v>
      </c>
      <c r="X10">
        <v>3.5853000000000002</v>
      </c>
    </row>
    <row r="11" spans="2:25" ht="15" thickBot="1" x14ac:dyDescent="0.35">
      <c r="X11">
        <v>3.6406000000000001</v>
      </c>
    </row>
    <row r="12" spans="2:25" x14ac:dyDescent="0.3">
      <c r="B12" s="34">
        <v>1</v>
      </c>
      <c r="C12" s="19" t="s">
        <v>34</v>
      </c>
      <c r="D12" s="35">
        <v>0</v>
      </c>
      <c r="E12" s="35">
        <v>0.498</v>
      </c>
      <c r="F12" s="35">
        <v>0.499</v>
      </c>
      <c r="G12" s="35">
        <v>0.5</v>
      </c>
      <c r="H12" s="35">
        <v>0.501</v>
      </c>
      <c r="I12" s="35">
        <v>0.502</v>
      </c>
      <c r="J12" s="35">
        <v>0.75</v>
      </c>
      <c r="K12" s="35">
        <v>1</v>
      </c>
      <c r="L12" s="35">
        <v>1.25</v>
      </c>
      <c r="M12" s="36">
        <v>1.5</v>
      </c>
      <c r="V12" t="s">
        <v>40</v>
      </c>
      <c r="W12" t="s">
        <v>1</v>
      </c>
      <c r="X12">
        <f>X10/X11</f>
        <v>0.98481019612151843</v>
      </c>
      <c r="Y12" t="s">
        <v>41</v>
      </c>
    </row>
    <row r="13" spans="2:25" x14ac:dyDescent="0.3">
      <c r="B13" s="37" t="s">
        <v>15</v>
      </c>
      <c r="C13" s="1">
        <v>1</v>
      </c>
      <c r="D13" s="6">
        <v>0</v>
      </c>
      <c r="E13" s="6" t="s">
        <v>27</v>
      </c>
      <c r="F13" s="6" t="s">
        <v>27</v>
      </c>
      <c r="G13" s="6">
        <v>1.95</v>
      </c>
      <c r="H13" s="6" t="s">
        <v>27</v>
      </c>
      <c r="I13" s="6" t="s">
        <v>27</v>
      </c>
      <c r="J13" s="6">
        <v>2.74</v>
      </c>
      <c r="K13" s="6">
        <v>3.65</v>
      </c>
      <c r="L13" s="6">
        <v>4.49</v>
      </c>
      <c r="M13" s="25">
        <v>5.4</v>
      </c>
    </row>
    <row r="14" spans="2:25" x14ac:dyDescent="0.3">
      <c r="B14" s="38"/>
      <c r="C14">
        <v>2</v>
      </c>
      <c r="D14" s="4">
        <v>0</v>
      </c>
      <c r="E14" s="4" t="s">
        <v>27</v>
      </c>
      <c r="F14" s="4" t="s">
        <v>27</v>
      </c>
      <c r="G14" s="4">
        <v>1.95</v>
      </c>
      <c r="H14" s="4" t="s">
        <v>27</v>
      </c>
      <c r="I14" s="4" t="s">
        <v>27</v>
      </c>
      <c r="J14" s="4">
        <v>2.74</v>
      </c>
      <c r="K14" s="4">
        <v>3.62</v>
      </c>
      <c r="L14" s="4">
        <v>4.5199999999999996</v>
      </c>
      <c r="M14" s="26">
        <v>5.45</v>
      </c>
    </row>
    <row r="15" spans="2:25" x14ac:dyDescent="0.3">
      <c r="B15" s="38"/>
      <c r="C15">
        <v>3</v>
      </c>
      <c r="D15" s="4">
        <v>0</v>
      </c>
      <c r="E15" s="4" t="s">
        <v>27</v>
      </c>
      <c r="F15" s="4" t="s">
        <v>27</v>
      </c>
      <c r="G15" s="4">
        <v>1.95</v>
      </c>
      <c r="H15" s="4" t="s">
        <v>27</v>
      </c>
      <c r="I15" s="4" t="s">
        <v>27</v>
      </c>
      <c r="J15" s="4">
        <v>2.72</v>
      </c>
      <c r="K15" s="4">
        <v>3.62</v>
      </c>
      <c r="L15" s="4">
        <v>4.5199999999999996</v>
      </c>
      <c r="M15" s="26">
        <v>5.45</v>
      </c>
    </row>
    <row r="16" spans="2:25" x14ac:dyDescent="0.3">
      <c r="B16" s="39"/>
      <c r="C16" s="2" t="s">
        <v>0</v>
      </c>
      <c r="D16" s="7">
        <f>AVERAGE(D13:D15)</f>
        <v>0</v>
      </c>
      <c r="E16" s="4"/>
      <c r="F16" s="4"/>
      <c r="G16" s="7">
        <f t="shared" ref="G16" si="2">AVERAGE(G13:G15)</f>
        <v>1.95</v>
      </c>
      <c r="H16" s="7"/>
      <c r="I16" s="7"/>
      <c r="J16" s="7">
        <f t="shared" ref="J16:M16" si="3">AVERAGE(J13:J15)</f>
        <v>2.7333333333333338</v>
      </c>
      <c r="K16" s="7">
        <f t="shared" si="3"/>
        <v>3.6300000000000003</v>
      </c>
      <c r="L16" s="7">
        <f t="shared" si="3"/>
        <v>4.51</v>
      </c>
      <c r="M16" s="40">
        <f t="shared" si="3"/>
        <v>5.4333333333333336</v>
      </c>
    </row>
    <row r="17" spans="2:25" x14ac:dyDescent="0.3">
      <c r="B17" s="37" t="s">
        <v>22</v>
      </c>
      <c r="C17" s="1">
        <v>1</v>
      </c>
      <c r="D17" s="6">
        <v>0</v>
      </c>
      <c r="E17" s="6">
        <v>1.86</v>
      </c>
      <c r="F17" s="6">
        <v>1.92</v>
      </c>
      <c r="G17" s="6">
        <v>1.94</v>
      </c>
      <c r="H17" s="4">
        <v>1.97</v>
      </c>
      <c r="I17" s="4">
        <v>2.02</v>
      </c>
      <c r="J17" s="6">
        <v>2.74</v>
      </c>
      <c r="K17" s="6">
        <v>3.72</v>
      </c>
      <c r="L17" s="6">
        <v>4.55</v>
      </c>
      <c r="M17" s="25">
        <v>5.51</v>
      </c>
    </row>
    <row r="18" spans="2:25" x14ac:dyDescent="0.3">
      <c r="B18" s="38"/>
      <c r="C18">
        <v>2</v>
      </c>
      <c r="D18" s="4">
        <v>0</v>
      </c>
      <c r="E18" s="4">
        <v>1.89</v>
      </c>
      <c r="F18" s="4">
        <v>1.94</v>
      </c>
      <c r="G18" s="4">
        <v>1.94</v>
      </c>
      <c r="H18" s="4">
        <v>1.97</v>
      </c>
      <c r="I18" s="4">
        <v>2.02</v>
      </c>
      <c r="J18" s="4">
        <v>2.77</v>
      </c>
      <c r="K18" s="4">
        <v>3.72</v>
      </c>
      <c r="L18" s="4">
        <v>4.55</v>
      </c>
      <c r="M18" s="26">
        <v>5.51</v>
      </c>
    </row>
    <row r="19" spans="2:25" x14ac:dyDescent="0.3">
      <c r="B19" s="38"/>
      <c r="C19">
        <v>3</v>
      </c>
      <c r="D19" s="4">
        <v>0</v>
      </c>
      <c r="E19" s="4">
        <v>1.89</v>
      </c>
      <c r="F19" s="4">
        <v>1.92</v>
      </c>
      <c r="G19" s="4">
        <v>1.94</v>
      </c>
      <c r="H19" s="4">
        <v>1.97</v>
      </c>
      <c r="I19" s="4">
        <v>2.02</v>
      </c>
      <c r="J19" s="4">
        <v>2.74</v>
      </c>
      <c r="K19" s="4">
        <v>3.72</v>
      </c>
      <c r="L19" s="4">
        <v>4.5199999999999996</v>
      </c>
      <c r="M19" s="26">
        <v>5.51</v>
      </c>
    </row>
    <row r="20" spans="2:25" ht="15" thickBot="1" x14ac:dyDescent="0.35">
      <c r="B20" s="41"/>
      <c r="C20" s="42" t="s">
        <v>0</v>
      </c>
      <c r="D20" s="43">
        <f>AVERAGE(D17:D19)</f>
        <v>0</v>
      </c>
      <c r="E20" s="43">
        <f>AVERAGE(E17:E19)</f>
        <v>1.88</v>
      </c>
      <c r="F20" s="43">
        <f t="shared" ref="F20:I20" si="4">AVERAGE(F17:F19)</f>
        <v>1.9266666666666665</v>
      </c>
      <c r="G20" s="43">
        <f t="shared" si="4"/>
        <v>1.9400000000000002</v>
      </c>
      <c r="H20" s="43">
        <f t="shared" si="4"/>
        <v>1.97</v>
      </c>
      <c r="I20" s="43">
        <f t="shared" si="4"/>
        <v>2.02</v>
      </c>
      <c r="J20" s="43">
        <f t="shared" ref="J20:L20" si="5">AVERAGE(J17:J19)</f>
        <v>2.75</v>
      </c>
      <c r="K20" s="43">
        <f t="shared" si="5"/>
        <v>3.72</v>
      </c>
      <c r="L20" s="43">
        <f t="shared" si="5"/>
        <v>4.54</v>
      </c>
      <c r="M20" s="44">
        <f t="shared" ref="M20" si="6">AVERAGE(M17:M19)</f>
        <v>5.5100000000000007</v>
      </c>
    </row>
    <row r="21" spans="2:25" ht="15" thickBot="1" x14ac:dyDescent="0.35">
      <c r="E21" s="4"/>
      <c r="F21" s="4"/>
      <c r="G21" s="4"/>
      <c r="H21" s="4"/>
      <c r="I21" s="4"/>
      <c r="X21">
        <v>5.7438000000000002</v>
      </c>
    </row>
    <row r="22" spans="2:25" x14ac:dyDescent="0.3">
      <c r="B22" s="34">
        <v>2</v>
      </c>
      <c r="C22" s="19" t="s">
        <v>34</v>
      </c>
      <c r="D22" s="35">
        <v>0</v>
      </c>
      <c r="E22" s="35">
        <v>0.1</v>
      </c>
      <c r="F22" s="35">
        <v>0.2</v>
      </c>
      <c r="G22" s="35">
        <v>0.3</v>
      </c>
      <c r="H22" s="35">
        <v>0.4</v>
      </c>
      <c r="I22" s="36">
        <v>0.5</v>
      </c>
      <c r="X22">
        <v>5.7866999999999997</v>
      </c>
    </row>
    <row r="23" spans="2:25" x14ac:dyDescent="0.3">
      <c r="B23" s="37" t="s">
        <v>37</v>
      </c>
      <c r="C23" s="1">
        <v>1</v>
      </c>
      <c r="D23" s="6">
        <v>0</v>
      </c>
      <c r="E23" s="6">
        <v>0.8</v>
      </c>
      <c r="F23" s="6">
        <v>1.36</v>
      </c>
      <c r="G23" s="6">
        <v>1.92</v>
      </c>
      <c r="H23" s="6">
        <v>2.42</v>
      </c>
      <c r="I23" s="25">
        <v>2.93</v>
      </c>
      <c r="V23" t="s">
        <v>43</v>
      </c>
      <c r="W23" t="s">
        <v>1</v>
      </c>
      <c r="X23">
        <f>X21/X22</f>
        <v>0.99258644823474529</v>
      </c>
      <c r="Y23" t="s">
        <v>44</v>
      </c>
    </row>
    <row r="24" spans="2:25" x14ac:dyDescent="0.3">
      <c r="B24" s="38"/>
      <c r="C24">
        <v>2</v>
      </c>
      <c r="D24" s="4">
        <v>0</v>
      </c>
      <c r="E24" s="4">
        <v>0.78</v>
      </c>
      <c r="F24" s="4">
        <v>1.34</v>
      </c>
      <c r="G24" s="4">
        <v>1.92</v>
      </c>
      <c r="H24" s="4">
        <v>2.42</v>
      </c>
      <c r="I24" s="26">
        <v>2.93</v>
      </c>
    </row>
    <row r="25" spans="2:25" x14ac:dyDescent="0.3">
      <c r="B25" s="38"/>
      <c r="C25">
        <v>3</v>
      </c>
      <c r="D25" s="4">
        <v>0</v>
      </c>
      <c r="E25" s="4">
        <v>0.8</v>
      </c>
      <c r="F25" s="4">
        <v>1.34</v>
      </c>
      <c r="G25" s="4">
        <v>1.92</v>
      </c>
      <c r="H25" s="4">
        <v>2.42</v>
      </c>
      <c r="I25" s="26">
        <v>2.93</v>
      </c>
      <c r="X25">
        <v>5.8390000000000004</v>
      </c>
    </row>
    <row r="26" spans="2:25" x14ac:dyDescent="0.3">
      <c r="B26" s="39"/>
      <c r="C26" s="2" t="s">
        <v>0</v>
      </c>
      <c r="D26" s="7">
        <f>AVERAGE(D23:D25)</f>
        <v>0</v>
      </c>
      <c r="E26" s="7">
        <f>AVERAGE(E23:E25)</f>
        <v>0.79333333333333333</v>
      </c>
      <c r="F26" s="7">
        <f t="shared" ref="F26" si="7">AVERAGE(F23:F25)</f>
        <v>1.3466666666666667</v>
      </c>
      <c r="G26" s="7">
        <f t="shared" ref="G26" si="8">AVERAGE(G23:G25)</f>
        <v>1.92</v>
      </c>
      <c r="H26" s="7">
        <f t="shared" ref="H26" si="9">AVERAGE(H23:H25)</f>
        <v>2.42</v>
      </c>
      <c r="I26" s="40">
        <f t="shared" ref="I26" si="10">AVERAGE(I23:I25)</f>
        <v>2.93</v>
      </c>
      <c r="X26">
        <v>5.8771000000000004</v>
      </c>
    </row>
    <row r="27" spans="2:25" x14ac:dyDescent="0.3">
      <c r="B27" s="37" t="s">
        <v>38</v>
      </c>
      <c r="C27" s="1">
        <v>1</v>
      </c>
      <c r="D27" s="6">
        <v>0</v>
      </c>
      <c r="E27" s="6">
        <v>0.81</v>
      </c>
      <c r="F27" s="6">
        <v>1.37</v>
      </c>
      <c r="G27" s="6">
        <v>1.95</v>
      </c>
      <c r="H27" s="6">
        <v>2.4500000000000002</v>
      </c>
      <c r="I27" s="25">
        <v>2.96</v>
      </c>
      <c r="V27" t="s">
        <v>43</v>
      </c>
      <c r="W27" t="s">
        <v>1</v>
      </c>
      <c r="X27">
        <f>X25/X26</f>
        <v>0.99351721086930633</v>
      </c>
      <c r="Y27" t="s">
        <v>44</v>
      </c>
    </row>
    <row r="28" spans="2:25" x14ac:dyDescent="0.3">
      <c r="B28" s="38"/>
      <c r="C28">
        <v>2</v>
      </c>
      <c r="D28" s="4">
        <v>0</v>
      </c>
      <c r="E28" s="4">
        <v>0.83</v>
      </c>
      <c r="F28" s="4">
        <v>1.39</v>
      </c>
      <c r="G28" s="4">
        <v>1.95</v>
      </c>
      <c r="H28" s="4">
        <v>2.4500000000000002</v>
      </c>
      <c r="I28" s="26">
        <v>2.96</v>
      </c>
    </row>
    <row r="29" spans="2:25" x14ac:dyDescent="0.3">
      <c r="B29" s="38"/>
      <c r="C29">
        <v>3</v>
      </c>
      <c r="D29" s="4">
        <v>0</v>
      </c>
      <c r="E29" s="4">
        <v>0.83</v>
      </c>
      <c r="F29" s="4">
        <v>1.37</v>
      </c>
      <c r="G29" s="4">
        <v>1.95</v>
      </c>
      <c r="H29" s="4">
        <v>2.4500000000000002</v>
      </c>
      <c r="I29" s="26">
        <v>2.96</v>
      </c>
      <c r="X29">
        <v>5.7438000000000002</v>
      </c>
    </row>
    <row r="30" spans="2:25" x14ac:dyDescent="0.3">
      <c r="B30" s="39"/>
      <c r="C30" s="2" t="s">
        <v>0</v>
      </c>
      <c r="D30" s="7">
        <f>AVERAGE(D27:D29)</f>
        <v>0</v>
      </c>
      <c r="E30" s="7">
        <f>AVERAGE(E27:E29)</f>
        <v>0.82333333333333336</v>
      </c>
      <c r="F30" s="7">
        <f t="shared" ref="F30" si="11">AVERAGE(F27:F29)</f>
        <v>1.3766666666666667</v>
      </c>
      <c r="G30" s="7">
        <f t="shared" ref="G30" si="12">AVERAGE(G27:G29)</f>
        <v>1.95</v>
      </c>
      <c r="H30" s="7">
        <f t="shared" ref="H30" si="13">AVERAGE(H27:H29)</f>
        <v>2.4500000000000002</v>
      </c>
      <c r="I30" s="40">
        <f t="shared" ref="I30" si="14">AVERAGE(I27:I29)</f>
        <v>2.9599999999999995</v>
      </c>
      <c r="X30">
        <v>5.7866999999999997</v>
      </c>
    </row>
    <row r="31" spans="2:25" x14ac:dyDescent="0.3">
      <c r="B31" s="37" t="s">
        <v>39</v>
      </c>
      <c r="C31" s="1">
        <v>1</v>
      </c>
      <c r="D31" s="6">
        <v>0</v>
      </c>
      <c r="E31" s="6">
        <v>0.8</v>
      </c>
      <c r="F31" s="6">
        <v>1.33</v>
      </c>
      <c r="G31" s="6">
        <v>1.89</v>
      </c>
      <c r="H31" s="6">
        <v>2.4300000000000002</v>
      </c>
      <c r="I31" s="25">
        <v>3</v>
      </c>
      <c r="X31">
        <f>X29/X30</f>
        <v>0.99258644823474529</v>
      </c>
    </row>
    <row r="32" spans="2:25" x14ac:dyDescent="0.3">
      <c r="B32" s="38"/>
      <c r="C32">
        <v>2</v>
      </c>
      <c r="D32" s="4">
        <v>0</v>
      </c>
      <c r="E32" s="4">
        <v>0.8</v>
      </c>
      <c r="F32" s="4">
        <v>1.33</v>
      </c>
      <c r="G32" s="4">
        <v>1.89</v>
      </c>
      <c r="H32" s="4">
        <v>2.4500000000000002</v>
      </c>
      <c r="I32" s="26">
        <v>2.98</v>
      </c>
    </row>
    <row r="33" spans="2:25" x14ac:dyDescent="0.3">
      <c r="B33" s="38"/>
      <c r="C33">
        <v>3</v>
      </c>
      <c r="D33" s="4">
        <v>0</v>
      </c>
      <c r="E33" s="4">
        <v>0.8</v>
      </c>
      <c r="F33" s="4">
        <v>1.33</v>
      </c>
      <c r="G33" s="4">
        <v>1.89</v>
      </c>
      <c r="H33" s="4">
        <v>2.4300000000000002</v>
      </c>
      <c r="I33" s="26">
        <v>3</v>
      </c>
      <c r="X33">
        <v>5.7866999999999997</v>
      </c>
    </row>
    <row r="34" spans="2:25" x14ac:dyDescent="0.3">
      <c r="B34" s="39"/>
      <c r="C34" s="2" t="s">
        <v>0</v>
      </c>
      <c r="D34" s="7">
        <f t="shared" ref="D34" si="15">AVERAGE(D31:D33)</f>
        <v>0</v>
      </c>
      <c r="E34" s="7">
        <f>AVERAGE(E31:E33)</f>
        <v>0.80000000000000016</v>
      </c>
      <c r="F34" s="7">
        <f t="shared" ref="F34" si="16">AVERAGE(F31:F33)</f>
        <v>1.33</v>
      </c>
      <c r="G34" s="7">
        <f t="shared" ref="G34" si="17">AVERAGE(G31:G33)</f>
        <v>1.89</v>
      </c>
      <c r="H34" s="7">
        <f t="shared" ref="H34" si="18">AVERAGE(H31:H33)</f>
        <v>2.436666666666667</v>
      </c>
      <c r="I34" s="40">
        <f t="shared" ref="I34" si="19">AVERAGE(I31:I33)</f>
        <v>2.9933333333333336</v>
      </c>
      <c r="X34">
        <v>5.8771000000000004</v>
      </c>
    </row>
    <row r="35" spans="2:25" x14ac:dyDescent="0.3">
      <c r="B35" s="37" t="s">
        <v>42</v>
      </c>
      <c r="C35" s="1">
        <v>1</v>
      </c>
      <c r="D35" s="6">
        <v>0</v>
      </c>
      <c r="E35" s="6">
        <v>0.82</v>
      </c>
      <c r="F35" s="6">
        <v>1.35</v>
      </c>
      <c r="G35" s="6">
        <v>1.91</v>
      </c>
      <c r="H35" s="6">
        <v>2.4500000000000002</v>
      </c>
      <c r="I35" s="25">
        <v>3.02</v>
      </c>
      <c r="X35">
        <f>X33/X34</f>
        <v>0.98461826410984998</v>
      </c>
    </row>
    <row r="36" spans="2:25" x14ac:dyDescent="0.3">
      <c r="B36" s="38"/>
      <c r="C36">
        <v>2</v>
      </c>
      <c r="D36" s="4">
        <v>0</v>
      </c>
      <c r="E36" s="4">
        <v>0.82</v>
      </c>
      <c r="F36" s="4">
        <v>1.35</v>
      </c>
      <c r="G36" s="4">
        <v>1.91</v>
      </c>
      <c r="H36" s="4">
        <v>2.4500000000000002</v>
      </c>
      <c r="I36" s="26">
        <v>3.02</v>
      </c>
    </row>
    <row r="37" spans="2:25" x14ac:dyDescent="0.3">
      <c r="B37" s="38"/>
      <c r="C37">
        <v>3</v>
      </c>
      <c r="D37" s="4">
        <v>0</v>
      </c>
      <c r="E37" s="4">
        <v>0.82</v>
      </c>
      <c r="F37" s="4">
        <v>1.35</v>
      </c>
      <c r="G37" s="4">
        <v>1.91</v>
      </c>
      <c r="H37" s="4">
        <v>2.4700000000000002</v>
      </c>
      <c r="I37" s="26">
        <v>3.02</v>
      </c>
    </row>
    <row r="38" spans="2:25" ht="15" thickBot="1" x14ac:dyDescent="0.35">
      <c r="B38" s="41"/>
      <c r="C38" s="42" t="s">
        <v>0</v>
      </c>
      <c r="D38" s="43">
        <f>AVERAGE(D35:D37)</f>
        <v>0</v>
      </c>
      <c r="E38" s="43">
        <f>AVERAGE(E35:E37)</f>
        <v>0.82</v>
      </c>
      <c r="F38" s="43">
        <f t="shared" ref="F38" si="20">AVERAGE(F35:F37)</f>
        <v>1.3500000000000003</v>
      </c>
      <c r="G38" s="43">
        <f t="shared" ref="G38" si="21">AVERAGE(G35:G37)</f>
        <v>1.91</v>
      </c>
      <c r="H38" s="43">
        <f t="shared" ref="H38" si="22">AVERAGE(H35:H37)</f>
        <v>2.456666666666667</v>
      </c>
      <c r="I38" s="44">
        <f t="shared" ref="I38" si="23">AVERAGE(I35:I37)</f>
        <v>3.02</v>
      </c>
    </row>
    <row r="39" spans="2:25" ht="15" thickBot="1" x14ac:dyDescent="0.35">
      <c r="X39">
        <v>6.0082000000000004</v>
      </c>
    </row>
    <row r="40" spans="2:25" x14ac:dyDescent="0.3">
      <c r="B40" s="34" t="s">
        <v>50</v>
      </c>
      <c r="C40" s="19" t="s">
        <v>34</v>
      </c>
      <c r="D40" s="35">
        <v>0</v>
      </c>
      <c r="E40" s="35">
        <v>0.5</v>
      </c>
      <c r="F40" s="35">
        <v>0.75</v>
      </c>
      <c r="G40" s="35">
        <v>1</v>
      </c>
      <c r="H40" s="35">
        <v>1.25</v>
      </c>
      <c r="I40" s="36">
        <v>1.5</v>
      </c>
      <c r="X40">
        <v>9.5198</v>
      </c>
    </row>
    <row r="41" spans="2:25" x14ac:dyDescent="0.3">
      <c r="B41" s="37" t="s">
        <v>23</v>
      </c>
      <c r="C41" s="1">
        <v>1</v>
      </c>
      <c r="D41" s="6">
        <v>0</v>
      </c>
      <c r="E41" s="6">
        <v>3.16</v>
      </c>
      <c r="F41" s="6">
        <v>4.62</v>
      </c>
      <c r="G41" s="6">
        <v>6.05</v>
      </c>
      <c r="H41" s="6">
        <v>7.57</v>
      </c>
      <c r="I41" s="25">
        <v>9.0500000000000007</v>
      </c>
      <c r="V41" t="s">
        <v>52</v>
      </c>
      <c r="W41" t="s">
        <v>1</v>
      </c>
      <c r="X41">
        <f>X39/X40</f>
        <v>0.63112670434252827</v>
      </c>
      <c r="Y41" t="s">
        <v>53</v>
      </c>
    </row>
    <row r="42" spans="2:25" x14ac:dyDescent="0.3">
      <c r="B42" s="38"/>
      <c r="C42">
        <v>2</v>
      </c>
      <c r="D42" s="4">
        <v>0</v>
      </c>
      <c r="E42" s="4">
        <v>3.16</v>
      </c>
      <c r="F42" s="4">
        <v>4.62</v>
      </c>
      <c r="G42" s="4">
        <v>6.09</v>
      </c>
      <c r="H42" s="4">
        <v>7.57</v>
      </c>
      <c r="I42" s="26">
        <v>9.0500000000000007</v>
      </c>
      <c r="W42" t="s">
        <v>60</v>
      </c>
      <c r="X42">
        <v>0.66196338113302899</v>
      </c>
    </row>
    <row r="43" spans="2:25" x14ac:dyDescent="0.3">
      <c r="B43" s="38"/>
      <c r="C43">
        <v>3</v>
      </c>
      <c r="D43" s="4">
        <v>0</v>
      </c>
      <c r="E43" s="4">
        <v>3.16</v>
      </c>
      <c r="F43" s="4">
        <v>4.62</v>
      </c>
      <c r="G43" s="4">
        <v>6.09</v>
      </c>
      <c r="H43" s="4">
        <v>7.57</v>
      </c>
      <c r="I43" s="26">
        <v>9.0500000000000007</v>
      </c>
      <c r="W43" t="s">
        <v>61</v>
      </c>
      <c r="X43">
        <v>0.63086197544257705</v>
      </c>
    </row>
    <row r="44" spans="2:25" x14ac:dyDescent="0.3">
      <c r="B44" s="39"/>
      <c r="C44" s="2" t="s">
        <v>0</v>
      </c>
      <c r="D44" s="7">
        <f>AVERAGE(D41:D43)</f>
        <v>0</v>
      </c>
      <c r="E44" s="7">
        <f>AVERAGE(E41:E43)</f>
        <v>3.16</v>
      </c>
      <c r="F44" s="7">
        <f t="shared" ref="F44:I44" si="24">AVERAGE(F41:F43)</f>
        <v>4.62</v>
      </c>
      <c r="G44" s="7">
        <f t="shared" si="24"/>
        <v>6.0766666666666671</v>
      </c>
      <c r="H44" s="7">
        <f t="shared" si="24"/>
        <v>7.57</v>
      </c>
      <c r="I44" s="40">
        <f t="shared" si="24"/>
        <v>9.0500000000000007</v>
      </c>
    </row>
    <row r="45" spans="2:25" ht="15" thickBot="1" x14ac:dyDescent="0.35">
      <c r="D45">
        <f>D44*X41</f>
        <v>0</v>
      </c>
      <c r="X45">
        <v>0.5</v>
      </c>
    </row>
    <row r="46" spans="2:25" x14ac:dyDescent="0.3">
      <c r="B46" s="34" t="s">
        <v>51</v>
      </c>
      <c r="C46" s="19" t="s">
        <v>34</v>
      </c>
      <c r="D46" s="35">
        <v>0</v>
      </c>
      <c r="E46" s="35">
        <v>0.1</v>
      </c>
      <c r="F46" s="35">
        <v>0.2</v>
      </c>
      <c r="G46" s="35">
        <v>0.3</v>
      </c>
      <c r="H46" s="35">
        <v>0.4</v>
      </c>
      <c r="I46" s="36">
        <v>0.45</v>
      </c>
      <c r="X46">
        <f>X45*X41</f>
        <v>0.31556335217126413</v>
      </c>
    </row>
    <row r="47" spans="2:25" x14ac:dyDescent="0.3">
      <c r="B47" s="37" t="s">
        <v>24</v>
      </c>
      <c r="C47" s="1">
        <v>1</v>
      </c>
      <c r="D47" s="6">
        <v>0</v>
      </c>
      <c r="E47" s="6">
        <v>1.22</v>
      </c>
      <c r="F47" s="6">
        <v>2.1</v>
      </c>
      <c r="G47" s="6">
        <v>3</v>
      </c>
      <c r="H47" s="6">
        <v>3.94</v>
      </c>
      <c r="I47" s="25">
        <v>4.38</v>
      </c>
      <c r="X47">
        <f>X45*X42</f>
        <v>0.3309816905665145</v>
      </c>
    </row>
    <row r="48" spans="2:25" x14ac:dyDescent="0.3">
      <c r="B48" s="38"/>
      <c r="C48">
        <v>2</v>
      </c>
      <c r="D48" s="4">
        <v>0</v>
      </c>
      <c r="E48" s="4">
        <v>1.22</v>
      </c>
      <c r="F48" s="4">
        <v>2.1</v>
      </c>
      <c r="G48" s="4">
        <v>3</v>
      </c>
      <c r="H48" s="4">
        <v>3.94</v>
      </c>
      <c r="I48" s="26">
        <v>4.3600000000000003</v>
      </c>
      <c r="X48">
        <f>X45*X43</f>
        <v>0.31543098772128852</v>
      </c>
    </row>
    <row r="49" spans="2:22" x14ac:dyDescent="0.3">
      <c r="B49" s="38"/>
      <c r="C49">
        <v>3</v>
      </c>
      <c r="D49" s="4">
        <v>0</v>
      </c>
      <c r="E49" s="4">
        <v>1.22</v>
      </c>
      <c r="F49" s="4">
        <v>2.13</v>
      </c>
      <c r="G49" s="4">
        <v>3</v>
      </c>
      <c r="H49" s="4">
        <v>3.94</v>
      </c>
      <c r="I49" s="26">
        <v>4.3600000000000003</v>
      </c>
    </row>
    <row r="50" spans="2:22" x14ac:dyDescent="0.3">
      <c r="B50" s="39"/>
      <c r="C50" s="2" t="s">
        <v>0</v>
      </c>
      <c r="D50" s="7">
        <f>AVERAGE(D47:D49)</f>
        <v>0</v>
      </c>
      <c r="E50" s="7">
        <f>AVERAGE(E47:E49)</f>
        <v>1.22</v>
      </c>
      <c r="F50" s="7">
        <f t="shared" ref="F50:I50" si="25">AVERAGE(F47:F49)</f>
        <v>2.11</v>
      </c>
      <c r="G50" s="7">
        <f t="shared" si="25"/>
        <v>3</v>
      </c>
      <c r="H50" s="7">
        <f t="shared" si="25"/>
        <v>3.94</v>
      </c>
      <c r="I50" s="40">
        <f t="shared" si="25"/>
        <v>4.3666666666666671</v>
      </c>
    </row>
    <row r="51" spans="2:22" ht="15" thickBot="1" x14ac:dyDescent="0.35">
      <c r="V51">
        <f>2.96-0.026</f>
        <v>2.9340000000000002</v>
      </c>
    </row>
    <row r="52" spans="2:22" x14ac:dyDescent="0.3">
      <c r="B52" s="34">
        <v>4</v>
      </c>
      <c r="C52" s="19" t="s">
        <v>55</v>
      </c>
      <c r="D52" s="35">
        <v>0</v>
      </c>
      <c r="E52" s="35">
        <v>0.1</v>
      </c>
      <c r="F52" s="35">
        <v>0.2</v>
      </c>
      <c r="G52" s="35">
        <v>0.3</v>
      </c>
      <c r="H52" s="35">
        <v>0.4</v>
      </c>
      <c r="I52" s="35">
        <v>0.5</v>
      </c>
      <c r="J52" s="35">
        <v>0.6</v>
      </c>
      <c r="K52" s="35">
        <v>0.7</v>
      </c>
      <c r="L52" s="36">
        <v>0.8</v>
      </c>
      <c r="V52">
        <f>V51/X39</f>
        <v>0.48833261209680101</v>
      </c>
    </row>
    <row r="53" spans="2:22" x14ac:dyDescent="0.3">
      <c r="B53" s="38"/>
      <c r="C53" t="s">
        <v>56</v>
      </c>
      <c r="D53" s="10">
        <f>D52*X41</f>
        <v>0</v>
      </c>
      <c r="E53" s="10">
        <f>E52*X41</f>
        <v>6.3112670434252824E-2</v>
      </c>
      <c r="F53" s="10">
        <f>F52*X41</f>
        <v>0.12622534086850565</v>
      </c>
      <c r="G53" s="10">
        <f>G52*X41</f>
        <v>0.18933801130275849</v>
      </c>
      <c r="H53" s="10">
        <f>H52*X41</f>
        <v>0.2524506817370113</v>
      </c>
      <c r="I53" s="10">
        <f>I52*X41</f>
        <v>0.31556335217126413</v>
      </c>
      <c r="J53" s="10">
        <f>J52*X41</f>
        <v>0.37867602260551697</v>
      </c>
      <c r="K53" s="10">
        <f>K52*X41</f>
        <v>0.44178869303976975</v>
      </c>
      <c r="L53" s="46">
        <f>L52*X41</f>
        <v>0.50490136347402259</v>
      </c>
    </row>
    <row r="54" spans="2:22" x14ac:dyDescent="0.3">
      <c r="B54" s="38" t="s">
        <v>57</v>
      </c>
      <c r="C54">
        <v>1</v>
      </c>
      <c r="D54" s="4">
        <v>0</v>
      </c>
      <c r="E54" s="4">
        <v>1.31</v>
      </c>
      <c r="F54" s="4">
        <v>2.21</v>
      </c>
      <c r="G54" s="4">
        <v>3.11</v>
      </c>
      <c r="H54" s="4">
        <v>3.82</v>
      </c>
      <c r="I54" s="4">
        <v>4.7300000000000004</v>
      </c>
      <c r="J54" s="4">
        <v>5.63</v>
      </c>
      <c r="K54" s="4">
        <v>6.56</v>
      </c>
      <c r="L54" s="26">
        <v>7.52</v>
      </c>
    </row>
    <row r="55" spans="2:22" x14ac:dyDescent="0.3">
      <c r="B55" s="38"/>
      <c r="C55">
        <v>2</v>
      </c>
      <c r="D55" s="4">
        <v>0</v>
      </c>
      <c r="E55" s="4">
        <v>1.31</v>
      </c>
      <c r="F55" s="4">
        <v>2.21</v>
      </c>
      <c r="G55" s="4">
        <v>3.11</v>
      </c>
      <c r="H55" s="4">
        <v>3.82</v>
      </c>
      <c r="I55" s="4">
        <v>4.7300000000000004</v>
      </c>
      <c r="J55" s="4">
        <v>5.66</v>
      </c>
      <c r="K55" s="4">
        <v>6.56</v>
      </c>
      <c r="L55" s="26">
        <v>7.5</v>
      </c>
    </row>
    <row r="56" spans="2:22" x14ac:dyDescent="0.3">
      <c r="B56" s="38"/>
      <c r="C56">
        <v>3</v>
      </c>
      <c r="D56" s="4">
        <v>0</v>
      </c>
      <c r="E56" s="4">
        <v>1.31</v>
      </c>
      <c r="F56" s="4">
        <v>2.21</v>
      </c>
      <c r="G56" s="4">
        <v>3.11</v>
      </c>
      <c r="H56" s="4">
        <v>3.82</v>
      </c>
      <c r="I56" s="4">
        <v>4.7300000000000004</v>
      </c>
      <c r="J56" s="4">
        <v>5.66</v>
      </c>
      <c r="K56" s="4">
        <v>6.53</v>
      </c>
      <c r="L56" s="26">
        <v>7.5</v>
      </c>
    </row>
    <row r="57" spans="2:22" ht="15" thickBot="1" x14ac:dyDescent="0.35">
      <c r="B57" s="41"/>
      <c r="C57" s="42" t="s">
        <v>0</v>
      </c>
      <c r="D57" s="43">
        <f>AVERAGE(D54:D56)</f>
        <v>0</v>
      </c>
      <c r="E57" s="43">
        <f>AVERAGE(E54:E56)</f>
        <v>1.31</v>
      </c>
      <c r="F57" s="43">
        <f t="shared" ref="F57:I57" si="26">AVERAGE(F54:F56)</f>
        <v>2.21</v>
      </c>
      <c r="G57" s="43">
        <f t="shared" si="26"/>
        <v>3.11</v>
      </c>
      <c r="H57" s="43">
        <f t="shared" si="26"/>
        <v>3.82</v>
      </c>
      <c r="I57" s="43">
        <f t="shared" si="26"/>
        <v>4.7300000000000004</v>
      </c>
      <c r="J57" s="43">
        <f>AVERAGE(J54:J56)</f>
        <v>5.6499999999999995</v>
      </c>
      <c r="K57" s="43">
        <f>AVERAGE(K54:K56)</f>
        <v>6.55</v>
      </c>
      <c r="L57" s="44">
        <f>AVERAGE(L54:L56)</f>
        <v>7.5066666666666668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G1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5E81-1934-40EF-852B-469C32976301}">
  <dimension ref="A1:J27"/>
  <sheetViews>
    <sheetView workbookViewId="0">
      <selection activeCell="P12" sqref="P12"/>
    </sheetView>
  </sheetViews>
  <sheetFormatPr defaultRowHeight="14.4" x14ac:dyDescent="0.3"/>
  <sheetData>
    <row r="1" spans="1:10" x14ac:dyDescent="0.3">
      <c r="A1" t="s">
        <v>2</v>
      </c>
      <c r="C1">
        <v>1</v>
      </c>
      <c r="D1">
        <v>2</v>
      </c>
    </row>
    <row r="2" spans="1:10" x14ac:dyDescent="0.3">
      <c r="A2" t="s">
        <v>6</v>
      </c>
      <c r="C2" s="5">
        <v>77.849999999999994</v>
      </c>
      <c r="D2" s="5">
        <v>89.2</v>
      </c>
      <c r="G2">
        <v>90.7</v>
      </c>
    </row>
    <row r="3" spans="1:10" x14ac:dyDescent="0.3">
      <c r="A3" t="s">
        <v>5</v>
      </c>
      <c r="C3" s="5">
        <v>-77.849999999999994</v>
      </c>
      <c r="D3" s="5">
        <v>-77.849999999999994</v>
      </c>
    </row>
    <row r="4" spans="1:10" x14ac:dyDescent="0.3">
      <c r="A4" t="s">
        <v>4</v>
      </c>
      <c r="C4" s="5">
        <f>38.3/2+18.9/2</f>
        <v>28.599999999999998</v>
      </c>
      <c r="D4" s="5">
        <f t="shared" ref="D4" si="0">38.3/2+18.9/2</f>
        <v>28.599999999999998</v>
      </c>
    </row>
    <row r="5" spans="1:10" x14ac:dyDescent="0.3">
      <c r="A5" t="s">
        <v>3</v>
      </c>
      <c r="C5" s="8">
        <f>SUM(C2:C4)</f>
        <v>28.599999999999998</v>
      </c>
      <c r="D5" s="8">
        <f t="shared" ref="D5" si="1">SUM(D2:D4)</f>
        <v>39.950000000000003</v>
      </c>
      <c r="G5">
        <f>C5/G2</f>
        <v>0.31532524807056228</v>
      </c>
      <c r="H5">
        <f>D5/G2</f>
        <v>0.44046306504961413</v>
      </c>
    </row>
    <row r="6" spans="1:10" x14ac:dyDescent="0.3">
      <c r="A6" s="1">
        <v>0.48</v>
      </c>
      <c r="B6" s="1">
        <v>1</v>
      </c>
      <c r="C6" s="6">
        <v>1.86</v>
      </c>
      <c r="D6" s="6">
        <v>1.65</v>
      </c>
      <c r="F6">
        <v>0.48</v>
      </c>
      <c r="G6">
        <f>C9</f>
        <v>1.88</v>
      </c>
      <c r="H6">
        <f>D9</f>
        <v>1.67</v>
      </c>
    </row>
    <row r="7" spans="1:10" x14ac:dyDescent="0.3">
      <c r="B7">
        <v>2</v>
      </c>
      <c r="C7" s="4">
        <v>1.89</v>
      </c>
      <c r="D7" s="4">
        <v>1.68</v>
      </c>
      <c r="F7">
        <v>0.49</v>
      </c>
      <c r="G7">
        <f>C13</f>
        <v>1.9266666666666665</v>
      </c>
      <c r="H7">
        <f>D13</f>
        <v>1.7</v>
      </c>
      <c r="J7" t="s">
        <v>28</v>
      </c>
    </row>
    <row r="8" spans="1:10" x14ac:dyDescent="0.3">
      <c r="B8">
        <v>3</v>
      </c>
      <c r="C8" s="4">
        <v>1.89</v>
      </c>
      <c r="D8" s="4">
        <v>1.68</v>
      </c>
      <c r="F8">
        <v>0.5</v>
      </c>
      <c r="G8">
        <f>C17</f>
        <v>1.9400000000000002</v>
      </c>
      <c r="H8">
        <f>D17</f>
        <v>1.76</v>
      </c>
      <c r="J8" t="s">
        <v>23</v>
      </c>
    </row>
    <row r="9" spans="1:10" x14ac:dyDescent="0.3">
      <c r="A9" s="2"/>
      <c r="B9" s="2" t="s">
        <v>0</v>
      </c>
      <c r="C9" s="7">
        <f>AVERAGE(C6:C8)</f>
        <v>1.88</v>
      </c>
      <c r="D9" s="7">
        <f t="shared" ref="D9" si="2">AVERAGE(D6:D8)</f>
        <v>1.67</v>
      </c>
      <c r="F9">
        <v>0.51</v>
      </c>
      <c r="G9">
        <f>C21</f>
        <v>1.97</v>
      </c>
      <c r="H9">
        <f>D21</f>
        <v>1.7299999999999998</v>
      </c>
      <c r="J9" t="s">
        <v>35</v>
      </c>
    </row>
    <row r="10" spans="1:10" x14ac:dyDescent="0.3">
      <c r="A10" s="1">
        <v>0.49</v>
      </c>
      <c r="B10" s="1">
        <v>1</v>
      </c>
      <c r="C10" s="6">
        <v>1.92</v>
      </c>
      <c r="D10" s="6">
        <v>1.71</v>
      </c>
      <c r="F10">
        <v>0.52</v>
      </c>
      <c r="G10">
        <f>C25</f>
        <v>2.02</v>
      </c>
      <c r="H10">
        <f>D25</f>
        <v>1.83</v>
      </c>
    </row>
    <row r="11" spans="1:10" x14ac:dyDescent="0.3">
      <c r="B11">
        <v>2</v>
      </c>
      <c r="C11" s="4">
        <v>1.94</v>
      </c>
      <c r="D11" s="4">
        <v>1.68</v>
      </c>
    </row>
    <row r="12" spans="1:10" x14ac:dyDescent="0.3">
      <c r="B12">
        <v>3</v>
      </c>
      <c r="C12" s="4">
        <v>1.92</v>
      </c>
      <c r="D12" s="4">
        <v>1.71</v>
      </c>
    </row>
    <row r="13" spans="1:10" x14ac:dyDescent="0.3">
      <c r="A13" s="2"/>
      <c r="B13" s="2" t="s">
        <v>0</v>
      </c>
      <c r="C13" s="7">
        <f>AVERAGE(C10:C12)</f>
        <v>1.9266666666666665</v>
      </c>
      <c r="D13" s="7">
        <f t="shared" ref="D13" si="3">AVERAGE(D10:D12)</f>
        <v>1.7</v>
      </c>
    </row>
    <row r="14" spans="1:10" x14ac:dyDescent="0.3">
      <c r="A14">
        <v>0.5</v>
      </c>
      <c r="B14">
        <v>1</v>
      </c>
      <c r="C14" s="4">
        <v>1.94</v>
      </c>
      <c r="D14" s="4">
        <v>1.76</v>
      </c>
    </row>
    <row r="15" spans="1:10" x14ac:dyDescent="0.3">
      <c r="B15">
        <v>2</v>
      </c>
      <c r="C15" s="4">
        <v>1.94</v>
      </c>
      <c r="D15" s="4">
        <v>1.76</v>
      </c>
    </row>
    <row r="16" spans="1:10" x14ac:dyDescent="0.3">
      <c r="B16">
        <v>3</v>
      </c>
      <c r="C16" s="4">
        <v>1.94</v>
      </c>
      <c r="D16" s="4">
        <v>1.76</v>
      </c>
    </row>
    <row r="17" spans="1:9" x14ac:dyDescent="0.3">
      <c r="A17" s="2"/>
      <c r="B17" s="2" t="s">
        <v>0</v>
      </c>
      <c r="C17" s="7">
        <f>AVERAGE(C14:C16)</f>
        <v>1.9400000000000002</v>
      </c>
      <c r="D17" s="7">
        <f t="shared" ref="D17" si="4">AVERAGE(D14:D16)</f>
        <v>1.76</v>
      </c>
    </row>
    <row r="18" spans="1:9" x14ac:dyDescent="0.3">
      <c r="A18">
        <v>0.51</v>
      </c>
      <c r="B18">
        <v>1</v>
      </c>
      <c r="C18" s="4">
        <v>1.97</v>
      </c>
      <c r="D18" s="4">
        <v>1.73</v>
      </c>
    </row>
    <row r="19" spans="1:9" x14ac:dyDescent="0.3">
      <c r="B19">
        <v>2</v>
      </c>
      <c r="C19" s="4">
        <v>1.97</v>
      </c>
      <c r="D19" s="4">
        <v>1.73</v>
      </c>
    </row>
    <row r="20" spans="1:9" x14ac:dyDescent="0.3">
      <c r="B20">
        <v>3</v>
      </c>
      <c r="C20" s="4">
        <v>1.97</v>
      </c>
      <c r="D20" s="4">
        <v>1.73</v>
      </c>
    </row>
    <row r="21" spans="1:9" x14ac:dyDescent="0.3">
      <c r="A21" s="2"/>
      <c r="B21" s="2" t="s">
        <v>0</v>
      </c>
      <c r="C21" s="7">
        <f>AVERAGE(C18:C20)</f>
        <v>1.97</v>
      </c>
      <c r="D21" s="7">
        <f t="shared" ref="D21" si="5">AVERAGE(D18:D20)</f>
        <v>1.7299999999999998</v>
      </c>
    </row>
    <row r="22" spans="1:9" x14ac:dyDescent="0.3">
      <c r="A22">
        <v>0.52</v>
      </c>
      <c r="B22">
        <v>1</v>
      </c>
      <c r="C22" s="4">
        <v>2.02</v>
      </c>
      <c r="D22" s="4">
        <v>1.83</v>
      </c>
    </row>
    <row r="23" spans="1:9" x14ac:dyDescent="0.3">
      <c r="B23">
        <v>2</v>
      </c>
      <c r="C23" s="4">
        <v>2.02</v>
      </c>
      <c r="D23" s="4">
        <v>1.83</v>
      </c>
    </row>
    <row r="24" spans="1:9" x14ac:dyDescent="0.3">
      <c r="B24">
        <v>3</v>
      </c>
      <c r="C24" s="4">
        <v>2.02</v>
      </c>
      <c r="D24" s="4">
        <v>1.83</v>
      </c>
    </row>
    <row r="25" spans="1:9" x14ac:dyDescent="0.3">
      <c r="A25" s="2"/>
      <c r="B25" s="2" t="s">
        <v>0</v>
      </c>
      <c r="C25" s="7">
        <f>AVERAGE(C22:C24)</f>
        <v>2.02</v>
      </c>
      <c r="D25" s="7">
        <f t="shared" ref="D25" si="6">AVERAGE(D22:D24)</f>
        <v>1.83</v>
      </c>
    </row>
    <row r="26" spans="1:9" x14ac:dyDescent="0.3">
      <c r="C26" s="4"/>
      <c r="D26" s="4"/>
    </row>
    <row r="27" spans="1:9" x14ac:dyDescent="0.3">
      <c r="C27" s="4"/>
      <c r="D27" s="4"/>
      <c r="F27" s="4"/>
      <c r="G27" s="4"/>
      <c r="H27" s="4"/>
      <c r="I27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Thermal</vt:lpstr>
      <vt:lpstr>C1Mapping</vt:lpstr>
      <vt:lpstr>C3Mapping</vt:lpstr>
      <vt:lpstr>H1Mapping</vt:lpstr>
      <vt:lpstr>H2Mapping</vt:lpstr>
      <vt:lpstr>HHMapping</vt:lpstr>
      <vt:lpstr>Calibration</vt:lpstr>
      <vt:lpstr>C4CalibrationNull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BHATTI, ADIL (UG)</dc:creator>
  <cp:lastModifiedBy>Adil Wahab</cp:lastModifiedBy>
  <dcterms:created xsi:type="dcterms:W3CDTF">2025-02-17T12:29:52Z</dcterms:created>
  <dcterms:modified xsi:type="dcterms:W3CDTF">2025-04-18T22:05:58Z</dcterms:modified>
</cp:coreProperties>
</file>