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<sst xmlns="http://schemas.openxmlformats.org/spreadsheetml/2006/main" count="51" uniqueCount="33">
  <si>
    <t>Battery stats calculator for KSP mod "Real Battery" by Blackline &amp; Rjoande</t>
  </si>
  <si>
    <t>https://github.com/Rjoande/RealBattery</t>
  </si>
  <si>
    <t>Energy density by mass (Wh/kg)</t>
  </si>
  <si>
    <t>Energy density by volume (Wh/L)</t>
  </si>
  <si>
    <t>Power density (W/kg)</t>
  </si>
  <si>
    <t>Cost ($/kWh)</t>
  </si>
  <si>
    <t>C-rate (C)</t>
  </si>
  <si>
    <t>Discharge efficiency (%)</t>
  </si>
  <si>
    <t>Charge efficiency (%)</t>
  </si>
  <si>
    <t>Self-discharge rate (%/month)</t>
  </si>
  <si>
    <t>Cycle durability (100% cycles)</t>
  </si>
  <si>
    <t>Overheat Temperature (°C)</t>
  </si>
  <si>
    <t>Thermal Runaway (°C)</t>
  </si>
  <si>
    <t>Stockalike battery</t>
  </si>
  <si>
    <t>B9_TANK_TYPE</t>
  </si>
  <si>
    <t>tankMass</t>
  </si>
  <si>
    <t>tankCost</t>
  </si>
  <si>
    <t>RESOURCE:ElectricCharge</t>
  </si>
  <si>
    <t>RESOURCE:StoredCharge</t>
  </si>
  <si>
    <t>SUBTYPE:MODULE:DATA</t>
  </si>
  <si>
    <t>Crate</t>
  </si>
  <si>
    <t>SelfDischargeRate</t>
  </si>
  <si>
    <t>CycleDurability</t>
  </si>
  <si>
    <t>ThermalLoss</t>
  </si>
  <si>
    <t>TempOverheat</t>
  </si>
  <si>
    <t>TempRunaway</t>
  </si>
  <si>
    <t>ChargeEfficiencyCurve</t>
  </si>
  <si>
    <t xml:space="preserve">     key = 0.00</t>
  </si>
  <si>
    <t xml:space="preserve">     key = 0.25</t>
  </si>
  <si>
    <t xml:space="preserve">     key = 0.50</t>
  </si>
  <si>
    <t xml:space="preserve">     key = 0.75</t>
  </si>
  <si>
    <t xml:space="preserve">     key = 1.00</t>
  </si>
  <si>
    <t>Real-world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</si>
</sst>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990000"/>
      <name val="Arial"/>
      <scheme val="minor"/>
    </font>
    <font>
      <color theme="1"/>
      <name val="Arial"/>
      <scheme val="minor"/>
    </font>
    <font>
      <b/>
      <u/>
      <color rgb="FF0000FF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Border="1" applyFont="1"/>
    <xf borderId="2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joande/RealBatter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</row>
    <row r="4">
      <c r="A4" s="4" t="s">
        <v>2</v>
      </c>
      <c r="B4" s="2">
        <v>1.0</v>
      </c>
    </row>
    <row r="5">
      <c r="A5" s="4" t="s">
        <v>3</v>
      </c>
      <c r="B5" s="2">
        <v>1.0</v>
      </c>
    </row>
    <row r="6">
      <c r="A6" s="4" t="s">
        <v>4</v>
      </c>
      <c r="B6" s="2">
        <v>1.0</v>
      </c>
    </row>
    <row r="7">
      <c r="A7" s="4" t="s">
        <v>5</v>
      </c>
      <c r="B7" s="2">
        <v>1.0</v>
      </c>
    </row>
    <row r="8">
      <c r="A8" s="4" t="s">
        <v>6</v>
      </c>
      <c r="B8" s="2">
        <v>1.0</v>
      </c>
    </row>
    <row r="9">
      <c r="A9" s="4" t="s">
        <v>7</v>
      </c>
      <c r="B9" s="2">
        <v>1.0</v>
      </c>
    </row>
    <row r="10">
      <c r="A10" s="4" t="s">
        <v>8</v>
      </c>
      <c r="B10" s="2">
        <v>1.0</v>
      </c>
    </row>
    <row r="11">
      <c r="A11" s="4" t="s">
        <v>9</v>
      </c>
      <c r="B11" s="2">
        <v>1.0</v>
      </c>
    </row>
    <row r="12">
      <c r="A12" s="4" t="s">
        <v>10</v>
      </c>
      <c r="B12" s="2">
        <v>1.0</v>
      </c>
    </row>
    <row r="13">
      <c r="A13" s="4" t="s">
        <v>11</v>
      </c>
      <c r="B13" s="2">
        <v>1.0</v>
      </c>
    </row>
    <row r="14">
      <c r="A14" s="4" t="s">
        <v>12</v>
      </c>
      <c r="B14" s="2">
        <v>1.0</v>
      </c>
    </row>
    <row r="15">
      <c r="A15" s="5"/>
      <c r="B15" s="5"/>
    </row>
    <row r="17">
      <c r="A17" s="6" t="s">
        <v>13</v>
      </c>
    </row>
    <row r="18">
      <c r="A18" s="7"/>
    </row>
    <row r="19">
      <c r="A19" s="8" t="s">
        <v>14</v>
      </c>
    </row>
    <row r="20">
      <c r="A20" s="4" t="s">
        <v>15</v>
      </c>
      <c r="B20" s="9">
        <f>(B$5*0.3)/1000/(B$4*0.3)</f>
        <v>0.001</v>
      </c>
    </row>
    <row r="21">
      <c r="A21" s="4" t="s">
        <v>16</v>
      </c>
      <c r="B21" s="9">
        <f>ROUND((B$5*0.3)/1000*(B$7*0.5),0)</f>
        <v>0</v>
      </c>
    </row>
    <row r="22">
      <c r="A22" s="4" t="s">
        <v>17</v>
      </c>
      <c r="B22" s="9">
        <f>(B$5*0.3)/1000/(B$4*0.3)*(B$6*0.3)</f>
        <v>0.0003</v>
      </c>
    </row>
    <row r="23">
      <c r="A23" s="4" t="s">
        <v>18</v>
      </c>
      <c r="B23" s="9">
        <f>B$5*0.3/1000</f>
        <v>0.0003</v>
      </c>
    </row>
    <row r="25">
      <c r="A25" s="8" t="s">
        <v>19</v>
      </c>
    </row>
    <row r="26">
      <c r="A26" s="4" t="s">
        <v>20</v>
      </c>
      <c r="B26" s="10">
        <f>IF((B$22/3/B$23)&gt;B$8,B$8,B$22/3/B$23)</f>
        <v>0.3333333333</v>
      </c>
    </row>
    <row r="27">
      <c r="A27" s="4" t="s">
        <v>21</v>
      </c>
      <c r="B27" s="9">
        <f>B$11*0.003</f>
        <v>0.003</v>
      </c>
    </row>
    <row r="28">
      <c r="A28" s="4" t="s">
        <v>22</v>
      </c>
      <c r="B28" s="9">
        <f>B$12</f>
        <v>1</v>
      </c>
    </row>
    <row r="29">
      <c r="A29" s="4" t="s">
        <v>23</v>
      </c>
      <c r="B29" s="9">
        <f>1-(B$9/100)</f>
        <v>0.99</v>
      </c>
    </row>
    <row r="30">
      <c r="A30" s="4" t="s">
        <v>24</v>
      </c>
      <c r="B30" s="9">
        <f>B$13+270</f>
        <v>271</v>
      </c>
    </row>
    <row r="31">
      <c r="A31" s="4" t="s">
        <v>25</v>
      </c>
      <c r="B31" s="9">
        <f>IF(B$14="",B30+100,B$14+270)</f>
        <v>271</v>
      </c>
    </row>
    <row r="32">
      <c r="A32" s="4" t="s">
        <v>26</v>
      </c>
    </row>
    <row r="33">
      <c r="A33" s="4" t="s">
        <v>27</v>
      </c>
      <c r="B33" s="11">
        <f t="shared" ref="B33:B34" si="1">B34*0.95</f>
        <v>0.009025</v>
      </c>
    </row>
    <row r="34">
      <c r="A34" s="4" t="s">
        <v>28</v>
      </c>
      <c r="B34" s="11">
        <f t="shared" si="1"/>
        <v>0.0095</v>
      </c>
    </row>
    <row r="35">
      <c r="A35" s="4" t="s">
        <v>29</v>
      </c>
      <c r="B35" s="11">
        <f>B$10/100</f>
        <v>0.01</v>
      </c>
    </row>
    <row r="36">
      <c r="A36" s="4" t="s">
        <v>30</v>
      </c>
      <c r="B36" s="11">
        <f t="shared" ref="B36:B37" si="2">B35*0.95</f>
        <v>0.0095</v>
      </c>
    </row>
    <row r="37">
      <c r="A37" s="4" t="s">
        <v>31</v>
      </c>
      <c r="B37" s="11">
        <f t="shared" si="2"/>
        <v>0.009025</v>
      </c>
    </row>
    <row r="38">
      <c r="A38" s="5"/>
      <c r="B38" s="5"/>
    </row>
    <row r="40">
      <c r="A40" s="6" t="s">
        <v>32</v>
      </c>
    </row>
    <row r="42">
      <c r="A42" s="8" t="s">
        <v>14</v>
      </c>
    </row>
    <row r="43">
      <c r="A43" s="4" t="s">
        <v>15</v>
      </c>
      <c r="B43" s="9">
        <f>B$5/1000/B$4</f>
        <v>0.001</v>
      </c>
    </row>
    <row r="44">
      <c r="A44" s="4" t="s">
        <v>16</v>
      </c>
      <c r="B44" s="9">
        <f>ROUND(B$5/1000*B$7,0)</f>
        <v>0</v>
      </c>
    </row>
    <row r="45">
      <c r="A45" s="4" t="s">
        <v>17</v>
      </c>
      <c r="B45" s="9">
        <f>B$5/1000/B$4*B$6</f>
        <v>0.001</v>
      </c>
    </row>
    <row r="46">
      <c r="A46" s="4" t="s">
        <v>18</v>
      </c>
      <c r="B46" s="9">
        <f>B$5/1000</f>
        <v>0.001</v>
      </c>
    </row>
    <row r="48">
      <c r="A48" s="8" t="s">
        <v>19</v>
      </c>
    </row>
    <row r="49">
      <c r="A49" s="4" t="s">
        <v>20</v>
      </c>
      <c r="B49" s="10">
        <f>IF((B$22/3/B$23)&gt;B$8,B$8,B$22/3/B$23)</f>
        <v>0.3333333333</v>
      </c>
    </row>
    <row r="50">
      <c r="A50" s="4" t="s">
        <v>21</v>
      </c>
      <c r="B50" s="9">
        <f>B$11*0.003</f>
        <v>0.003</v>
      </c>
    </row>
    <row r="51">
      <c r="A51" s="4" t="s">
        <v>22</v>
      </c>
      <c r="B51" s="9">
        <f>B$12</f>
        <v>1</v>
      </c>
    </row>
    <row r="52">
      <c r="A52" s="4" t="s">
        <v>23</v>
      </c>
      <c r="B52" s="9">
        <f>1-(B$9/100)</f>
        <v>0.99</v>
      </c>
    </row>
    <row r="53">
      <c r="A53" s="4" t="s">
        <v>24</v>
      </c>
      <c r="B53" s="9">
        <f>B$13+273</f>
        <v>274</v>
      </c>
    </row>
    <row r="54">
      <c r="A54" s="4" t="s">
        <v>25</v>
      </c>
      <c r="B54" s="9">
        <f>IF(B$14="",B53+100,B$14+273)</f>
        <v>274</v>
      </c>
    </row>
    <row r="55">
      <c r="A55" s="4" t="s">
        <v>26</v>
      </c>
    </row>
    <row r="56">
      <c r="A56" s="4" t="s">
        <v>27</v>
      </c>
      <c r="B56" s="11">
        <f t="shared" ref="B56:B57" si="3">B57*0.95</f>
        <v>0.009025</v>
      </c>
    </row>
    <row r="57">
      <c r="A57" s="4" t="s">
        <v>28</v>
      </c>
      <c r="B57" s="11">
        <f t="shared" si="3"/>
        <v>0.0095</v>
      </c>
    </row>
    <row r="58">
      <c r="A58" s="4" t="s">
        <v>29</v>
      </c>
      <c r="B58" s="11">
        <f>B$10/100</f>
        <v>0.01</v>
      </c>
    </row>
    <row r="59">
      <c r="A59" s="4" t="s">
        <v>30</v>
      </c>
      <c r="B59" s="11">
        <f t="shared" ref="B59:B60" si="4">B58*0.95</f>
        <v>0.0095</v>
      </c>
    </row>
    <row r="60">
      <c r="A60" s="4" t="s">
        <v>31</v>
      </c>
      <c r="B60" s="11">
        <f t="shared" si="4"/>
        <v>0.009025</v>
      </c>
    </row>
  </sheetData>
  <hyperlinks>
    <hyperlink r:id="rId1" ref="A2"/>
  </hyperlinks>
  <drawing r:id="rId2"/>
</worksheet>
</file>