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ink/ink1.xml" ContentType="application/inkml+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ink/ink2.xml" ContentType="application/inkml+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https://aedescloud.sharepoint.com/teams/AfdelingDatastandaarden/Shared Documents/General/4 Vastgoed/2. ILS-woco/03. Product/01. Releases &amp; Consultaties/ILS-woco 3.1/"/>
    </mc:Choice>
  </mc:AlternateContent>
  <xr:revisionPtr revIDLastSave="24887" documentId="8_{E6BC6355-D9B0-4E5A-B238-05498A16054E}" xr6:coauthVersionLast="47" xr6:coauthVersionMax="47" xr10:uidLastSave="{02300C39-A443-4A27-A854-59028E619947}"/>
  <bookViews>
    <workbookView xWindow="28680" yWindow="-120" windowWidth="29040" windowHeight="17520" xr2:uid="{80F79DFC-0B7F-4411-A21F-A69193AA6B53}"/>
  </bookViews>
  <sheets>
    <sheet name="Toelichting" sheetId="16" r:id="rId1"/>
    <sheet name="ILS-woco 3.1" sheetId="15" r:id="rId2"/>
    <sheet name="OTL 3.1" sheetId="1" r:id="rId3"/>
    <sheet name="Parameters 3.1" sheetId="11" r:id="rId4"/>
    <sheet name="Enumeraties 3.1" sheetId="12" r:id="rId5"/>
    <sheet name="RuimteType definities 3.1" sheetId="17" r:id="rId6"/>
    <sheet name="Voorschrift kozijn objecten" sheetId="4" r:id="rId7"/>
    <sheet name="Voorschrift ruimtelijkeobjecten" sheetId="6" r:id="rId8"/>
  </sheets>
  <definedNames>
    <definedName name="_xlnm._FilterDatabase" localSheetId="5" hidden="1">'RuimteType definities 3.1'!$A$1:$B$74</definedName>
    <definedName name="_xlcn.WorksheetConnection_ILSwoco3.0b_werkbestandobjecten_v4.xlsxOTL1" hidden="1">OTL[]</definedName>
  </definedNames>
  <calcPr calcId="191028"/>
  <pivotCaches>
    <pivotCache cacheId="103" r:id="rId9"/>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TL" name="OTL" connection="WorksheetConnection_ILS-woco 3.0b_werkbestand objecten_v4.xlsx!OT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1" l="1"/>
  <c r="CQ4" i="1" s="1"/>
  <c r="M2" i="1"/>
  <c r="N2" i="1"/>
  <c r="CI4" i="1" s="1"/>
  <c r="L2" i="1"/>
  <c r="K2" i="1"/>
  <c r="AV4" i="1" s="1"/>
  <c r="N34" i="6"/>
  <c r="O33" i="6"/>
  <c r="O34" i="6" s="1"/>
  <c r="O18" i="6"/>
  <c r="N18" i="6"/>
  <c r="O17" i="6"/>
  <c r="O16" i="6"/>
  <c r="O15" i="6"/>
  <c r="O14" i="6"/>
  <c r="O13" i="6"/>
  <c r="O12" i="6"/>
  <c r="O11" i="6"/>
  <c r="O10" i="6"/>
  <c r="O9" i="6"/>
  <c r="CE4" i="1" l="1"/>
  <c r="CB4" i="1"/>
  <c r="BN4" i="1"/>
  <c r="BL4" i="1"/>
  <c r="BI4" i="1"/>
  <c r="BH4" i="1"/>
  <c r="BJ4" i="1"/>
  <c r="BF4" i="1"/>
  <c r="BE4" i="1"/>
  <c r="BR4" i="1"/>
  <c r="BD4" i="1"/>
  <c r="BM4" i="1"/>
  <c r="BK4" i="1"/>
  <c r="BG4" i="1"/>
  <c r="BQ4" i="1"/>
  <c r="BC4" i="1"/>
  <c r="BP4" i="1"/>
  <c r="BB4" i="1"/>
  <c r="BO4" i="1"/>
  <c r="BA4" i="1"/>
  <c r="BS4" i="1"/>
  <c r="BT4" i="1"/>
  <c r="CP4" i="1"/>
  <c r="CR4" i="1"/>
  <c r="CD4" i="1"/>
  <c r="BW4" i="1"/>
  <c r="CN4" i="1"/>
  <c r="CM4" i="1"/>
  <c r="CL4" i="1"/>
  <c r="CK4" i="1"/>
  <c r="CH4" i="1"/>
  <c r="CO4" i="1"/>
  <c r="CJ4" i="1"/>
  <c r="CC4" i="1"/>
  <c r="AX4" i="1"/>
  <c r="CA4" i="1"/>
  <c r="AZ4" i="1"/>
  <c r="AW4" i="1"/>
  <c r="BZ4" i="1"/>
  <c r="AY4" i="1"/>
  <c r="BV4" i="1"/>
  <c r="BY4" i="1"/>
  <c r="BX4" i="1"/>
  <c r="CG4" i="1"/>
  <c r="AU4" i="1"/>
  <c r="CF4" i="1"/>
  <c r="BU4" i="1"/>
  <c r="J2" i="1" l="1"/>
  <c r="AS4" i="1" l="1"/>
  <c r="AT4" i="1"/>
  <c r="H2" i="1"/>
  <c r="I2" i="1" l="1"/>
  <c r="AR4" i="1" s="1"/>
  <c r="C3" i="15"/>
  <c r="AO4" i="1" l="1"/>
  <c r="AP4" i="1"/>
  <c r="AQ4" i="1"/>
  <c r="G2" i="1"/>
  <c r="AN4" i="1" l="1"/>
  <c r="F101" i="1"/>
  <c r="F34" i="1"/>
  <c r="F91" i="1"/>
  <c r="F126" i="1"/>
  <c r="F60" i="1"/>
  <c r="F37" i="1"/>
  <c r="F165" i="1"/>
  <c r="AC4" i="1"/>
  <c r="X4" i="1"/>
  <c r="F84" i="1"/>
  <c r="F158" i="1"/>
  <c r="F120" i="1"/>
  <c r="Y4" i="1"/>
  <c r="F52" i="1"/>
  <c r="F134" i="1"/>
  <c r="AM4" i="1"/>
  <c r="F156" i="1"/>
  <c r="W4" i="1"/>
  <c r="F164" i="1"/>
  <c r="F153" i="1"/>
  <c r="F115" i="1"/>
  <c r="F119" i="1"/>
  <c r="F65" i="1"/>
  <c r="F50" i="1"/>
  <c r="F94" i="1"/>
  <c r="F170" i="1"/>
  <c r="F45" i="1"/>
  <c r="F108" i="1"/>
  <c r="F168" i="1"/>
  <c r="F100" i="1"/>
  <c r="F72" i="1"/>
  <c r="F48" i="1"/>
  <c r="F9" i="1"/>
  <c r="F87" i="1"/>
  <c r="F13" i="1"/>
  <c r="F141" i="1"/>
  <c r="F95" i="1"/>
  <c r="F127" i="1"/>
  <c r="F123" i="1"/>
  <c r="V4" i="1"/>
  <c r="F51" i="1"/>
  <c r="F40" i="1"/>
  <c r="AF4" i="1"/>
  <c r="F169" i="1"/>
  <c r="F68" i="1"/>
  <c r="F109" i="1"/>
  <c r="F106" i="1"/>
  <c r="F145" i="1"/>
  <c r="F77" i="1"/>
  <c r="F167" i="1"/>
  <c r="F64" i="1"/>
  <c r="F155" i="1"/>
  <c r="F112" i="1"/>
  <c r="AJ4" i="1"/>
  <c r="F71" i="1"/>
  <c r="F133" i="1"/>
  <c r="F35" i="1"/>
  <c r="F135" i="1"/>
  <c r="AA4" i="1"/>
  <c r="F19" i="1"/>
  <c r="F150" i="1"/>
  <c r="F12" i="1"/>
  <c r="F31" i="1"/>
  <c r="F11" i="1"/>
  <c r="F143" i="1"/>
  <c r="F46" i="1"/>
  <c r="F92" i="1"/>
  <c r="F54" i="1"/>
  <c r="F146" i="1"/>
  <c r="F58" i="1"/>
  <c r="F151" i="1"/>
  <c r="F147" i="1"/>
  <c r="F32" i="1"/>
  <c r="F62" i="1"/>
  <c r="F157" i="1"/>
  <c r="F125" i="1"/>
  <c r="F47" i="1"/>
  <c r="F41" i="1"/>
  <c r="F29" i="1"/>
  <c r="F171" i="1"/>
  <c r="F42" i="1"/>
  <c r="F59" i="1"/>
  <c r="F49" i="1"/>
  <c r="F132" i="1"/>
  <c r="F142" i="1"/>
  <c r="F14" i="1"/>
  <c r="F148" i="1"/>
  <c r="F163" i="1"/>
  <c r="F139" i="1"/>
  <c r="F131" i="1"/>
  <c r="F67" i="1"/>
  <c r="F162" i="1"/>
  <c r="AE4" i="1"/>
  <c r="F96" i="1"/>
  <c r="F25" i="1"/>
  <c r="F98" i="1"/>
  <c r="AL4" i="1"/>
  <c r="F103" i="1"/>
  <c r="F26" i="1"/>
  <c r="F161" i="1"/>
  <c r="F85" i="1"/>
  <c r="F102" i="1"/>
  <c r="F44" i="1"/>
  <c r="F27" i="1"/>
  <c r="F121" i="1"/>
  <c r="F23" i="1"/>
  <c r="AH4" i="1"/>
  <c r="F130" i="1"/>
  <c r="F88" i="1"/>
  <c r="F83" i="1"/>
  <c r="F69" i="1"/>
  <c r="F76" i="1"/>
  <c r="F79" i="1"/>
  <c r="F104" i="1"/>
  <c r="F30" i="1"/>
  <c r="F74" i="1"/>
  <c r="F33" i="1"/>
  <c r="F63" i="1"/>
  <c r="F129" i="1"/>
  <c r="F39" i="1"/>
  <c r="F55" i="1"/>
  <c r="F86" i="1"/>
  <c r="F110" i="1"/>
  <c r="F99" i="1"/>
  <c r="AB4" i="1"/>
  <c r="F97" i="1"/>
  <c r="F114" i="1"/>
  <c r="F136" i="1"/>
  <c r="F124" i="1"/>
  <c r="AD4" i="1"/>
  <c r="AK4" i="1"/>
  <c r="F111" i="1"/>
  <c r="F7" i="1"/>
  <c r="F82" i="1"/>
  <c r="F149" i="1"/>
  <c r="F22" i="1"/>
  <c r="F154" i="1"/>
  <c r="F118" i="1"/>
  <c r="F20" i="1"/>
  <c r="F159" i="1"/>
  <c r="F43" i="1"/>
  <c r="F107" i="1"/>
  <c r="F116" i="1"/>
  <c r="F10" i="1"/>
  <c r="F66" i="1"/>
  <c r="F78" i="1"/>
  <c r="F56" i="1"/>
  <c r="F28" i="1"/>
  <c r="F152" i="1"/>
  <c r="Z4" i="1"/>
  <c r="F137" i="1"/>
  <c r="F172" i="1"/>
  <c r="F105" i="1"/>
  <c r="F24" i="1"/>
  <c r="F61" i="1"/>
  <c r="AI4" i="1"/>
  <c r="F57" i="1"/>
  <c r="F80" i="1"/>
  <c r="F90" i="1"/>
  <c r="F144" i="1"/>
  <c r="F140" i="1"/>
  <c r="F81" i="1"/>
  <c r="F93" i="1"/>
  <c r="F73" i="1"/>
  <c r="F38" i="1"/>
  <c r="F160" i="1"/>
  <c r="F21" i="1"/>
  <c r="AG4" i="1"/>
  <c r="F117" i="1"/>
  <c r="F166" i="1"/>
  <c r="F113" i="1"/>
  <c r="F122" i="1"/>
  <c r="F17" i="1"/>
  <c r="F70" i="1"/>
  <c r="F16" i="1"/>
  <c r="F15" i="1"/>
  <c r="F89" i="1"/>
  <c r="F36" i="1"/>
  <c r="F128" i="1"/>
  <c r="F75" i="1"/>
  <c r="F18" i="1"/>
  <c r="F138" i="1"/>
  <c r="F53" i="1"/>
  <c r="CE5" i="1" l="1" a="1"/>
  <c r="CE5" i="1" s="1"/>
  <c r="CE3" i="1" s="1"/>
  <c r="BL14" i="15" s="1"/>
  <c r="AM5" i="1" a="1"/>
  <c r="AM5" i="1" s="1"/>
  <c r="AM3" i="1" s="1"/>
  <c r="S14" i="15" s="1"/>
  <c r="AF5" i="1" a="1"/>
  <c r="AF5" i="1" s="1"/>
  <c r="AF3" i="1" s="1"/>
  <c r="M14" i="15" s="1"/>
  <c r="CQ5" i="1" a="1"/>
  <c r="CQ5" i="1" s="1"/>
  <c r="CQ3" i="1" s="1"/>
  <c r="BX14" i="15" s="1"/>
  <c r="CB5" i="1" a="1"/>
  <c r="CB5" i="1" s="1"/>
  <c r="CB3" i="1" s="1"/>
  <c r="BH14" i="15" s="1"/>
  <c r="AX5" i="1" a="1"/>
  <c r="AX5" i="1" s="1"/>
  <c r="AX3" i="1" s="1"/>
  <c r="AX14" i="15" s="1"/>
  <c r="BS5" i="1" a="1"/>
  <c r="BS5" i="1" s="1"/>
  <c r="BS3" i="1" s="1"/>
  <c r="AC14" i="15" s="1"/>
  <c r="AR5" i="1" a="1"/>
  <c r="AR5" i="1" s="1"/>
  <c r="AR3" i="1" s="1"/>
  <c r="Y14" i="15" s="1"/>
  <c r="CP5" i="1" a="1"/>
  <c r="CP5" i="1" s="1"/>
  <c r="CP3" i="1" s="1"/>
  <c r="BW14" i="15" s="1"/>
  <c r="AD5" i="1" a="1"/>
  <c r="AD5" i="1" s="1"/>
  <c r="AD3" i="1" s="1"/>
  <c r="K14" i="15" s="1"/>
  <c r="BM5" i="1" a="1"/>
  <c r="BM5" i="1" s="1"/>
  <c r="BM3" i="1" s="1"/>
  <c r="AQ14" i="15" s="1"/>
  <c r="BV5" i="1" a="1"/>
  <c r="BV5" i="1" s="1"/>
  <c r="BV3" i="1" s="1"/>
  <c r="BC14" i="15" s="1"/>
  <c r="BN5" i="1" a="1"/>
  <c r="BN5" i="1" s="1"/>
  <c r="BN3" i="1" s="1"/>
  <c r="AR14" i="15" s="1"/>
  <c r="CM5" i="1" a="1"/>
  <c r="CM5" i="1" s="1"/>
  <c r="CM3" i="1" s="1"/>
  <c r="BU14" i="15" s="1"/>
  <c r="BC5" i="1" a="1"/>
  <c r="BC5" i="1" s="1"/>
  <c r="BC3" i="1" s="1"/>
  <c r="AG14" i="15" s="1"/>
  <c r="CH5" i="1" a="1"/>
  <c r="CH5" i="1" s="1"/>
  <c r="CH3" i="1" s="1"/>
  <c r="BQ14" i="15" s="1"/>
  <c r="BQ5" i="1" a="1"/>
  <c r="BQ5" i="1" s="1"/>
  <c r="BQ3" i="1" s="1"/>
  <c r="AU14" i="15" s="1"/>
  <c r="BX5" i="1" a="1"/>
  <c r="BX5" i="1" s="1"/>
  <c r="BX3" i="1" s="1"/>
  <c r="BE14" i="15" s="1"/>
  <c r="CL5" i="1" a="1"/>
  <c r="CL5" i="1" s="1"/>
  <c r="CL3" i="1" s="1"/>
  <c r="BP14" i="15" s="1"/>
  <c r="AB5" i="1" a="1"/>
  <c r="AB5" i="1" s="1"/>
  <c r="AB3" i="1" s="1"/>
  <c r="E14" i="15" s="1"/>
  <c r="BU5" i="1" a="1"/>
  <c r="BU5" i="1" s="1"/>
  <c r="BU3" i="1" s="1"/>
  <c r="AB14" i="15" s="1"/>
  <c r="CI5" i="1" a="1"/>
  <c r="CI5" i="1" s="1"/>
  <c r="CI3" i="1" s="1"/>
  <c r="BO14" i="15" s="1"/>
  <c r="BD5" i="1" a="1"/>
  <c r="BD5" i="1" s="1"/>
  <c r="BD3" i="1" s="1"/>
  <c r="AH14" i="15" s="1"/>
  <c r="AA5" i="1" a="1"/>
  <c r="AA5" i="1" s="1"/>
  <c r="AA3" i="1" s="1"/>
  <c r="D14" i="15" s="1"/>
  <c r="AK5" i="1" a="1"/>
  <c r="AK5" i="1" s="1"/>
  <c r="AK3" i="1" s="1"/>
  <c r="R14" i="15" s="1"/>
  <c r="BJ5" i="1" a="1"/>
  <c r="BJ5" i="1" s="1"/>
  <c r="BJ3" i="1" s="1"/>
  <c r="AN14" i="15" s="1"/>
  <c r="AP5" i="1" a="1"/>
  <c r="AP5" i="1" s="1"/>
  <c r="AP3" i="1" s="1"/>
  <c r="W14" i="15" s="1"/>
  <c r="AQ5" i="1" a="1"/>
  <c r="AQ5" i="1" s="1"/>
  <c r="AQ3" i="1" s="1"/>
  <c r="X14" i="15" s="1"/>
  <c r="CO5" i="1" a="1"/>
  <c r="CO5" i="1" s="1"/>
  <c r="CO3" i="1" s="1"/>
  <c r="BS14" i="15" s="1"/>
  <c r="AU5" i="1" a="1"/>
  <c r="AU5" i="1" s="1"/>
  <c r="AU3" i="1" s="1"/>
  <c r="AZ14" i="15" s="1"/>
  <c r="CA5" i="1" a="1"/>
  <c r="CA5" i="1" s="1"/>
  <c r="CA3" i="1" s="1"/>
  <c r="BI14" i="15" s="1"/>
  <c r="AE5" i="1" a="1"/>
  <c r="AE5" i="1" s="1"/>
  <c r="AE3" i="1" s="1"/>
  <c r="L14" i="15" s="1"/>
  <c r="CD5" i="1" a="1"/>
  <c r="CD5" i="1" s="1"/>
  <c r="CD3" i="1" s="1"/>
  <c r="BK14" i="15" s="1"/>
  <c r="V5" i="1" a="1"/>
  <c r="V5" i="1" s="1"/>
  <c r="V3" i="1" s="1"/>
  <c r="F14" i="15" s="1"/>
  <c r="BE5" i="1" a="1"/>
  <c r="BE5" i="1" s="1"/>
  <c r="BE3" i="1" s="1"/>
  <c r="AI14" i="15" s="1"/>
  <c r="BY5" i="1" a="1"/>
  <c r="BY5" i="1" s="1"/>
  <c r="BY3" i="1" s="1"/>
  <c r="BF14" i="15" s="1"/>
  <c r="CF5" i="1" a="1"/>
  <c r="CF5" i="1" s="1"/>
  <c r="CF3" i="1" s="1"/>
  <c r="BM14" i="15" s="1"/>
  <c r="BI5" i="1" a="1"/>
  <c r="BI5" i="1" s="1"/>
  <c r="BI3" i="1" s="1"/>
  <c r="AM14" i="15" s="1"/>
  <c r="W5" i="1" a="1"/>
  <c r="W5" i="1" s="1"/>
  <c r="W3" i="1" s="1"/>
  <c r="G14" i="15" s="1"/>
  <c r="AS5" i="1" a="1"/>
  <c r="AS5" i="1" s="1"/>
  <c r="AS3" i="1" s="1"/>
  <c r="Z14" i="15" s="1"/>
  <c r="AJ5" i="1" a="1"/>
  <c r="AJ5" i="1" s="1"/>
  <c r="AJ3" i="1" s="1"/>
  <c r="Q14" i="15" s="1"/>
  <c r="BZ5" i="1" a="1"/>
  <c r="BZ5" i="1" s="1"/>
  <c r="BZ3" i="1" s="1"/>
  <c r="BG14" i="15" s="1"/>
  <c r="CR5" i="1" a="1"/>
  <c r="CR5" i="1" s="1"/>
  <c r="CR3" i="1" s="1"/>
  <c r="BY14" i="15" s="1"/>
  <c r="BF5" i="1" a="1"/>
  <c r="BF5" i="1" s="1"/>
  <c r="BF3" i="1" s="1"/>
  <c r="AJ14" i="15" s="1"/>
  <c r="BG5" i="1" a="1"/>
  <c r="BG5" i="1" s="1"/>
  <c r="BG3" i="1" s="1"/>
  <c r="AK14" i="15" s="1"/>
  <c r="BK5" i="1" a="1"/>
  <c r="BK5" i="1" s="1"/>
  <c r="BK3" i="1" s="1"/>
  <c r="AO14" i="15" s="1"/>
  <c r="CG5" i="1" a="1"/>
  <c r="CG5" i="1" s="1"/>
  <c r="CG3" i="1" s="1"/>
  <c r="BN14" i="15" s="1"/>
  <c r="BR5" i="1" a="1"/>
  <c r="BR5" i="1" s="1"/>
  <c r="BR3" i="1" s="1"/>
  <c r="AV14" i="15" s="1"/>
  <c r="CJ5" i="1" a="1"/>
  <c r="CJ5" i="1" s="1"/>
  <c r="CJ3" i="1" s="1"/>
  <c r="BR14" i="15" s="1"/>
  <c r="CK5" i="1" a="1"/>
  <c r="CK5" i="1" s="1"/>
  <c r="CK3" i="1" s="1"/>
  <c r="BT14" i="15" s="1"/>
  <c r="AI5" i="1" a="1"/>
  <c r="AI5" i="1" s="1"/>
  <c r="AI3" i="1" s="1"/>
  <c r="P14" i="15" s="1"/>
  <c r="AN5" i="1" a="1"/>
  <c r="AN5" i="1" s="1"/>
  <c r="AN3" i="1" s="1"/>
  <c r="T14" i="15" s="1"/>
  <c r="AL5" i="1" a="1"/>
  <c r="AL5" i="1" s="1"/>
  <c r="AL3" i="1" s="1"/>
  <c r="U14" i="15" s="1"/>
  <c r="AH5" i="1" a="1"/>
  <c r="AH5" i="1" s="1"/>
  <c r="AH3" i="1" s="1"/>
  <c r="O14" i="15" s="1"/>
  <c r="BT5" i="1" a="1"/>
  <c r="BT5" i="1" s="1"/>
  <c r="BT3" i="1" s="1"/>
  <c r="AD14" i="15" s="1"/>
  <c r="Z5" i="1" a="1"/>
  <c r="Z5" i="1" s="1"/>
  <c r="Z3" i="1" s="1"/>
  <c r="BP5" i="1" a="1"/>
  <c r="BP5" i="1" s="1"/>
  <c r="BP3" i="1" s="1"/>
  <c r="AT14" i="15" s="1"/>
  <c r="BA5" i="1" a="1"/>
  <c r="BA5" i="1" s="1"/>
  <c r="BA3" i="1" s="1"/>
  <c r="AE14" i="15" s="1"/>
  <c r="AW5" i="1" a="1"/>
  <c r="AW5" i="1" s="1"/>
  <c r="AW3" i="1" s="1"/>
  <c r="AW14" i="15" s="1"/>
  <c r="AT5" i="1" a="1"/>
  <c r="AT5" i="1" s="1"/>
  <c r="AT3" i="1" s="1"/>
  <c r="AA14" i="15" s="1"/>
  <c r="BH5" i="1" a="1"/>
  <c r="BH5" i="1" s="1"/>
  <c r="BH3" i="1" s="1"/>
  <c r="AL14" i="15" s="1"/>
  <c r="AY5" i="1" a="1"/>
  <c r="AY5" i="1" s="1"/>
  <c r="AY3" i="1" s="1"/>
  <c r="AY14" i="15" s="1"/>
  <c r="BW5" i="1" a="1"/>
  <c r="BW5" i="1" s="1"/>
  <c r="BW3" i="1" s="1"/>
  <c r="BD14" i="15" s="1"/>
  <c r="AO5" i="1" a="1"/>
  <c r="AO5" i="1" s="1"/>
  <c r="AO3" i="1" s="1"/>
  <c r="V14" i="15" s="1"/>
  <c r="CC5" i="1" a="1"/>
  <c r="CC5" i="1" s="1"/>
  <c r="CC3" i="1" s="1"/>
  <c r="BJ14" i="15" s="1"/>
  <c r="AV5" i="1" a="1"/>
  <c r="AV5" i="1" s="1"/>
  <c r="AV3" i="1" s="1"/>
  <c r="BA14" i="15" s="1"/>
  <c r="BL5" i="1" a="1"/>
  <c r="BL5" i="1" s="1"/>
  <c r="BL3" i="1" s="1"/>
  <c r="AP14" i="15" s="1"/>
  <c r="CN5" i="1" a="1"/>
  <c r="CN5" i="1" s="1"/>
  <c r="CN3" i="1" s="1"/>
  <c r="BV14" i="15" s="1"/>
  <c r="AC5" i="1" a="1"/>
  <c r="AC5" i="1" s="1"/>
  <c r="AC3" i="1" s="1"/>
  <c r="J14" i="15" s="1"/>
  <c r="X5" i="1" a="1"/>
  <c r="X5" i="1" s="1"/>
  <c r="X3" i="1" s="1"/>
  <c r="H14" i="15" s="1"/>
  <c r="BB5" i="1" a="1"/>
  <c r="BB5" i="1" s="1"/>
  <c r="BB3" i="1" s="1"/>
  <c r="AF14" i="15" s="1"/>
  <c r="BO5" i="1" a="1"/>
  <c r="BO5" i="1" s="1"/>
  <c r="BO3" i="1" s="1"/>
  <c r="AS14" i="15" s="1"/>
  <c r="Y5" i="1" a="1"/>
  <c r="Y5" i="1" s="1"/>
  <c r="Y3" i="1" s="1"/>
  <c r="I14" i="15" s="1"/>
  <c r="AZ5" i="1" a="1"/>
  <c r="AZ5" i="1" s="1"/>
  <c r="AZ3" i="1" s="1"/>
  <c r="BB14" i="15" s="1"/>
  <c r="AG5" i="1" a="1"/>
  <c r="AG5" i="1" s="1"/>
  <c r="AG3" i="1" s="1"/>
  <c r="N14"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638B51-A082-4505-8C63-45FE995B726A}" keepAlive="1" name="ThisWorkbookDataModel" description="Gegevens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3D1E766-CA22-4D72-9BBA-F8FFF0002D2E}" name="WorksheetConnection_ILS-woco 3.0b_werkbestand objecten_v4.xlsx!OTL" type="102" refreshedVersion="8" minRefreshableVersion="5">
    <extLst>
      <ext xmlns:x15="http://schemas.microsoft.com/office/spreadsheetml/2010/11/main" uri="{DE250136-89BD-433C-8126-D09CA5730AF9}">
        <x15:connection id="OTL" autoDelete="1">
          <x15:rangePr sourceName="_xlcn.WorksheetConnection_ILSwoco3.0b_werkbestandobjecten_v4.xlsxOTL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3">
    <s v="ThisWorkbookDataModel"/>
    <s v="{[OTL].[ILS].&amp;[True]}"/>
    <s v="{[OTL].[Status object (sinds versie 3.0)].&amp;[A]}"/>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1" v="0"/>
    </bk>
  </cellMetadata>
  <valueMetadata count="2">
    <bk>
      <rc t="2" v="0"/>
    </bk>
    <bk>
      <rc t="2" v="1"/>
    </bk>
  </valueMetadata>
</metadata>
</file>

<file path=xl/sharedStrings.xml><?xml version="1.0" encoding="utf-8"?>
<sst xmlns="http://schemas.openxmlformats.org/spreadsheetml/2006/main" count="5548" uniqueCount="1103">
  <si>
    <t>Introductie</t>
  </si>
  <si>
    <t>Eigen thema's toevoegen kan door de informatiebehoefte toe te voegen in de OTL en te selecteren in de ILS.</t>
  </si>
  <si>
    <t>Tabbladen</t>
  </si>
  <si>
    <t>Hier stel je een eigen ILS samen, oftewel de informatieuitvraag. Maak gebruik van de thema's voor specifieke doelen.</t>
  </si>
  <si>
    <t>Data behoefte per objectType wordt aangegeven in de matrix. Met een letter wordt het data type gegeven. In het geval van een enumeratie kan deze worden gevonden in het tabblad enumeraties</t>
  </si>
  <si>
    <t>Hier staan de 'IfcEntityClass', 'PredefinedType', en 'NL-SfB'. Deze zijn voorgeschreven en vast per type voor de IFC data. Gebaseed op versie IFC4X3_ADD2. Voor de NL-SfB zijn twee cijfers voldoende.</t>
  </si>
  <si>
    <t>Alle parameters met omschrijving, voorbeelden en data types.</t>
  </si>
  <si>
    <t>Als de waarde een enumeratie aangeeft is deze terug te vinden in het tabblad Enumeraties.</t>
  </si>
  <si>
    <t>Enumaraties voor de parameters. Er wordt zo veel mogelijk gebruik gemaakt van bestaande standaarden.</t>
  </si>
  <si>
    <t>Definities voor de Ruimtetype enumeraties</t>
  </si>
  <si>
    <t>Thema's</t>
  </si>
  <si>
    <t>Basis</t>
  </si>
  <si>
    <t>Meetinstructie</t>
  </si>
  <si>
    <t>NEE</t>
  </si>
  <si>
    <t>NEN2580</t>
  </si>
  <si>
    <t>Bbl vergunning</t>
  </si>
  <si>
    <t>WWS</t>
  </si>
  <si>
    <t>MJOP bouwkundig</t>
  </si>
  <si>
    <t>MJOP installaties</t>
  </si>
  <si>
    <t>Administratief</t>
  </si>
  <si>
    <t>Eigen thema 01</t>
  </si>
  <si>
    <t>ILS</t>
  </si>
  <si>
    <t>True</t>
  </si>
  <si>
    <t>Discipline</t>
  </si>
  <si>
    <t>ObjectType</t>
  </si>
  <si>
    <t>ObjectSubtype</t>
  </si>
  <si>
    <t>BagPandId</t>
  </si>
  <si>
    <t>BagVerblijfsObject</t>
  </si>
  <si>
    <t>EenheidId</t>
  </si>
  <si>
    <t>IfcExportAs</t>
  </si>
  <si>
    <t>Breedte</t>
  </si>
  <si>
    <t>Diameter</t>
  </si>
  <si>
    <t>Diepte</t>
  </si>
  <si>
    <t>Dikte</t>
  </si>
  <si>
    <t>Hoogte</t>
  </si>
  <si>
    <t>Inhoud</t>
  </si>
  <si>
    <t>Lengte</t>
  </si>
  <si>
    <t>Oppervlakte</t>
  </si>
  <si>
    <t>DeurId</t>
  </si>
  <si>
    <t>Kenmerk.Draaiend</t>
  </si>
  <si>
    <t>KozijnCombinatieId</t>
  </si>
  <si>
    <t>RaamId</t>
  </si>
  <si>
    <t>RuimteType</t>
  </si>
  <si>
    <t>Gebiedssoort</t>
  </si>
  <si>
    <t>Bepalingsmethode</t>
  </si>
  <si>
    <t>GORuimteClassificatie</t>
  </si>
  <si>
    <t>RuimteSoort</t>
  </si>
  <si>
    <t>Gebruiksbestemming</t>
  </si>
  <si>
    <t>WWSType</t>
  </si>
  <si>
    <t>Ballastafwerking</t>
  </si>
  <si>
    <t>Draairichting</t>
  </si>
  <si>
    <t>Kenmerk.Deurdranger</t>
  </si>
  <si>
    <t>Kenmerk.Entreedeur</t>
  </si>
  <si>
    <t>Kenmerk.Woningtoegansdeur</t>
  </si>
  <si>
    <t>Bediening</t>
  </si>
  <si>
    <t>Brandwerendheid</t>
  </si>
  <si>
    <t>Materiaal</t>
  </si>
  <si>
    <t>Orientatie</t>
  </si>
  <si>
    <t>Bron</t>
  </si>
  <si>
    <t>Opmerking</t>
  </si>
  <si>
    <t>Ruimtenummer</t>
  </si>
  <si>
    <t>RuimteRelatie</t>
  </si>
  <si>
    <t>Eigen parameter 101</t>
  </si>
  <si>
    <t>Eigen parameter 102</t>
  </si>
  <si>
    <t>Eigen parameter 103</t>
  </si>
  <si>
    <t>Thema</t>
  </si>
  <si>
    <t>Generiek</t>
  </si>
  <si>
    <t>NEN2580 + WWS + Meetinstructie</t>
  </si>
  <si>
    <t>MJOP</t>
  </si>
  <si>
    <t>Type parameter</t>
  </si>
  <si>
    <t>S</t>
  </si>
  <si>
    <t>E</t>
  </si>
  <si>
    <t>N</t>
  </si>
  <si>
    <t>X</t>
  </si>
  <si>
    <t>A</t>
  </si>
  <si>
    <t>W</t>
  </si>
  <si>
    <t>Include</t>
  </si>
  <si>
    <t>Include thema niveau</t>
  </si>
  <si>
    <t>Include parameter niveau</t>
  </si>
  <si>
    <t>Type</t>
  </si>
  <si>
    <t>S of O</t>
  </si>
  <si>
    <t>Subtype</t>
  </si>
  <si>
    <t>MJOP Bouwkundig</t>
  </si>
  <si>
    <t>MJOP Installaties</t>
  </si>
  <si>
    <t>IfcEntityClass</t>
  </si>
  <si>
    <t>PredefinedType</t>
  </si>
  <si>
    <t>NL-SfB</t>
  </si>
  <si>
    <t>Omschrijving</t>
  </si>
  <si>
    <t>Toelichting</t>
  </si>
  <si>
    <t>Voorbeeld</t>
  </si>
  <si>
    <t>EigenParameter_101</t>
  </si>
  <si>
    <t>EigenParameter_102</t>
  </si>
  <si>
    <t>EigenParameter_103</t>
  </si>
  <si>
    <t>Aanrecht</t>
  </si>
  <si>
    <t>Bouwkundig</t>
  </si>
  <si>
    <t>x</t>
  </si>
  <si>
    <t>IfcFurniture</t>
  </si>
  <si>
    <t>-</t>
  </si>
  <si>
    <t/>
  </si>
  <si>
    <t>Dummy</t>
  </si>
  <si>
    <t>V</t>
  </si>
  <si>
    <t>Accu</t>
  </si>
  <si>
    <t>Installatie</t>
  </si>
  <si>
    <t>IfcElectricFlowStorageDevice</t>
  </si>
  <si>
    <t>BATTERY</t>
  </si>
  <si>
    <t>Afdekker</t>
  </si>
  <si>
    <t>IfcCovering</t>
  </si>
  <si>
    <t>ROOFING</t>
  </si>
  <si>
    <t>Afdichter</t>
  </si>
  <si>
    <t>IfcBuildingElementProxy</t>
  </si>
  <si>
    <t>31 of 32</t>
  </si>
  <si>
    <t>Afwerklaag</t>
  </si>
  <si>
    <t>Afzuigkap</t>
  </si>
  <si>
    <t>IfcUnitaryEquipment</t>
  </si>
  <si>
    <t>AIRHANDLER</t>
  </si>
  <si>
    <t>Airco</t>
  </si>
  <si>
    <t>Ja</t>
  </si>
  <si>
    <t>Armatuur</t>
  </si>
  <si>
    <t>IfcLightFixture</t>
  </si>
  <si>
    <t>Bad</t>
  </si>
  <si>
    <t>IfcSanitaryTerminal</t>
  </si>
  <si>
    <t>BATH</t>
  </si>
  <si>
    <t>Balk</t>
  </si>
  <si>
    <t>IfcBeam</t>
  </si>
  <si>
    <t>BEAM</t>
  </si>
  <si>
    <t>Balkon</t>
  </si>
  <si>
    <t>IfcSlab</t>
  </si>
  <si>
    <t>FLOOR</t>
  </si>
  <si>
    <t>Balustrade</t>
  </si>
  <si>
    <t>IfcRailing</t>
  </si>
  <si>
    <t>BALUSTRADE</t>
  </si>
  <si>
    <t>Beeldbeveiligingsinstallatie</t>
  </si>
  <si>
    <t>IfcSystem</t>
  </si>
  <si>
    <t>AUDIOVISUAL</t>
  </si>
  <si>
    <t>Beglazing</t>
  </si>
  <si>
    <t>IfcWindow</t>
  </si>
  <si>
    <t>WINDOW</t>
  </si>
  <si>
    <t>Bidet</t>
  </si>
  <si>
    <t>BIDET</t>
  </si>
  <si>
    <t>Bliksembeveiligingsinstallatie</t>
  </si>
  <si>
    <t>Boeiboord</t>
  </si>
  <si>
    <t>IfcPlate</t>
  </si>
  <si>
    <t>SHEET</t>
  </si>
  <si>
    <t>Boiler</t>
  </si>
  <si>
    <t>Elektrische boiler</t>
  </si>
  <si>
    <t>IfcBoiler</t>
  </si>
  <si>
    <t>WATER</t>
  </si>
  <si>
    <t>Gasboiler</t>
  </si>
  <si>
    <t>Warmtepompboiler</t>
  </si>
  <si>
    <t>Borstwering</t>
  </si>
  <si>
    <t>IfcWall</t>
  </si>
  <si>
    <t>PARAPET</t>
  </si>
  <si>
    <t>Brandblusser</t>
  </si>
  <si>
    <t>Brandmeldinstallatie</t>
  </si>
  <si>
    <t>FIREPROTECTION</t>
  </si>
  <si>
    <t>Brandslanghaspel</t>
  </si>
  <si>
    <t>IfcFireSuppressionTerminal</t>
  </si>
  <si>
    <t>HOSEREEL</t>
  </si>
  <si>
    <t>BVO</t>
  </si>
  <si>
    <t>Ruimte</t>
  </si>
  <si>
    <t>IfcSpace</t>
  </si>
  <si>
    <t>Closetcombinatie</t>
  </si>
  <si>
    <t>TOILETPAN</t>
  </si>
  <si>
    <t>Console</t>
  </si>
  <si>
    <t>T-BEAM</t>
  </si>
  <si>
    <t>CV-ketel</t>
  </si>
  <si>
    <t>Dak</t>
  </si>
  <si>
    <t>Vlak dak</t>
  </si>
  <si>
    <t>IfcRoof</t>
  </si>
  <si>
    <t>Hellend dak</t>
  </si>
  <si>
    <t>Dakraam</t>
  </si>
  <si>
    <t>SKYLIGHT</t>
  </si>
  <si>
    <t>Dakrand</t>
  </si>
  <si>
    <t>Deur</t>
  </si>
  <si>
    <t>Balansdeur</t>
  </si>
  <si>
    <t>IfcDoor</t>
  </si>
  <si>
    <t>DOOR</t>
  </si>
  <si>
    <t>Draaideur</t>
  </si>
  <si>
    <t>Schuifdeur</t>
  </si>
  <si>
    <t>Tochtdeur</t>
  </si>
  <si>
    <t>Tourniquetdeur</t>
  </si>
  <si>
    <t>Traditioneel</t>
  </si>
  <si>
    <t>IfcElectricAppliance</t>
  </si>
  <si>
    <t>Audio Intercom</t>
  </si>
  <si>
    <t>Video Intercom</t>
  </si>
  <si>
    <t>Doorvalbeveiliging</t>
  </si>
  <si>
    <t>33 of 32</t>
  </si>
  <si>
    <t>Deurdranger</t>
  </si>
  <si>
    <t>Doorvoer</t>
  </si>
  <si>
    <t>IfcDuctFitting</t>
  </si>
  <si>
    <t>Kabeldoorvoer, waterdoorvoer, luchtkanaal.</t>
  </si>
  <si>
    <t>Dorpel</t>
  </si>
  <si>
    <t>IfcMember</t>
  </si>
  <si>
    <t>Kozijndorpel, binnendorpel, badceldorpel, stofdorpel, tussendorpel, onderdorpel, bovendorpel.</t>
  </si>
  <si>
    <t>Douche</t>
  </si>
  <si>
    <t>SHOWER</t>
  </si>
  <si>
    <t>Droge blusleiding</t>
  </si>
  <si>
    <t>IfcPipeSegment</t>
  </si>
  <si>
    <t>Expansievat</t>
  </si>
  <si>
    <t>IfcTank</t>
  </si>
  <si>
    <t>EXPANSION</t>
  </si>
  <si>
    <t>Flitslicht</t>
  </si>
  <si>
    <t>IfcAlarm</t>
  </si>
  <si>
    <t>LIGHT</t>
  </si>
  <si>
    <t>Flora- en faunavoorziening</t>
  </si>
  <si>
    <t>Fontein</t>
  </si>
  <si>
    <t>SINK</t>
  </si>
  <si>
    <t>Funderingspaal</t>
  </si>
  <si>
    <t>IfcPile</t>
  </si>
  <si>
    <t>Galerij</t>
  </si>
  <si>
    <t>Garagedeur</t>
  </si>
  <si>
    <t>Speedgate</t>
  </si>
  <si>
    <t>Kanteldeur</t>
  </si>
  <si>
    <t>Openslaande deur</t>
  </si>
  <si>
    <t>Overheaddeur</t>
  </si>
  <si>
    <t>Roldeur</t>
  </si>
  <si>
    <t>Geiser</t>
  </si>
  <si>
    <t>IfcBurner</t>
  </si>
  <si>
    <t>Gasdetectie</t>
  </si>
  <si>
    <t>IfcSensor</t>
  </si>
  <si>
    <t>Gevelanker</t>
  </si>
  <si>
    <t>IfcDiscreteAccessory</t>
  </si>
  <si>
    <t>GO</t>
  </si>
  <si>
    <t>Goot</t>
  </si>
  <si>
    <t>GUTTER</t>
  </si>
  <si>
    <t>Groepenkast</t>
  </si>
  <si>
    <t>IfcElectricDistributionBoard</t>
  </si>
  <si>
    <t>CONSUMERUNIT</t>
  </si>
  <si>
    <t>Handmelder</t>
  </si>
  <si>
    <t>MANUALPULLBOX</t>
  </si>
  <si>
    <t>Hek</t>
  </si>
  <si>
    <t>Hellingbaan</t>
  </si>
  <si>
    <t>IfcRamp</t>
  </si>
  <si>
    <t>Hemelwaterafvoer</t>
  </si>
  <si>
    <t>Hijsbalk</t>
  </si>
  <si>
    <t>Hydrofoor</t>
  </si>
  <si>
    <t>IfcPump</t>
  </si>
  <si>
    <t>Heteluchtverwarming</t>
  </si>
  <si>
    <t>IfcSpaceHeater</t>
  </si>
  <si>
    <t>Isolatie</t>
  </si>
  <si>
    <t>INSULATION</t>
  </si>
  <si>
    <t>Kachel</t>
  </si>
  <si>
    <t>Elektrische kachel</t>
  </si>
  <si>
    <t>Gaskachel</t>
  </si>
  <si>
    <t>Moederhaard</t>
  </si>
  <si>
    <t>Houtkachel</t>
  </si>
  <si>
    <t>Kast</t>
  </si>
  <si>
    <t>SHELF</t>
  </si>
  <si>
    <t>76 of 82</t>
  </si>
  <si>
    <t>Keukenkast, kledingkast, meterkast.</t>
  </si>
  <si>
    <t>Keukenblok</t>
  </si>
  <si>
    <t>Klimijzer</t>
  </si>
  <si>
    <t>IfcStair</t>
  </si>
  <si>
    <t>Kolom</t>
  </si>
  <si>
    <t>IfcColumn</t>
  </si>
  <si>
    <t>COLUMN</t>
  </si>
  <si>
    <t>Kozijn</t>
  </si>
  <si>
    <t>Raamkozijn, deurkozijn</t>
  </si>
  <si>
    <t>Kraan</t>
  </si>
  <si>
    <t>IfcValve</t>
  </si>
  <si>
    <t>FAUCET</t>
  </si>
  <si>
    <t>Laadpaal</t>
  </si>
  <si>
    <t>IfcOutlet</t>
  </si>
  <si>
    <t>POWEROUTLET</t>
  </si>
  <si>
    <t>62.12</t>
  </si>
  <si>
    <t>Ladder</t>
  </si>
  <si>
    <t>Trapladder, uitschuifbare ladder, vouwladder.</t>
  </si>
  <si>
    <t>Ladderpunt</t>
  </si>
  <si>
    <t>Latei</t>
  </si>
  <si>
    <t>LINTEL</t>
  </si>
  <si>
    <t>Lavet</t>
  </si>
  <si>
    <t>Lichtkoepel</t>
  </si>
  <si>
    <t>LIGHTDOME</t>
  </si>
  <si>
    <t>Lichtstraat</t>
  </si>
  <si>
    <t>Lift</t>
  </si>
  <si>
    <t>IfcTransportElement</t>
  </si>
  <si>
    <t>ELEVATOR</t>
  </si>
  <si>
    <t>Loodslab</t>
  </si>
  <si>
    <t>41 of 47</t>
  </si>
  <si>
    <t>Luchtbehandelingskast</t>
  </si>
  <si>
    <t>Luifel</t>
  </si>
  <si>
    <t>Luik</t>
  </si>
  <si>
    <t>Dakluik</t>
  </si>
  <si>
    <t>TRAPDOOR</t>
  </si>
  <si>
    <t>Vloerluik</t>
  </si>
  <si>
    <t>Meldsirene</t>
  </si>
  <si>
    <t>SIREN</t>
  </si>
  <si>
    <t>MV-box</t>
  </si>
  <si>
    <t>IfcAirTerminalBox</t>
  </si>
  <si>
    <t>Nevenindicator</t>
  </si>
  <si>
    <t>Noodsignaal</t>
  </si>
  <si>
    <t>Noodverlichting</t>
  </si>
  <si>
    <t>SECURITYLIGHTING</t>
  </si>
  <si>
    <t>NVO</t>
  </si>
  <si>
    <t>Omvormer</t>
  </si>
  <si>
    <t>IfcTransformer</t>
  </si>
  <si>
    <t>Onderhoudsvoorziening</t>
  </si>
  <si>
    <t>Overstek</t>
  </si>
  <si>
    <t>Paneel</t>
  </si>
  <si>
    <t>Wandpaneel, plafondpaneel, deurpaneel.</t>
  </si>
  <si>
    <t>Plafond</t>
  </si>
  <si>
    <t>CEILING</t>
  </si>
  <si>
    <t>Pomp</t>
  </si>
  <si>
    <t>Waterpomp, dompelpomp, centrifugaalpomp.</t>
  </si>
  <si>
    <t>Postkast</t>
  </si>
  <si>
    <t>Privacyscherm</t>
  </si>
  <si>
    <t>Raam</t>
  </si>
  <si>
    <t>Roltrap</t>
  </si>
  <si>
    <t>ESCALATOR</t>
  </si>
  <si>
    <t>Gebied</t>
  </si>
  <si>
    <t>Een ruimte is een door fysieke elementen afgebakend deel binnen een bouwwerk dat bedoeld is voor een specifiek gebruik</t>
  </si>
  <si>
    <t>Een ruimte wordt gedefinieerd door fysieke grenzen. Dat kan zijn door muren, plafonds, balustrades, hekken of andere scheidingswanden. Dit kunnen ruimten van een specifieke woning of andere gebruikseenheid zijn maar ook gemeenschappelijke ruimten. Een ruimte is altijd gekoppeld aan een woonlaag.</t>
  </si>
  <si>
    <t>Woonkamer, Slaapkamer</t>
  </si>
  <si>
    <t>Subruimte</t>
  </si>
  <si>
    <t>Een subruimte is een onderverdeling van een ruimte dat bedoeld is voor een specifiek gebruik</t>
  </si>
  <si>
    <t xml:space="preserve">Een ruimte kan bestaan uit meerdere subruimten. Deze grenzen bestaan vaak niet fysiek. Bijvoorbeeld bij een woonkamer in open verbinding met de keuken. De ruimte is dan ‘woonkeuken’, met subruimten ‘woonkamer’ en ‘keuken’. Een opstelplaats (parkeerplek) is een subruimte van een parkeergarage. </t>
  </si>
  <si>
    <t>Woonkamer, Hal, Opstelplaats auto</t>
  </si>
  <si>
    <t>Buitenruimte</t>
  </si>
  <si>
    <t>Een buitenruimte is een niet-volledig fysiek afgebakend ruimte die aan het bouwwerk is gebonden. Ligt buiten de gesloten bouwstructuur en staat in direct contact met de buitenlucht</t>
  </si>
  <si>
    <t>Bijvoorbeeld een tuin, balkon, dakterras, carport. Een buitenruimte kan behoren tot een individuele eenheid, maar ook een publieke of gezamenlijke ruimte zijn.</t>
  </si>
  <si>
    <t>Tuin, Dakterras</t>
  </si>
  <si>
    <t>Schoorsteen</t>
  </si>
  <si>
    <t>IfcChimney</t>
  </si>
  <si>
    <t>Schoorsteenpot</t>
  </si>
  <si>
    <t>Slagboom</t>
  </si>
  <si>
    <t>Sprinklerinstallatie</t>
  </si>
  <si>
    <t>Standleiding</t>
  </si>
  <si>
    <t>Steiger</t>
  </si>
  <si>
    <t>IfcElementAssembly</t>
  </si>
  <si>
    <t>Rolsteiger, vaste steiger, gevelsteiger.</t>
  </si>
  <si>
    <t>Systeemwand</t>
  </si>
  <si>
    <t>PARTITIONING</t>
  </si>
  <si>
    <t>Glazen systeemwand, verplaatsbare systeemwand, akoestische systeemwand.</t>
  </si>
  <si>
    <t>Tralies</t>
  </si>
  <si>
    <t>Trap</t>
  </si>
  <si>
    <t>Traplift</t>
  </si>
  <si>
    <t>Urinoir</t>
  </si>
  <si>
    <t>URINAL</t>
  </si>
  <si>
    <t>Valbeveiliging</t>
  </si>
  <si>
    <t>Veiligheidsmelder</t>
  </si>
  <si>
    <t>Combimelder</t>
  </si>
  <si>
    <t>Hittemelder</t>
  </si>
  <si>
    <t>Koolmonoxidemelder</t>
  </si>
  <si>
    <t>Rookmelder</t>
  </si>
  <si>
    <t>Ventilatiekap</t>
  </si>
  <si>
    <t>IfcStackTerminal</t>
  </si>
  <si>
    <t>COWL</t>
  </si>
  <si>
    <t>Ventilatierooster</t>
  </si>
  <si>
    <t>IfcAirTerminal</t>
  </si>
  <si>
    <t>DIFFUSER</t>
  </si>
  <si>
    <t>Ventilator</t>
  </si>
  <si>
    <t>B-K-T Fan</t>
  </si>
  <si>
    <t>IfcFan</t>
  </si>
  <si>
    <t>Dakventilator</t>
  </si>
  <si>
    <t>Kanaalventilator</t>
  </si>
  <si>
    <t>Pijpventilator</t>
  </si>
  <si>
    <t>Stuwventilator</t>
  </si>
  <si>
    <t>Vergaarbak</t>
  </si>
  <si>
    <t>RAINWATERHOPPER</t>
  </si>
  <si>
    <t>Verwarming</t>
  </si>
  <si>
    <t>Radiator CV</t>
  </si>
  <si>
    <t>Infraroodpaneel</t>
  </si>
  <si>
    <t>Radiator elektrisch</t>
  </si>
  <si>
    <t>Vloerverwarming CV</t>
  </si>
  <si>
    <t>Vloerverwarming elektrisch</t>
  </si>
  <si>
    <t>Vliesgevel</t>
  </si>
  <si>
    <t>IfcCurtainWall</t>
  </si>
  <si>
    <t>Vlizotrap</t>
  </si>
  <si>
    <t>Vloer</t>
  </si>
  <si>
    <t>Vloerverwarming verdeler</t>
  </si>
  <si>
    <t>IfcController</t>
  </si>
  <si>
    <t>Voorraadvat</t>
  </si>
  <si>
    <t>STORAGE</t>
  </si>
  <si>
    <t>Warmwaterboiler, opslagtank, bufferreservoir.</t>
  </si>
  <si>
    <t>VVO</t>
  </si>
  <si>
    <t>Wand</t>
  </si>
  <si>
    <t>21 of 22</t>
  </si>
  <si>
    <t>Wastafel</t>
  </si>
  <si>
    <t>WASHHANDBASIN</t>
  </si>
  <si>
    <t>Wastrog</t>
  </si>
  <si>
    <t>Waterslag</t>
  </si>
  <si>
    <t>Natuurstenen waterslag, aluminium waterslag, kunststof waterslag.</t>
  </si>
  <si>
    <t>Windveer</t>
  </si>
  <si>
    <t>WTW-installatie</t>
  </si>
  <si>
    <t>IfcAirToAirHeatRecovery</t>
  </si>
  <si>
    <t>Zonnecollector</t>
  </si>
  <si>
    <t>IfcSolarDevice</t>
  </si>
  <si>
    <t>SOLARCOLLECTOR</t>
  </si>
  <si>
    <t>Zonnepaneel</t>
  </si>
  <si>
    <t>SOLARPANEL</t>
  </si>
  <si>
    <t>Zonwering</t>
  </si>
  <si>
    <t>Lamellen</t>
  </si>
  <si>
    <t>IfcShadingDevice</t>
  </si>
  <si>
    <t>Markies</t>
  </si>
  <si>
    <t>Rolluik</t>
  </si>
  <si>
    <t>Uitvalscherm</t>
  </si>
  <si>
    <t>Buitenjaloezie</t>
  </si>
  <si>
    <t>Property</t>
  </si>
  <si>
    <t>Waarde</t>
  </si>
  <si>
    <t>Data type</t>
  </si>
  <si>
    <t>Property Value Type</t>
  </si>
  <si>
    <t>Enumeratie</t>
  </si>
  <si>
    <t>String</t>
  </si>
  <si>
    <t>Single</t>
  </si>
  <si>
    <t>Unieke ID van het BAG Pand</t>
  </si>
  <si>
    <t>0599100000685852</t>
  </si>
  <si>
    <t>Unieke ID van het BAG Verblijfsobject</t>
  </si>
  <si>
    <t>0599010000058598</t>
  </si>
  <si>
    <t>Eenheid nummer zoals aangeleverd door de Opdrachtgever</t>
  </si>
  <si>
    <t>48463000005 ABC eenheid</t>
  </si>
  <si>
    <t>Specificeert het soort ballastafwerking</t>
  </si>
  <si>
    <t>Grind</t>
  </si>
  <si>
    <t>Specificeert het soort bediening</t>
  </si>
  <si>
    <t>Elektrisch</t>
  </si>
  <si>
    <t>List</t>
  </si>
  <si>
    <t>De methode gebruikt om tot een meetwaarde te komen</t>
  </si>
  <si>
    <t>GOmeetinstructie; BVO</t>
  </si>
  <si>
    <t>Draairichting volgens IfcDoorTypeOperationEnum of IfcWindowPanelOperationEnum</t>
  </si>
  <si>
    <t>TiltAndTurnRightHand</t>
  </si>
  <si>
    <t>Number</t>
  </si>
  <si>
    <t xml:space="preserve">Brandwerendheid cf. Wbdbo </t>
  </si>
  <si>
    <t>30;120</t>
  </si>
  <si>
    <t>Met deze property wordt de breedte van een object vastgelegd in mm</t>
  </si>
  <si>
    <t>Met deze property wordt de diameter van een object vastgelegd in mm</t>
  </si>
  <si>
    <t>Met deze property wordt de diepte van een object vastgelegd in mm</t>
  </si>
  <si>
    <t>Met deze property wordt de dikte van een object vastgelegd in mm</t>
  </si>
  <si>
    <t>Met deze property wordt de hoogte van een object vastgelegd in mm</t>
  </si>
  <si>
    <r>
      <t>Met deze property wordt de inhoud van een object vastgelegd in m</t>
    </r>
    <r>
      <rPr>
        <vertAlign val="superscript"/>
        <sz val="11"/>
        <color theme="1"/>
        <rFont val="Aptos Narrow"/>
        <family val="2"/>
        <scheme val="minor"/>
      </rPr>
      <t>3</t>
    </r>
  </si>
  <si>
    <t>Met deze property wordt de lengte van een object vastgelegd in mm</t>
  </si>
  <si>
    <r>
      <t>Met deze property wordt de oppervlakte van een object vastgelegd in m</t>
    </r>
    <r>
      <rPr>
        <vertAlign val="superscript"/>
        <sz val="11"/>
        <color theme="1"/>
        <rFont val="Aptos Narrow"/>
        <family val="2"/>
        <scheme val="minor"/>
      </rPr>
      <t>2</t>
    </r>
  </si>
  <si>
    <t>Gebiedsoort volgens de BBL</t>
  </si>
  <si>
    <t>Kenmerk</t>
  </si>
  <si>
    <t>Woonfunctie</t>
  </si>
  <si>
    <t>Draaiend</t>
  </si>
  <si>
    <t>Parameter om onderscheid te maken in verschillende soorten gebruiksoppervlakte conform de Meetinstructie</t>
  </si>
  <si>
    <t>Overige inpandige ruimte</t>
  </si>
  <si>
    <t>ID per uniek type, om relaties te leggen met overige documentatie</t>
  </si>
  <si>
    <t>EX.43</t>
  </si>
  <si>
    <t>EX.51</t>
  </si>
  <si>
    <t>EX.67</t>
  </si>
  <si>
    <t>Combinatie van IfcEntityClass en PrefeniedType cf. BuildingSmart IFC4X3_ADD2</t>
  </si>
  <si>
    <t>IfcCovering.ROOFING</t>
  </si>
  <si>
    <t>Materiaal volgens de NAA.K.T standaard</t>
  </si>
  <si>
    <t>hout_multiplex_plaat</t>
  </si>
  <si>
    <t>NL/SfB codering op hoofdnummer</t>
  </si>
  <si>
    <t>21; 42</t>
  </si>
  <si>
    <t>Met deze property wordt het object subtype vastgelegd volgens de OTL</t>
  </si>
  <si>
    <t>Toegang</t>
  </si>
  <si>
    <t>AlgemeneRuimte</t>
  </si>
  <si>
    <t>Gedeelde woonkamer</t>
  </si>
  <si>
    <t>Klimaatbeheersing</t>
  </si>
  <si>
    <t>Overdekt</t>
  </si>
  <si>
    <t>Verkoeld</t>
  </si>
  <si>
    <t>Verwarmd</t>
  </si>
  <si>
    <t>Met deze property wordt het object vastgelegd volgens de OTL</t>
  </si>
  <si>
    <t>De orientatie van een object, ook voor buitenruimte</t>
  </si>
  <si>
    <t>Z; NO</t>
  </si>
  <si>
    <t xml:space="preserve">RuimteSoort </t>
  </si>
  <si>
    <t>Ruimtesoort volgens de BBL (was Ruimtefunctie)</t>
  </si>
  <si>
    <t>Verblijfsruimte, verkeersruimte, bedruimte, badruimte, toiletruimte, buitenruimte, technische ruimte</t>
  </si>
  <si>
    <t>Ruimtetype volgens de ruimtelijst</t>
  </si>
  <si>
    <t>Woonkamer, Slaapkamer etc</t>
  </si>
  <si>
    <t>Constructief</t>
  </si>
  <si>
    <t>Entreedeur</t>
  </si>
  <si>
    <t>Woningtoegangsdeur</t>
  </si>
  <si>
    <t>Afsluitbaar</t>
  </si>
  <si>
    <t>Entreehal van een appartementen complex</t>
  </si>
  <si>
    <t>Binnentuin zonder afsluiting</t>
  </si>
  <si>
    <t>Vluchtroute</t>
  </si>
  <si>
    <t>ID per ruimte</t>
  </si>
  <si>
    <t>123.2d</t>
  </si>
  <si>
    <t>Bron IFC</t>
  </si>
  <si>
    <t>Verwijzing naar bron IFC</t>
  </si>
  <si>
    <t>complex.ifc</t>
  </si>
  <si>
    <t>Ruimte om een opmerking te plaatsen</t>
  </si>
  <si>
    <t>JA</t>
  </si>
  <si>
    <t>Automatisch</t>
  </si>
  <si>
    <t>GOmeetinstructie</t>
  </si>
  <si>
    <t>BuildingSmart IFC4X3_ADD2</t>
  </si>
  <si>
    <t>Gebruiksfunctie</t>
  </si>
  <si>
    <t>Bijeenkomstfunctie</t>
  </si>
  <si>
    <t>Gebruiksoppervlakte wonen</t>
  </si>
  <si>
    <t>IFC4X3_ADD2</t>
  </si>
  <si>
    <t>NAA.K.T</t>
  </si>
  <si>
    <t>Verblijfsruimte</t>
  </si>
  <si>
    <t>Parent: Ruimte</t>
  </si>
  <si>
    <t>Parent: SubRuimte</t>
  </si>
  <si>
    <t>Parent: Buitenruimte</t>
  </si>
  <si>
    <t>Parent</t>
  </si>
  <si>
    <t>Betontegel</t>
  </si>
  <si>
    <t>Handmatig</t>
  </si>
  <si>
    <t>Nevengebruiksfunctie</t>
  </si>
  <si>
    <t>Bouwwerk geen gebouw zijnde</t>
  </si>
  <si>
    <t>NO</t>
  </si>
  <si>
    <t>Functieruimte</t>
  </si>
  <si>
    <t>Atrium</t>
  </si>
  <si>
    <t>Apart</t>
  </si>
  <si>
    <t>Verwarmingsfunctie</t>
  </si>
  <si>
    <t>Rubbertegel</t>
  </si>
  <si>
    <t>Overig</t>
  </si>
  <si>
    <t xml:space="preserve">GO </t>
  </si>
  <si>
    <t>Gemeenschappelijke ruimte</t>
  </si>
  <si>
    <t>Celfunctie</t>
  </si>
  <si>
    <t>Gebouwgebonden buitenruimte</t>
  </si>
  <si>
    <t>O</t>
  </si>
  <si>
    <t>Restruimte</t>
  </si>
  <si>
    <t>Badruimte</t>
  </si>
  <si>
    <t>Carport</t>
  </si>
  <si>
    <t>In bad</t>
  </si>
  <si>
    <t>Bubbelfunctie</t>
  </si>
  <si>
    <t>Organisch</t>
  </si>
  <si>
    <t>Gemeenschappelijk verblijfsgebied</t>
  </si>
  <si>
    <t>Gezondheidszorgfunctie</t>
  </si>
  <si>
    <t>Externe bergruimte</t>
  </si>
  <si>
    <t>ZO</t>
  </si>
  <si>
    <t>Bedrijfsruimte</t>
  </si>
  <si>
    <t>Dakterras</t>
  </si>
  <si>
    <t>Closetcombi</t>
  </si>
  <si>
    <t>Hangend</t>
  </si>
  <si>
    <t>Kookfunctie</t>
  </si>
  <si>
    <t>Gebruiksgebied</t>
  </si>
  <si>
    <t>Industriefunctie</t>
  </si>
  <si>
    <t>Z</t>
  </si>
  <si>
    <t>Bedruimte</t>
  </si>
  <si>
    <t>Staand</t>
  </si>
  <si>
    <t>Inbouw koelkast</t>
  </si>
  <si>
    <t>Geen</t>
  </si>
  <si>
    <t>BI</t>
  </si>
  <si>
    <t>Verblijfsgebied</t>
  </si>
  <si>
    <t>Kantoorfunctie</t>
  </si>
  <si>
    <t>ZW</t>
  </si>
  <si>
    <t>Berging inpandig</t>
  </si>
  <si>
    <t>Bergruimte</t>
  </si>
  <si>
    <t>Kruipruimte</t>
  </si>
  <si>
    <t>Eenpersoons</t>
  </si>
  <si>
    <t>Inbouw vriezer</t>
  </si>
  <si>
    <t>NI</t>
  </si>
  <si>
    <t>Bedgebied</t>
  </si>
  <si>
    <t>Logiesfunctie</t>
  </si>
  <si>
    <t>Berging uitpandig</t>
  </si>
  <si>
    <t>Bijkeuken</t>
  </si>
  <si>
    <t>Loggia</t>
  </si>
  <si>
    <t>Meerpersoons</t>
  </si>
  <si>
    <t>Inbouw koel-/vries combi</t>
  </si>
  <si>
    <t>Functiegebied</t>
  </si>
  <si>
    <t>Onderwijsfunctie</t>
  </si>
  <si>
    <t>NW</t>
  </si>
  <si>
    <t>Cel</t>
  </si>
  <si>
    <t>Tweehandsmengkraan</t>
  </si>
  <si>
    <t>Inbouw gas oven</t>
  </si>
  <si>
    <t>Restgebied</t>
  </si>
  <si>
    <t>Overige gebruiksfunctie</t>
  </si>
  <si>
    <t>Corridor</t>
  </si>
  <si>
    <t>Eenhandsmengkraan</t>
  </si>
  <si>
    <t>Inbouw elektrische oven</t>
  </si>
  <si>
    <t>Sportfunctie</t>
  </si>
  <si>
    <t>Entree</t>
  </si>
  <si>
    <t>Thermostatische mengkraan</t>
  </si>
  <si>
    <t>Inbouw magnetron</t>
  </si>
  <si>
    <t>Winkelfunctie</t>
  </si>
  <si>
    <t>Gang</t>
  </si>
  <si>
    <t>Vertrek</t>
  </si>
  <si>
    <t>Inbouw inductie kookplaat</t>
  </si>
  <si>
    <t>Garagebox</t>
  </si>
  <si>
    <t>Overige ruimte</t>
  </si>
  <si>
    <t>Inbouw keramische kookplaat</t>
  </si>
  <si>
    <t>Fietsenstalling inpandig</t>
  </si>
  <si>
    <t>Hal</t>
  </si>
  <si>
    <t>Geen ruimte</t>
  </si>
  <si>
    <t>Inbouw gas kookplaat</t>
  </si>
  <si>
    <t>Fietsenstalling uitpandig</t>
  </si>
  <si>
    <t>Kantoorruimte</t>
  </si>
  <si>
    <t>Stopcontacten</t>
  </si>
  <si>
    <t>Overige buitenruimte</t>
  </si>
  <si>
    <t>Garage inpandig</t>
  </si>
  <si>
    <t>Kelder</t>
  </si>
  <si>
    <t>Parkeerterrein</t>
  </si>
  <si>
    <t>Garage uitpandig</t>
  </si>
  <si>
    <t>Keuken</t>
  </si>
  <si>
    <t>Patio</t>
  </si>
  <si>
    <t xml:space="preserve">Buitenruimte </t>
  </si>
  <si>
    <t>Prive buitenruimte</t>
  </si>
  <si>
    <t>Lifthal</t>
  </si>
  <si>
    <t>Terras</t>
  </si>
  <si>
    <t>Liftmachineruimte</t>
  </si>
  <si>
    <t>Tuin</t>
  </si>
  <si>
    <t>Liftschacht</t>
  </si>
  <si>
    <t>Meterruimte</t>
  </si>
  <si>
    <t>Opstelplaats koelkast</t>
  </si>
  <si>
    <t>Opstelplaats kooktoestel</t>
  </si>
  <si>
    <t>Overloop</t>
  </si>
  <si>
    <t>Parkeergarage niet-openbaar</t>
  </si>
  <si>
    <t>Parkeergarage openbaar</t>
  </si>
  <si>
    <t>Opstelplaats vaatwasser</t>
  </si>
  <si>
    <t>Parkeergarage stallingsgarage</t>
  </si>
  <si>
    <t>Opstelplaats wasdroger</t>
  </si>
  <si>
    <t>Rooksluis</t>
  </si>
  <si>
    <t>Opstelplaats wasmachine</t>
  </si>
  <si>
    <t>Schacht</t>
  </si>
  <si>
    <t>Serre</t>
  </si>
  <si>
    <t>Slaapkamer</t>
  </si>
  <si>
    <t>Stalling inpandig</t>
  </si>
  <si>
    <t>Stalling uitpandig</t>
  </si>
  <si>
    <t>Technische ruimte</t>
  </si>
  <si>
    <t>Toiletruimte</t>
  </si>
  <si>
    <t>Trapgat</t>
  </si>
  <si>
    <t>Trappenhuis</t>
  </si>
  <si>
    <t>Vide</t>
  </si>
  <si>
    <t>Wasruimte</t>
  </si>
  <si>
    <t>Woonkamer</t>
  </si>
  <si>
    <t>Woonkamer-keuken</t>
  </si>
  <si>
    <t>Woonkamer-keuken-slaapkamer</t>
  </si>
  <si>
    <t>Zolderruimte</t>
  </si>
  <si>
    <t>Woon-slaapkamer</t>
  </si>
  <si>
    <t>Definitie</t>
  </si>
  <si>
    <t>Een centrale binnenruimte in een gebouw, omgeven door meerdere verdiepingen, ontworpen om natuurlijk licht binnen te laten en een gevoel van openheid te creëren.</t>
  </si>
  <si>
    <t>Een ruimte in een gebouw met sanitair voor het nemen van baden en douches, inclusief voorzieningen zoals een badkuip, douchebak, wastafel en toilet, vaak voorzien van waterdichte materialen en afvoersystemen. De term badruimte komt vanuit het bouwbesluit. In de volksmond wordt de ruimte op plattegronden meestal aangeduid als badkamer.</t>
  </si>
  <si>
    <t>Een platform aan de buitenkant van een gebouw, vaak ondersteund door balken of kolommen en voorzien van een balustrade voor veiligheid, bedoeld voor recreatie of buitenactiviteiten, niet zijnde verkeersruimten.</t>
  </si>
  <si>
    <t>Een enkele ruimte binnen een gebouw die is ontworpen voor commerciële of zakelijke activiteiten, zoals winkels, zorgverlening, fabrieken of werkplaatsen, meestal voorzien van specifieke infrastructuur en voorzieningen voor de betreffende bedrijfsactiviteiten. Niet te verwarren met kantoorruimten.</t>
  </si>
  <si>
    <t>Een verblijfsruimte voor 1 of meer bedden om te slapen, of voor het verblijf van aan bed gebonden personen in deze ruimte. Denk aan een slaapruimte in een crèche, hotelkamer of verpleegruimte in een ziekenhuis. Niet te verwarren met slaapkamer.</t>
  </si>
  <si>
    <t>Een ruimte buiten de schil van de woning, maar binnen een gebouw met ook andere functies. Vaak gebruikt voor het opslaan van goederen, gereedschappen, fietsen, of andere items, vaak voorzien van planken, rekken of kasten voor organisatie. Toegang niet vanuit de woning. Een berging in een ander gebouw, is dus ook inpandig. Niet bestemd voor technische installaties.</t>
  </si>
  <si>
    <t>Een al dan niet afgesloten ruimte buiten het gebouw. Losstaand of in een cluster met enkel bergingen. Vaak gebruikt voor het opslaan van goederen, gereedschappen, fietsen, of andere items, vaak voorzien van planken, rekken of kasten voor organisatie. Niet bestemd voor technische installaties.</t>
  </si>
  <si>
    <t>Een ruimte binnen de schil van een woning en/of met toegang vanuit de woning. Vaak gebruikt voor het opslaan van goederen, gereedschappen, of andere items, vaak voorzien van planken, rekken of kasten voor organisatie.</t>
  </si>
  <si>
    <t>Een (kleine) ruimte naast de keuken, vaak gebruikt voor het opslaan van voorraad, schoonmaakartikelen, wasmachines, drogers en andere huishoudelijke apparaten.</t>
  </si>
  <si>
    <t>Een overdekte structuur naast een gebouw, met één of meer open zijden, ontworpen om voertuigen te beschermen tegen weersinvloeden zoals regen, sneeuw en zon. In tegenstelling tot een garage heeft een carport meestal geen muren of deuren. Carports kunnen vrijstaand zijn of aan een gebouw bevestigd worden. Onder carport vallen ook ander soortige overdekte (buiten) parkeervakken, zoals die in de plint (begane grond) van een appartementencomplex.</t>
  </si>
  <si>
    <t>Een kleine afgesloten ruimte binnen een gebouw, vaak gebruikt in gevangenissen, detentiecentra of politiebureaus voor het opsluiten van individuen, met minimale voorzieningen voor comfort en veiligheid.</t>
  </si>
  <si>
    <t>Een gang in een gemeenschappelijke ruimte die toegang verschaft tot meerdere gebruiksfuncties.</t>
  </si>
  <si>
    <t xml:space="preserve">Een niet-geheel-overdekte buitenruimte, gelegen op de dakconstructie van de onderliggende bouwlaag. </t>
  </si>
  <si>
    <t>Ruimte tussen de toegangsdeur en een verkeersruimte. Deze ruimte is van toeapssing op een gebouw en op een gebruiksfunctie.</t>
  </si>
  <si>
    <t>Een ruimte binnen een gebouw die bedoeld is voor het parkeren van fietsen.</t>
  </si>
  <si>
    <t>Een al dan niet overdekte of afgesloten ruimte buiten het gebouw die bedoeld is voor het parkeren van fietsen.</t>
  </si>
  <si>
    <t>Een aan de buitenkant van een gebouw hangende open gang, gebruikt als verbindingsroute tussen verschillende delen van het gebouw. Deze verschaft toegang tot afzonderlijke gebruiksfuncties.</t>
  </si>
  <si>
    <t xml:space="preserve">Een doorgangsruimte met lengte- breedte verhouding van 1:n. Bevindt zich binnen een gebouw,  gebruikt als verbindingsroute tussen verschillende ruimtes. Deze ruimte bevat geen deur waarmee toegang wordt verleend tot een gebruiksfunctie. </t>
  </si>
  <si>
    <t>Een inpandige garage is een garage die deel uitmaakt van een gebouw. Deze ruimte is meestal direct toegankelijk vanuit het interieur van het gebouw, bijvoorbeeld via een deur die leidt naar een gang, keuken, of bijkeuken. De garage is voorzien van een garagedeur die naar buiten opent. Een garage is gebonden aan een enkele woning, niet te verwarren met parkeergarage.</t>
  </si>
  <si>
    <t>Een uitpandige garage is een garage die geen deel uitmaakt van het gebouw. Deze ruimte is niet direct toegankelijk vanuit het interieur van het gebouw. De uitpandige garage is via de oprijlaan van de woonruimte te bereiken en daarom betreft het een aanhorigheid van de woonruimte. De garage is voorzien van een garagedeur die naar buiten opent. Een garage is gebonden aan een enkele woning, niet te verwarren met parkeergarage.</t>
  </si>
  <si>
    <t>Een garagebox is een afgesloten, individuele ruimte bedoeld voor het stallen van een voertuig of het opslaan van goederen. Garageboxen zijn voorzien van een garagedeur die op slot kan, vaak een kanteldeur of een roldeur. Deze boxen kunnen losstaand zijn of deel uitmaken van een groter complex met meerdere garageboxen. Een garagebox is een afzonderlijk object van een woonruimte als het een vrijstaande garagebox is die middels een afzonderlijk terrein bereikbaar is of als het een garagebox is die in de plint (begane grond) van een appartementencomplex zit.</t>
  </si>
  <si>
    <t>Een doorgangsruimte met een nagenoeg gelijke lengte- breedte verhouding. Bevindt zich binnen een gebouw,  gebruikt als verbindingsroute tussen verschillende ruimtes.  Deze ruimte bevat geen deur waarmee toegang wordt verleend tot een gebruiksfunctie</t>
  </si>
  <si>
    <t>Een enkele ruimte binnen een gebouw die specifiek is ontworpen voor kantoorwerkzaamheden.</t>
  </si>
  <si>
    <t>Een opbergruimte, behorende tot de aangrenzende ruimte, onderdeel uitmakend van de bouwconstructie.</t>
  </si>
  <si>
    <t>Een (deels) ondergrondse ruimte onder de begane grond van een gebouw, meestal gebruikt voor opslag, nutsvoorzieningen, wasruimte en soms leefruimte. De toegang is via een trap of luik. In de kelder kan een volwassen persoon rechtop staan.</t>
  </si>
  <si>
    <t>Een ruimte binnen een gebouw die is ontworpen en uitgerust voor het bereiden van voedsel, voorzien van een keukenblok.</t>
  </si>
  <si>
    <t>Een kruipruimte is een ondiepe, vaak ongebruikte ruimte onder de vloer van een gebouw. De ruimte heeft een vrije hoogte van minder dan 1,5 meter (cf. NEN2580) en staat direct in verbinding met de buitenlucht of de bodem. Deze ruimte, die meestal hoog genoeg is om in te kruipen maar te laag om rechtop te staan, wordt gebruikt voor het leggen van leidingen, kabels en isolatie. Meestal is deze niet verwarmd.</t>
  </si>
  <si>
    <t>Een voorruimte die vanuit een verkeersruimte toegang geeft tot een lift.</t>
  </si>
  <si>
    <t>Een aparte ruimte binnen een gebouw waarin de liftmachines, aandrijvingen, regelapparatuur en veiligheidsvoorzieningen zich bevinden, vaak gelegen boven of naast de liftschacht.</t>
  </si>
  <si>
    <t>De ruimte in een bouwkundige liftschacht</t>
  </si>
  <si>
    <r>
      <t>Een loggia is een </t>
    </r>
    <r>
      <rPr>
        <i/>
        <sz val="10"/>
        <color rgb="FF000000"/>
        <rFont val="Aptos Narrow"/>
        <family val="2"/>
        <scheme val="minor"/>
      </rPr>
      <t>inpandig balkon</t>
    </r>
    <r>
      <rPr>
        <sz val="10"/>
        <color rgb="FF000000"/>
        <rFont val="Aptos Narrow"/>
        <family val="2"/>
        <scheme val="minor"/>
      </rPr>
      <t>: een aan drie zijden gesloten </t>
    </r>
    <r>
      <rPr>
        <sz val="10"/>
        <color theme="1"/>
        <rFont val="Aptos Narrow"/>
        <family val="2"/>
        <scheme val="minor"/>
      </rPr>
      <t>buitenruimte</t>
    </r>
    <r>
      <rPr>
        <sz val="10"/>
        <color rgb="FF000000"/>
        <rFont val="Aptos Narrow"/>
        <family val="2"/>
        <scheme val="minor"/>
      </rPr>
      <t> die zich binnen het gevelvlak bevindt. De opening bevindt zich in de gevel. De loggia heeft een </t>
    </r>
    <r>
      <rPr>
        <sz val="10"/>
        <color theme="1"/>
        <rFont val="Aptos Narrow"/>
        <family val="2"/>
        <scheme val="minor"/>
      </rPr>
      <t>borstwering</t>
    </r>
    <r>
      <rPr>
        <sz val="10"/>
        <color rgb="FF000000"/>
        <rFont val="Aptos Narrow"/>
        <family val="2"/>
        <scheme val="minor"/>
      </rPr>
      <t>. Meestal bevindt de loggia zich </t>
    </r>
    <r>
      <rPr>
        <i/>
        <sz val="10"/>
        <color rgb="FF000000"/>
        <rFont val="Aptos Narrow"/>
        <family val="2"/>
        <scheme val="minor"/>
      </rPr>
      <t>op de verdieping</t>
    </r>
    <r>
      <rPr>
        <sz val="10"/>
        <color rgb="FF000000"/>
        <rFont val="Aptos Narrow"/>
        <family val="2"/>
        <scheme val="minor"/>
      </rPr>
      <t>.</t>
    </r>
  </si>
  <si>
    <t>Een ruimte binnen een gebouw waar meters voor gas, elektriciteit, water, of andere nutsvoorzieningen worden geïnstalleerd en onderhouden, meestal toegankelijk voor nutsbedrijven voor het aflezen en onderhouden van de meters.</t>
  </si>
  <si>
    <t>Een algemene term die wordt gebruikt voor ruimtes buiten een gebouw die niet passen in andere categorieën.</t>
  </si>
  <si>
    <t>Een algemene term die wordt gebruikt voor ruimtes binnenin een gebouw die niet passen in andere categorieën.</t>
  </si>
  <si>
    <t>Een overgangsgebied die ruimtes met een trap verbindt. Niet gelegen op de onderste bouwlaag van een adres.</t>
  </si>
  <si>
    <t>Een niet-openbare parkeergarage is een gebouwde parkeervoorziening met meerdere parkeerplaatsen, soms verdeeld over meerdere verdiepingen en kan zowel bovengronds als ondergronds (parkeerkelder) zijn. Alleen toegankelijk voor specifieke gebruikers, zoals bewoners of werknemers. Hoofdzakelijk bestemd voor vaste gebruikers zonder vaste parkeerplaats (zwerfplek).</t>
  </si>
  <si>
    <t>Een openbare parkeergarage is een gebouwde parkeervoorziening met meerdere parkeerplaatsen, soms verdeeld over meerdere verdiepingen en kan zowel bovengronds als ondergronds (parkeerkelder) zijn. Toegankelijk voor het algemene publiek, vaak tegen betaling, en bedoeld voor kort- of langparkeren. Te gebruiken door meer dan 20 % niet-vaste gebruikers. Niet-vaste gebruikers is hier algemeen publiek.</t>
  </si>
  <si>
    <t>Een stallingsgarage is een gebouwde parkeervoorziening met meerdere parkeerplaatsen, soms verdeeld over meerdere verdiepingen en kan zowel bovengronds als ondergronds (kelder) zijn. Gebruikt voor langdurig stallen van voertuigen (bijvoorbeeld campers of oldtimers), vaak veilig en bewaakt, en kan zowel openbaar als niet-openbaar zijn. Hoofdzakelijk bestemd voor vaste gebruikers met vaste parkeerplaats met maximaal 80 parkeerplaatsen.</t>
  </si>
  <si>
    <t>Een parkeerterrein is een open, meestal verharde locatie die speciaal is ingericht voor het parkeren van voertuigen.</t>
  </si>
  <si>
    <t>Een open binnenplaats of verharde ruimte buiten een gebouw, omringd door muren.</t>
  </si>
  <si>
    <t>Een voorruimte die vanuit een verkeersruimte toegang geeft tot een trappenhuis met als doel het trappenhuis rookvrij te houden.</t>
  </si>
  <si>
    <t>Een verticale doorgang of ruimte binnen een gebouw, gebruikt voor ventilatie, bekabeling of leidingen vaak voorzien van brandwerende materialen en afsluitingen.</t>
  </si>
  <si>
    <t>Een serre is een verwarmde binnenruimte die als (semi) buitenruimte gebruikt kan worden en valt binnen de GO. Niet te verwarren met een loggia, dat is een onverwarmde verglaasde buitenruimte.</t>
  </si>
  <si>
    <t>Een ruimte binnen een gebouw die is ontworpen en bestemd voor slapen. Niet te verwarren met een bedruimte.</t>
  </si>
  <si>
    <t>Een afgesloten ruimte binnen een gebouw die bedoeld is voor het parkeren of opslaan van gemotoriseerde (vaak elektrische) voertuigen, niet zijnde auto's. Bijvoorbeeld scootmobielen, scooters of elektrische fietsen.</t>
  </si>
  <si>
    <t>Een al dan niet overdekte of afgesloten ruimte buiten het gebouw die bedoeld is voor het parkeren of opslaan van gemotoriseerde (vaak elektrische) voertuigen, niet zijnde auto's. Bijvoorbeeld scootmobielen, scooters of elektrische fietsen.</t>
  </si>
  <si>
    <t>Een ruimte binnen een gebouw waar technische installaties worden geplaatst en onderhouden, zoals  Verwarmingsinstallaties, ventilatie- of airconditioningsystemen, datacenters, of telecomapparatuur. Niet te gebruiken als meterruimte of liftmachineruimte.</t>
  </si>
  <si>
    <t xml:space="preserve">Een aan de woning verbonden bestrate buitenruimte met directe verbinding met de bomen. Gelegen binnen de bouwconstructie zonder overstek, en dat zich op de onderste woonlaag van de eenheid bevindt. </t>
  </si>
  <si>
    <t>Een ruimte binnen een gebouw waarin toiletten en wastafels zijn geïnstalleerd, bedoeld voor persoonlijke hygiëne, vaak voorzien van sanitair, ventilatie, en sanitaire voorzieningen.</t>
  </si>
  <si>
    <t xml:space="preserve">Open ruimte in de verdiepingsvloer, bestemd om een trap te plaatsen. </t>
  </si>
  <si>
    <t>Een verticale doorgangsruimte binnen een gebouw die wordt gebruikt om tussen verschillende verdiepingen te reizen, voorzien van een trap of trappen en vaak ook een lift, met veiligheidsvoorzieningen en nooduitgangen.</t>
  </si>
  <si>
    <t xml:space="preserve">Een buitenruimte buiten de gevelconstructie, vaak aangelegd met planten, gazon, bestrating en/of andere landschapskenmerken, bedoeld voor recreatie, tuinieren, sociale activiteiten en visuele esthetiek. </t>
  </si>
  <si>
    <t xml:space="preserve">Een open ruimte binnen een gebouw, zonder fysieke afscheiding met de bouwlaag eronder. Bestemd om een een ruimtelijk gevoel te creeren. </t>
  </si>
  <si>
    <t>Een ruimte binnen een gebouw, specifiek bestemd voor wasmachines, drogers en andere apparaten voor wasgoed , voorzien van wateraansluitingen, afvoer en ventilatie.</t>
  </si>
  <si>
    <t>Een centrale ruimte binnen een woning, meestal gebruikt voor ontspanning, entertainment en sociale activiteiten, ingericht met zitplaatsen, meubels, elektronica en decoratieve elementen, vaak verbonden met andere delen van de woning zoals de eetkamer en keuken.</t>
  </si>
  <si>
    <t>Ruimte met een gecombineerde functie van keuken en woonkamer</t>
  </si>
  <si>
    <t>Ruimte met een gecombineerde functie van keuken, woonkamer en slaapkamer</t>
  </si>
  <si>
    <t>Ruimte met een gecombineerde functie van woonkamer en slaapkamer.</t>
  </si>
  <si>
    <t>Een toegankelijke ruimte binnen een gebouw, direct gelegen onder het dak.</t>
  </si>
  <si>
    <t>KozijncombinatieId</t>
  </si>
  <si>
    <t>Ruimte - Subruimte - Buitenruimte</t>
  </si>
  <si>
    <t>Objectype</t>
  </si>
  <si>
    <t>Badkamer</t>
  </si>
  <si>
    <t>Toilet</t>
  </si>
  <si>
    <t>Totaal GO woning</t>
  </si>
  <si>
    <t>Totaal BVO woning</t>
  </si>
  <si>
    <t xml:space="preserve"> </t>
  </si>
  <si>
    <t xml:space="preserve">Gebruik Gebied voor totalen die lastig of niet te aggregreren zijn, denk aan bouwlagen, brandcompartimenten of elke andere snede of samenstelling. Het is mogelijk meerdere bepalingsmethodes te gebruiken. </t>
  </si>
  <si>
    <t>Totaal GO bouwlaag</t>
  </si>
  <si>
    <t>Totaal BVO bouwlaag</t>
  </si>
  <si>
    <t>Een werkvlak in de keuken, meestal voorzien van een spoelbak.</t>
  </si>
  <si>
    <t>Het aanrecht dient als oppervlak voor voedselbereiding en andere keukenactiviteiten.</t>
  </si>
  <si>
    <t>Een oplaadbare elektrische energieopslag voor gebouwgebonden systemen.</t>
  </si>
  <si>
    <t>Accu's slaan elektriciteit op voor noodgevallen of voor systemen die niet continu op het net aangesloten zijn.</t>
  </si>
  <si>
    <t>Accu voor zonnepanelensysteem, noodstroomaccu voor liften, accu voor alarmsystemen.</t>
  </si>
  <si>
    <t>Een element dat een constructieonderdeel afsluit of bedekt.</t>
  </si>
  <si>
    <t>Afdekkers beschermen onderliggende constructies tegen weersinvloeden.</t>
  </si>
  <si>
    <t>Muurafdekker, dakrandafdekker, afdekkap voor kolommen.</t>
  </si>
  <si>
    <t>Materiaal of voorziening die voorkomt dat lucht, water of geluid doorgelaten wordt.</t>
  </si>
  <si>
    <t>Afdichters zorgen voor een goede scheiding tussen verschillende ruimtes of tussen binnen- en buitenomgeving.</t>
  </si>
  <si>
    <t>Kitafdichting, rubberen afdichtingsprofielen, tochtstrippen.</t>
  </si>
  <si>
    <t>De bovenste laag van een constructiedeel die zorgt voor esthetische en/of beschermende functie.</t>
  </si>
  <si>
    <t>De afwerklaag bepaalt vaak het uiterlijk en beschermt onderliggende constructies.</t>
  </si>
  <si>
    <t>Stucwerk, verf, behang, tegels, parket.</t>
  </si>
  <si>
    <t>Een apparaat dat kookdampen, geuren en vocht afzuigt boven een kooktoestel.</t>
  </si>
  <si>
    <t>Afzuigkappen zorgen voor ventilatie en luchtkwaliteit in de keuken.</t>
  </si>
  <si>
    <t>Wandafzuigkap, eilandafzuigkap, inbouwafzuigkap, recirculatiekap.</t>
  </si>
  <si>
    <t>Een installatie die de temperatuur, vochtigheid en luchtcirculatie in een ruimte regelt.</t>
  </si>
  <si>
    <t>Airco's kunnen koelen, maar vaak ook verwarmen en ontvochtigen.</t>
  </si>
  <si>
    <t>De behuizing en technische onderdelen van een verlichtingstoestel.</t>
  </si>
  <si>
    <t>Het armatuur bevat de lamp en eventuele voorschakelapparatuur.</t>
  </si>
  <si>
    <t>Plafond-inbouwarmatuur, wandarmatuur, pendelarmatuur, spot-armatuur.</t>
  </si>
  <si>
    <t>Een grote bak waarin men zich kan wassen door onderdompeling in water.</t>
  </si>
  <si>
    <t>Baden kunnen vrijstaand zijn of ingebouwd in een badkamermeubel.</t>
  </si>
  <si>
    <t>Ligbad, zitbad, hoekbad, whirlpool, vrijstaand bad.</t>
  </si>
  <si>
    <t>Een horizontaal constructie-element dat gewicht draagt en overspant.</t>
  </si>
  <si>
    <t>Balken dragen vloeren en daken en verdelen belastingen naar kolommen of muren.</t>
  </si>
  <si>
    <t>Houten balk, stalen I-balk, gewapend betonnen balk, gelamineerde balk.</t>
  </si>
  <si>
    <t>Een verhoogd platform aan de buitenzijde van een gebouw, toegankelijk vanuit de woning.</t>
  </si>
  <si>
    <t>Balkons bieden buitenruimte op hogere verdiepingen.</t>
  </si>
  <si>
    <t>Uitkragend balkon, loggia, frans balkon, galerij-balkon.</t>
  </si>
  <si>
    <t>Een hekwerk of leuning langs een trap, balkon of andere verhoogde locatie.</t>
  </si>
  <si>
    <t>Balustrades bieden veiligheid en voorkomen vallen van hoogte.</t>
  </si>
  <si>
    <t>Een systeem van camera's en beeldregistratieapparatuur voor bewaking en beveiliging.</t>
  </si>
  <si>
    <t>Deze installaties registreren gebeurtenissen voor veiligheidsdoeleinden.</t>
  </si>
  <si>
    <t>CCTV-systeem, IP-camerasysteem, videobewakingssysteem.</t>
  </si>
  <si>
    <t>Glaspanelen geplaatst in kozijnen of een vliesgevel.</t>
  </si>
  <si>
    <t>Beglazing zorgt voor daglicht, zicht en isolatie.</t>
  </si>
  <si>
    <t>HR++-glas, dubbel glas, triple glas, veiligheidsglas, geluidwerend glas.</t>
  </si>
  <si>
    <t>Een sanitair toestel voor het wassen van het onderlichaam.</t>
  </si>
  <si>
    <t>Een bidet is een aanvulling op toilet en douche voor persoonlijke hygiëne.</t>
  </si>
  <si>
    <t>Een systeem dat blikseminslag afleidt naar de aarde om schade te voorkomen.</t>
  </si>
  <si>
    <t>Beschermt gebouwen tegen de gevaren van blikseminslag.</t>
  </si>
  <si>
    <t>Bliksemafleiders, aardingssysteem, overspanningsbeveiliging.</t>
  </si>
  <si>
    <t>De afwerking van de dakrand aan de voorzijde van een overstek.</t>
  </si>
  <si>
    <t>Boeiboorden beschermen de dakconstructie en geven een nette afwerking.</t>
  </si>
  <si>
    <t>Een toestel dat water verwarmt en opslaat voor later gebruik.</t>
  </si>
  <si>
    <t>Boilers zorgen voor direct beschikbaar warm water.</t>
  </si>
  <si>
    <t>Een lage muur of ander element dat dient als afscheiding of valbeveiliging.</t>
  </si>
  <si>
    <t>Borstweringen bieden bescherming tegen vallen bij ramen, vides of balkons.</t>
  </si>
  <si>
    <t>Een draagbaar apparaat gevuld met blusmiddel om beginnende branden te blussen.</t>
  </si>
  <si>
    <t>Brandblussers zijn essentieel voor de eerste brandbestrijding.</t>
  </si>
  <si>
    <t>Een systeem dat brand detecteert en alarmeert.</t>
  </si>
  <si>
    <t>Deze installatie waarschuwt gebruikers van een gebouw bij brand.</t>
  </si>
  <si>
    <t>Een opgerold stuk brandslang met straalpijp en aansluiting op de waterleiding.</t>
  </si>
  <si>
    <t>Brandslanghaspels zijn bedoeld voor het blussen van een beginnende brand.</t>
  </si>
  <si>
    <t>Een compleet toilet bestaande uit pot, reservoir en zitting.</t>
  </si>
  <si>
    <t>De closetcombinatie is het sanitaire element voor toiletgebruik.</t>
  </si>
  <si>
    <t>Een uitkragend constructie-element dat dient als ondersteuning.</t>
  </si>
  <si>
    <t>Consoles dragen elementen die aan wanden of muren bevestigd zijn.</t>
  </si>
  <si>
    <t>Een toestel dat water verwarmt voor ruimteverwarming en eventueel warm tapwater.</t>
  </si>
  <si>
    <t>De centrale verwarmingsketel is het hart van een verwarmingssysteem.</t>
  </si>
  <si>
    <t>De bovenste constructie van een gebouw die bescherming biedt tegen weersinvloeden.</t>
  </si>
  <si>
    <t>Het dak vormt de afsluiting van een gebouw aan de bovenzijde.</t>
  </si>
  <si>
    <t>Een raam geplaatst in een hellend dakvlak.</t>
  </si>
  <si>
    <t>Dakramen zorgen voor licht en ventilatie in zolderruimtes.</t>
  </si>
  <si>
    <t>De afwerking aan de rand van een dak.</t>
  </si>
  <si>
    <t>De dakrand zorgt voor een nette overgang tussen dak en gevel.</t>
  </si>
  <si>
    <t>Een beweegbare afsluiting in een doorgang in muur of wand.</t>
  </si>
  <si>
    <t>Deuren bieden toegang en afsluiting tussen ruimtes.</t>
  </si>
  <si>
    <t>Een constructie die voorkomt dat personen door ramen of andere openingen vallen.</t>
  </si>
  <si>
    <t>Doorvalbeveiliging is verplicht bij ramen waar valgevaar bestaat.</t>
  </si>
  <si>
    <t>Een opening in een constructiedeel waar leidingen of kanalen doorheen gaan.</t>
  </si>
  <si>
    <t>Doorvoeren moeten vaak brandwerend of waterdicht worden afgewerkt.</t>
  </si>
  <si>
    <t>Een horizontaal element aan de onderzijde van een deur- of raamopening.</t>
  </si>
  <si>
    <t>Dorpels vormen de overgang tussen verschillende vloerniveaus of materialen.</t>
  </si>
  <si>
    <t>Een installatie voor het nemen van een staande wasbeurt met stromend water.</t>
  </si>
  <si>
    <t>Douches bestaan uit een douchekop en een afvoer, vaak met omsluitende wanden.</t>
  </si>
  <si>
    <t>Een leidingstelsel zonder water dat bij brand door de brandweer gevuld kan worden.</t>
  </si>
  <si>
    <t>Droge blusleidingen geven de brandweer de mogelijkheid op hoogte te blussen.</t>
  </si>
  <si>
    <t>Een drukvat dat volumeveranderingen in een verwarmings- of koelsysteem opvangt.</t>
  </si>
  <si>
    <t>Het expansievat vangt drukveranderingen op die ontstaan door temperatuurwisselingen.</t>
  </si>
  <si>
    <t>Een visueel waarschuwingssignaal voor alarmsituaties.</t>
  </si>
  <si>
    <t>Flitslichten maken dove of slechthorende personen attent op een alarm.</t>
  </si>
  <si>
    <t>Bouwkundige elementen die onderdak bieden aan planten of dieren.</t>
  </si>
  <si>
    <t>Deze voorzieningen bevorderen biodiversiteit rond gebouwen.</t>
  </si>
  <si>
    <t>Een klein handenwasbassin in een toilet.</t>
  </si>
  <si>
    <t>Een fontein wordt specifiek gebruikt voor het wassen van handen na toiletgebruik.</t>
  </si>
  <si>
    <t>Een in de grond aangebracht verticaal element dat gebouwbelastingen overdraagt naar draagkrachtige grondlagen.</t>
  </si>
  <si>
    <t>Funderingspalen worden gebruikt wanneer de bovengrond onvoldoende draagkrachtig is.</t>
  </si>
  <si>
    <t>Een gemeenschappelijke gang aan de buitenzijde van een gebouw die toegang geeft tot meerdere woningen.</t>
  </si>
  <si>
    <t>Galerijen komen vaak voor bij flatgebouwen.</t>
  </si>
  <si>
    <t>Een grote deur die toegang geeft tot een garage of parkeerruimte.</t>
  </si>
  <si>
    <t>Garagedeuren kunnen op verschillende manieren openen.</t>
  </si>
  <si>
    <t>Een toestel dat water direct verwarmt zonder voorraadvat.</t>
  </si>
  <si>
    <t>Geisers leveren warm water wanneer nodig, zonder opslag.</t>
  </si>
  <si>
    <t>Een constructie-element dat een gevel verbindt met de achterliggende draagconstructie.</t>
  </si>
  <si>
    <t>Gevelankers zorgen voor stabiliteit van voorzetwanden en gevelbekleding.</t>
  </si>
  <si>
    <t>Spouwanker, dilatatieanker, kozijnanker, verankeringsstrip.</t>
  </si>
  <si>
    <t>Een kanaal langs de dakrand dat regenwater verzamelt en afvoert.</t>
  </si>
  <si>
    <t>Goten voorkomen dat regenwater langs de gevel loopt.</t>
  </si>
  <si>
    <t>De centrale verdeelkast voor elektriciteit in een gebouw.</t>
  </si>
  <si>
    <t>De groepenkast bevat zekeringen, aardlekschakelaars en hoofdschakelaars.</t>
  </si>
  <si>
    <t>Een manueel te activeren alarmpunt in een brandmeldinstallatie.</t>
  </si>
  <si>
    <t>Handmelders stellen gebruikers in staat om brand te melden.</t>
  </si>
  <si>
    <t>Een afscheiding of afsluiting van een terrein of gebied.</t>
  </si>
  <si>
    <t>Hekken dienen voor beveiliging, markering of decoratie.</t>
  </si>
  <si>
    <t>Een schuin vlak dat twee verschillende hoogtenniveaus verbindt.</t>
  </si>
  <si>
    <t>Hellingbanen maken gebouwen toegankelijk voor rolstoelgebruikers.</t>
  </si>
  <si>
    <t>Een buisleiding die regenwater van daken afvoert.</t>
  </si>
  <si>
    <t>HWA zorgt voor gecontroleerde afvoer van regenwater.</t>
  </si>
  <si>
    <t>Een constructie-element waaraan een hijswerktuig bevestigd kan worden.</t>
  </si>
  <si>
    <t>Hijsbalken maken het mogelijk zware lasten verticaal te verplaatsen.</t>
  </si>
  <si>
    <t>Een installatie die de waterdruk in een leidingstelsel verhoogt.</t>
  </si>
  <si>
    <t>Hydrofoors zorgen voor voldoende waterdruk op hogere verdiepingen.</t>
  </si>
  <si>
    <t>Materiaal dat warmte-, geluids- of vochtoverdracht beperkt.</t>
  </si>
  <si>
    <t>Isolatie verbetert comfort en energieprestatie van gebouwen.</t>
  </si>
  <si>
    <t>Kasten bieden bergruimte voor goederen en materialen.</t>
  </si>
  <si>
    <t>Een vast inbouwelement voor opslag.</t>
  </si>
  <si>
    <t>Een combinatie van keukenkasten, werkblad en apparatuur als functionele eenheid.</t>
  </si>
  <si>
    <t>Een keukenblok bevat de essentiële onderdelen voor voedselbereiding.</t>
  </si>
  <si>
    <t>Vast gemonteerde metalen stappen die verticale toegang bieden tot hoger gelegen delen.</t>
  </si>
  <si>
    <t>Klimijzers fungeren als permanente ladder aan een gevel of schacht.</t>
  </si>
  <si>
    <t>Een verticaal constructie-element dat belasting overdraagt naar de fundering.</t>
  </si>
  <si>
    <t>Kolommen dragen gewicht van bovenliggende constructies en vloeren.</t>
  </si>
  <si>
    <t>Een vast kader waarin ramen of deuren geplaatst worden.</t>
  </si>
  <si>
    <t>Kozijnen vormen de verbinding tussen een opening in een wand en een beweegbaar deel.</t>
  </si>
  <si>
    <t>Een afsluiter waaruit water getapt kan worden.</t>
  </si>
  <si>
    <t>Kranen regelen de waterstroom uit waterleiding naar gebruikspunt.</t>
  </si>
  <si>
    <t>Een installatie voor het laden van elektrische voertuigen.</t>
  </si>
  <si>
    <t>Laadpalen voorzien elektrische auto's van stroom.</t>
  </si>
  <si>
    <t>Een verticaal verplaatsbaar klimwerktuig met sporten.</t>
  </si>
  <si>
    <t>Ladders bieden tijdelijke toegang tot hoger gelegen plaatsen.</t>
  </si>
  <si>
    <t>Een voorziening waar een ladder veilig tegen geplaatst kan worden.</t>
  </si>
  <si>
    <t>Ladderpunten maken veilig onderhoud vanaf een ladder mogelijk.</t>
  </si>
  <si>
    <t>Een gecombineerd sanitair element met douche, wastafel en eventueel wasautomaat-aansluiting.</t>
  </si>
  <si>
    <t>Een doorzichtige of lichtdoorlatende koepelvormige daglichtvoorziening in een plat dak.</t>
  </si>
  <si>
    <t>Lichtkoepels brengen daglicht in ruimtes zonder gevelramen.</t>
  </si>
  <si>
    <t>Een langgerekte daglichtvoorziening bestaande uit meerdere beglaasde elementen.</t>
  </si>
  <si>
    <t>Lichtstraten brengen veel daglicht binnen in diepere ruimtes.</t>
  </si>
  <si>
    <t>Een verticaal transportmiddel voor personen of goederen.</t>
  </si>
  <si>
    <t>Liften maken hogere gebouwen toegankelijk zonder trappen te gebruiken.</t>
  </si>
  <si>
    <t>Een metalen strook die zorgt voor waterdichting tussen verschillende bouwdelen.</t>
  </si>
  <si>
    <t>Loodslabben voorkomen inwatering bij aansluitingen.</t>
  </si>
  <si>
    <t>Een installatie die de lucht behandelt (verwarmen, koelen, filteren, bevochtigen) voordat deze in een ruimte wordt geblazen.</t>
  </si>
  <si>
    <t>Luchtbehandelingskasten zijn essentieel voor klimaatbeheersing in grotere gebouwen.</t>
  </si>
  <si>
    <t>Een horizontaal overstek aan een gevel ter bescherming tegen weersinvloeden.</t>
  </si>
  <si>
    <t>Luifels beschermen ingangen en gevels tegen regen en zonlicht.</t>
  </si>
  <si>
    <t>Een beweegbare afsluiting van een opening, vaak horizontaal geplaatst.</t>
  </si>
  <si>
    <t>Luiken geven toegang tot kruipruimtes, daken of andere moeilijk bereikbare ruimtes.</t>
  </si>
  <si>
    <t>Lavetten werden vaak gebruikt in kleine woningen waar ruimtebesparing belangrijk is.</t>
  </si>
  <si>
    <t>Een akoestisch waarschuwingsapparaat voor alarm- of ontruimingssituaties.</t>
  </si>
  <si>
    <t>Meldsirenes maken aanwezigen attent op gevaar.</t>
  </si>
  <si>
    <t>Een centraal opgestelde verwarmingshaard die warmte levert aan meerdere ruimtes.</t>
  </si>
  <si>
    <t>De moederhaard fungeert als centrale warmtebron voor een woning.</t>
  </si>
  <si>
    <t>Mechanische Ventilatie-box; een apparaat dat lucht mechanisch afzuigt uit een ruimte.</t>
  </si>
  <si>
    <t>MV-boxen zorgen voor gecontroleerde luchtafvoer uit vochtige ruimtes.</t>
  </si>
  <si>
    <t>Een optische of akoestische voorziening die waarschuwt in noodsituaties.</t>
  </si>
  <si>
    <t>Noodsignalen helpen bij evacuatie of waakzaamheid.</t>
  </si>
  <si>
    <t>Verlichting die functioneert bij uitval van normale stroomvoorziening.</t>
  </si>
  <si>
    <t>Noodverlichting zorgt voor veilige evacuatie bij stroomuitval.</t>
  </si>
  <si>
    <t>Een apparaat dat gelijkspanning (DC) omzet naar wisselspanning (AC).</t>
  </si>
  <si>
    <t>Omvormers maken zonne-energie geschikt voor gebruik in het elektriciteitsnet.</t>
  </si>
  <si>
    <t>Een voorziening die veilig onderhoud aan een gebouw mogelijk maakt.</t>
  </si>
  <si>
    <t>Onderhoudsvoorzieningen zijn essentieel voor gevelonderhoud en reiniging.</t>
  </si>
  <si>
    <t>Een uitkragend bouwdeel dat buiten de gevellijn uitsteekt.</t>
  </si>
  <si>
    <t>Overstekken kunnen constructief of esthetisch zijn.</t>
  </si>
  <si>
    <t>Een vlak element dat dient als vulling of afwerking in een groter geheel.</t>
  </si>
  <si>
    <t>Panelen kunnen diverse functies hebben in een gebouw.</t>
  </si>
  <si>
    <t>De bovenafwerking van een ruimte onder een vloer of dak.</t>
  </si>
  <si>
    <t>Plafonds bepalen de akoestiek en esthetiek van een ruimte.</t>
  </si>
  <si>
    <t>Een werktuig dat vloeistoffen of gassen verplaatst.</t>
  </si>
  <si>
    <t>Pompen zijn essentieel in vele gebouwinstallaties.</t>
  </si>
  <si>
    <t>Een box voor het ontvangen van post en/of pakketten.</t>
  </si>
  <si>
    <t>Postkasten zorgen voor veilige ontvangst van poststukken.</t>
  </si>
  <si>
    <t>Een afscheiding die zicht belemmert voor privacy.</t>
  </si>
  <si>
    <t>Privacyschermen scheiden ruimtes visueel zonder ze volledig af te sluiten.</t>
  </si>
  <si>
    <t>Een opening in een wand of dak voorzien van glas voor licht en/of ventilatie.</t>
  </si>
  <si>
    <t>Ramen zorgen voor daglicht, ventilatie en uitzicht.</t>
  </si>
  <si>
    <t>Een bewegende trap die mensen verticaal transporteert.</t>
  </si>
  <si>
    <t>Roltrappen maken niveauverschillen makkelijk overbrugbaar in publieksgebouwen.</t>
  </si>
  <si>
    <t>Een verticaal kanaal dat rookgassen naar buiten afvoert.</t>
  </si>
  <si>
    <t>Schoorstenen zorgen voor veilige afvoer van verbrandingsgassen.</t>
  </si>
  <si>
    <t>Een element op de schoorsteenuitmonding dat regeninslag voorkomt en trek bevordert.</t>
  </si>
  <si>
    <t>Schoorsteenpotten beschermen het rookkanaal en verbeteren de werking.</t>
  </si>
  <si>
    <t>Een beweegbare afsluiting die doorgang voor voertuigen controleert.</t>
  </si>
  <si>
    <t>Slagbomen reguleren toegang tot parkeerterreinen of privégebieden.</t>
  </si>
  <si>
    <t>Een automatisch brandblussysteem met watersproeiers.</t>
  </si>
  <si>
    <t>Sprinklers blussen of beheersen brand voordat de brandweer arriveert.</t>
  </si>
  <si>
    <t>Een verticale leiding voor afvoer van water of fecaliën in een gebouw.</t>
  </si>
  <si>
    <t>Standleidingen transporteren afvalwater van hoger gelegen verdiepingen.</t>
  </si>
  <si>
    <t>Een tijdelijke constructie voor werkzaamheden op hoogte.</t>
  </si>
  <si>
    <t>Steigers maken onderhoud en bouw aan gevels mogelijk.</t>
  </si>
  <si>
    <t>Een niet-dragende scheidingswand opgebouwd uit geprefabriceerde elementen.</t>
  </si>
  <si>
    <t>Systeemwanden maken flexibele ruimte-indeling mogelijk.</t>
  </si>
  <si>
    <t>Een raster van metalen staven voor beveiliging van openingen.</t>
  </si>
  <si>
    <t>Tralies voorkomen ongewenst binnendringen via ramen of andere openingen.</t>
  </si>
  <si>
    <t>Een constructie met treden die verschillende verdiepingen verbindt.</t>
  </si>
  <si>
    <t>Trappen maken verticaal transport mogelijk binnen gebouwen.</t>
  </si>
  <si>
    <t>Een installatie langs een trap die mindervaliden verticaal transporteert.</t>
  </si>
  <si>
    <t>Trapliften maken woningen toegankelijk voor mensen met mobiliteitsproblemen.</t>
  </si>
  <si>
    <t>Een sanitair element specifiek voor staand urineren door mannen.</t>
  </si>
  <si>
    <t>Urinoirs besparen water en ruimte in herentoiletten.</t>
  </si>
  <si>
    <t>Een systeem dat voorkomt dat personen van hoogte vallen tijdens werkzaamheden.</t>
  </si>
  <si>
    <t>Valbeveiliging is verplicht bij werken op hoogte.</t>
  </si>
  <si>
    <t>Een sensor die gevaarlijke situaties detecteert en alarmeert.</t>
  </si>
  <si>
    <t>Veiligheidsmelders waarschuwen voor diverse gevaren.</t>
  </si>
  <si>
    <t>Een omkasting van een ventilatie-uitlaat of -inlaat.</t>
  </si>
  <si>
    <t>Ventilatiekappen beschermen ventilatieopeningen tegen weersinvloeden.</t>
  </si>
  <si>
    <t>Een doorlaat in een wand of kozijn voor natuurlijke ventilatie.</t>
  </si>
  <si>
    <t>Ventilatieroosters zorgen voor permanente luchtverversing.</t>
  </si>
  <si>
    <t>Een apparaat dat lucht verplaatst door middel van roterende schoepen.</t>
  </si>
  <si>
    <t>Ventilatoren zorgen voor luchtverplaatsing en ventilatie.</t>
  </si>
  <si>
    <t>Een reservoir dat water verzamelt voordat het verder wordt getransporteerd.</t>
  </si>
  <si>
    <t>Vergaarbakken bufferen water van meerdere goten of afvoeren.</t>
  </si>
  <si>
    <t>Een niet-dragende gevelbekleding die voor een draagconstructie is geplaatst.</t>
  </si>
  <si>
    <t>Vliesgevels bestaan hoofdzakelijk uit glas en profielen.</t>
  </si>
  <si>
    <t>Een opvouwbare trap voor toegang tot een zolder of vliering.</t>
  </si>
  <si>
    <t>Vlizotrappen nemen weinig ruimte in wanneer ze niet gebruikt worden.</t>
  </si>
  <si>
    <t>Een horizontaal constructiedeel dat ruimten scheidt en belasting draagt.</t>
  </si>
  <si>
    <t>Vloeren vormen het loopoppervlak en scheiding tussen verdiepingen.</t>
  </si>
  <si>
    <t>Een unit die het warme water verdeelt over de verschillende vloerverwarmingscircuits.</t>
  </si>
  <si>
    <t>Verdelers regelen de toevoer naar individuele vloerverwarmingslussen.</t>
  </si>
  <si>
    <t>Een tank voor opslag van water of andere vloeistoffen.</t>
  </si>
  <si>
    <t>Voorraadvaten bufferen vloeistoffen voor later gebruik.</t>
  </si>
  <si>
    <t>Een verticale constructie die ruimtes scheidt of afsluit.</t>
  </si>
  <si>
    <t>Wanden kunnen dragend of niet-dragend zijn.</t>
  </si>
  <si>
    <t>Een installatie die warmte onttrekt aan een bron en op een hoger temperatuurniveau brengt.</t>
  </si>
  <si>
    <t>Warmtepompen zijn energiezuinige verwarmingssystemen.</t>
  </si>
  <si>
    <t>Een sanitair element voor het wassen van handen en gezicht.</t>
  </si>
  <si>
    <t>Wastafels zijn essentiële elementen in badkamers en toiletten.</t>
  </si>
  <si>
    <t>Een grote, langwerpige bak voor het wassen van voorwerpen of handen.</t>
  </si>
  <si>
    <t>Wastroggen worden vaak gebruikt in industriële of openbare omgevingen.</t>
  </si>
  <si>
    <t>Een horizontaal element onder een vensterbank dat water van de gevel afvoert.</t>
  </si>
  <si>
    <t>Waterslagen voorkomen dat regenwater langs de gevel loopt.</t>
  </si>
  <si>
    <t>Een houten of kunststof afdekking aan de zijkant van een schuin dak.</t>
  </si>
  <si>
    <t>Windveren beschermen de dakranden tegen weersinvloeden.</t>
  </si>
  <si>
    <t>Warmte-Terugwin-installatie; een systeem dat warmte uit afgevoerde lucht of water hergebruikt.</t>
  </si>
  <si>
    <t>WTW-installaties verhogen de energie-efficiëntie van gebouwen.</t>
  </si>
  <si>
    <t>Een apparaat dat zonlicht omzet in warmte voor verwarming of warm water.</t>
  </si>
  <si>
    <t>Zonnecollectoren verwarmen water of een andere warmtedrager.</t>
  </si>
  <si>
    <t>Een apparaat dat zonlicht omzet in elektriciteit.</t>
  </si>
  <si>
    <t>Zonnepanelen genereren duurzame elektriciteit uit zonlicht.</t>
  </si>
  <si>
    <t>Een voorziening die zonlicht en zonnewarmte weert uit een gebouw.</t>
  </si>
  <si>
    <t>Zonwering voorkomt oververhitting en verbetert het binnenklimaat.</t>
  </si>
  <si>
    <t xml:space="preserve">Een installatie die zorgt voor het op temperatuur brengen en houden van een ruimte of gebouw. </t>
  </si>
  <si>
    <t xml:space="preserve">Verwarmingssystemen worden centraal aangestuurd door een ketel of warmtepomp met thermostaat. </t>
  </si>
  <si>
    <t xml:space="preserve">Een dragende constructie boven een opening in een muur, zoals een deur of raam. </t>
  </si>
  <si>
    <t>Lateien verdelen het gewicht van het bovenliggende metselwerk en kunnen worden uitgevoerd in staal, beton of hout.</t>
  </si>
  <si>
    <t>Een verwarmingstoestel dat zelfstandig warmte afgeeft aan de ruimte waarin het staat opgesteld. Geen onderdeel van het verwarmingssysteem.</t>
  </si>
  <si>
    <t>Kachels kunnen werken op verschillende brandstoffen en dienen meestal als aanvullende warmtebron.</t>
  </si>
  <si>
    <t xml:space="preserve">Een elektrisch systeem dat een geluidssignaal geeft bij activering door een bezoeker. </t>
  </si>
  <si>
    <t>Deurbelinstallaties waarschuwen bewoners voor bezoekers en kunnen voorzien zijn van een intercom of camera.</t>
  </si>
  <si>
    <t>Een afgebakende zone binnen een bouwwerk, waarin een specifieke voorwaarde of juridische status geldt die beperkingen oplegt aan het verwachte gebruik van die zone.</t>
  </si>
  <si>
    <t>Een gebied is een opdeling van een bouwwerk volgens een bepaalde regel of bepalingsmethode, bijvoorbeeld BVO of een brandcompartiment. Een gebied heeft altijd een specifiek gebruik. Een gebied kan zowel een functiegebied als een verblijfsgebied zijn. Delen van het gebied dat daar niet onder vallen noemen we restgebied.</t>
  </si>
  <si>
    <t>Klimaatbeheersing.Verkoeld</t>
  </si>
  <si>
    <t>Klimaatbeheersing.Verwarmd</t>
  </si>
  <si>
    <t>Toegang.Vluchtroute</t>
  </si>
  <si>
    <t>Toegang.Afsluitbaar</t>
  </si>
  <si>
    <t>Ruimte die gedeeld wordt met meerdere huurders binnen een verblijfsobject</t>
  </si>
  <si>
    <t xml:space="preserve">Gedeelde ruimte waar meerdere verblijfsobjecten het exclusieve gebruiksrecht van hebben  </t>
  </si>
  <si>
    <t xml:space="preserve">Gedeelde keuken of fietsenberging </t>
  </si>
  <si>
    <t>GedeeldeRuimte</t>
  </si>
  <si>
    <t>CollectieveRuimte</t>
  </si>
  <si>
    <t>PubliekToegankelijk</t>
  </si>
  <si>
    <t>Toegang.GedeeldeRuimte</t>
  </si>
  <si>
    <t>Toegang.GemeenschappelijkeRuimte</t>
  </si>
  <si>
    <t>Ruimte is afsluitbaar</t>
  </si>
  <si>
    <t>Deur is voorzien van dranger</t>
  </si>
  <si>
    <t>Object bevind zich in de schil van het gebouw</t>
  </si>
  <si>
    <t>Deur of Raam is te openen</t>
  </si>
  <si>
    <t>Buitenruimte is overdekt</t>
  </si>
  <si>
    <t>Ruimte is gekoeld</t>
  </si>
  <si>
    <t>Ruimte is verwarmd</t>
  </si>
  <si>
    <t>Deur is hoofdentree deur</t>
  </si>
  <si>
    <t>Deur is woningtoegansdeur</t>
  </si>
  <si>
    <t>Ruimte of object is onderdeel van een vluchtroute</t>
  </si>
  <si>
    <t>Ruimte is publiek toegankelijk</t>
  </si>
  <si>
    <t>Gebruiksbestemming volgens de BBL</t>
  </si>
  <si>
    <t>Toegang.Collectief</t>
  </si>
  <si>
    <t>Toegang.PubliekToegankelijk</t>
  </si>
  <si>
    <t>OTL</t>
  </si>
  <si>
    <t xml:space="preserve">Gebruik meerdere bepalingsmethodes voor elke ruimte, subruimte en buitenruimte. Door te aggregreren kunnen totalen worden berekenend voor verschillende doelen. </t>
  </si>
  <si>
    <t xml:space="preserve">Het basis thema gaat altijd mee aan. Dit is de 3D kapstok die nodig is om visueel te kunnen werken en tekeningen te genereren.  </t>
  </si>
  <si>
    <t>Boolean</t>
  </si>
  <si>
    <t>Zie OTL</t>
  </si>
  <si>
    <t>Functie.Constructief</t>
  </si>
  <si>
    <t>isExterieur</t>
  </si>
  <si>
    <t>WWSRuimteType</t>
  </si>
  <si>
    <t>Vertrek; Overige ruimte</t>
  </si>
  <si>
    <t>Functie.Verwarmingsfunctie</t>
  </si>
  <si>
    <t>Functie.Bubbelfunctie</t>
  </si>
  <si>
    <t>Functie.Kookfunctie</t>
  </si>
  <si>
    <t>Kenmerk.Apart</t>
  </si>
  <si>
    <t>Kenmerk.InBad</t>
  </si>
  <si>
    <t>Kenmerk.Hangend</t>
  </si>
  <si>
    <t>Kenmerk.Staand</t>
  </si>
  <si>
    <t>Kenmerk.Eenpersoons</t>
  </si>
  <si>
    <t>Kenmerk.Meerpersoons</t>
  </si>
  <si>
    <t>Kenmerk.Tweehandsmengkraan</t>
  </si>
  <si>
    <t>Kenmerk.Eenhandsmengkraan</t>
  </si>
  <si>
    <t>Kenmerk.Thermostatischemengkraan</t>
  </si>
  <si>
    <t>Kenmerk.InbouwKoelkast</t>
  </si>
  <si>
    <t>Kenmerk.InbouwVriezer</t>
  </si>
  <si>
    <t>Kenmerk.InbouwKoelvriesCombi</t>
  </si>
  <si>
    <t>Kenmerk.InbouwGasOven</t>
  </si>
  <si>
    <t>Kenmerk.InbouwElektrischeOven</t>
  </si>
  <si>
    <t>Kenmerk.InbouwMagnetron</t>
  </si>
  <si>
    <t>Kenmerk.InbouwInductieKookplaat</t>
  </si>
  <si>
    <t>Kenmerk.InbouwGasKookplaat</t>
  </si>
  <si>
    <t>Kenmerk.Stopcontacten</t>
  </si>
  <si>
    <t>Functie</t>
  </si>
  <si>
    <t>*</t>
  </si>
  <si>
    <t>Kenmerken van een object.</t>
  </si>
  <si>
    <t>Functie van een object</t>
  </si>
  <si>
    <t>Constuctief; Kookfunctie</t>
  </si>
  <si>
    <t>Overdekt; verwarmd</t>
  </si>
  <si>
    <t>Klimaat bepalende eigenschappen van een ruimte</t>
  </si>
  <si>
    <t>Toegankelijkheid van een ruimte</t>
  </si>
  <si>
    <t>GemeenschappelijkeRuimte</t>
  </si>
  <si>
    <t>InBad</t>
  </si>
  <si>
    <t>InbouwElektrischeOven</t>
  </si>
  <si>
    <t>InbouwGasKookplaat</t>
  </si>
  <si>
    <t>InbouwGasOven</t>
  </si>
  <si>
    <t>InbouwInductieKookplaat</t>
  </si>
  <si>
    <t>InbouwKoelkast</t>
  </si>
  <si>
    <t>InbouwKoelvriesCombi</t>
  </si>
  <si>
    <t>InbouwMagnetron</t>
  </si>
  <si>
    <t>InbouwVriezer</t>
  </si>
  <si>
    <t>Thermostatischemengkraan</t>
  </si>
  <si>
    <t>Apart; Staand; Entreedeur</t>
  </si>
  <si>
    <t>Douche losse plaatsing</t>
  </si>
  <si>
    <t>Douche in bad</t>
  </si>
  <si>
    <t>Wastafel voorzien van 2 stopcontacen</t>
  </si>
  <si>
    <t>Kraan is thermostatische mengkraan</t>
  </si>
  <si>
    <t>Kraan is tweehandsmengkraan</t>
  </si>
  <si>
    <t>Toilet is staand</t>
  </si>
  <si>
    <t>Wastafel is meerpersoons</t>
  </si>
  <si>
    <t>Keukenblok voorzien van inbouw elektrische oven</t>
  </si>
  <si>
    <t>Keukenblok voorzien van inbouw gas kookplaat</t>
  </si>
  <si>
    <t>Keukenblok voorzien van inbouw gas oven</t>
  </si>
  <si>
    <t>Keukenblok voorzien van inbouw inductie kookplaat</t>
  </si>
  <si>
    <t>Keukenblok voorzien van inbouw koelkast</t>
  </si>
  <si>
    <t>Keukenblok voorzien van inbouw koelvriescombi</t>
  </si>
  <si>
    <t>Keukenblok voorzien van inbouw magnetron</t>
  </si>
  <si>
    <t>Keukenblok voorzien van inbouw vriezer</t>
  </si>
  <si>
    <t>Toilet is hangend</t>
  </si>
  <si>
    <t>Wastafel is eenpersoons</t>
  </si>
  <si>
    <t>Kraan is eenhandsmengkraan</t>
  </si>
  <si>
    <t>Kenmerk.InouwInductieKookplaat</t>
  </si>
  <si>
    <t>B</t>
  </si>
  <si>
    <t>Ondanks de zorgvuldige totstandkoming kunnen er altijd onjuistheden of onvolledigheden in de documenten voorkomen. Gebruikers worden verzocht eventuele fouten of suggesties te melden bij datastandaarden@aedes.nl</t>
  </si>
  <si>
    <t>Gebruikers zijn zelf verantwoordelijk voor een correcte en rechtmatige toepassing ervan.</t>
  </si>
  <si>
    <t>Licentie voor hergebruik: Creative Commons Naamsvermelding 4.0 Internationaal</t>
  </si>
  <si>
    <t>Eigen objecten toevoegen is niet de bedoeling. De OTL zou dekkend moeten zijn, bij suggesties voor toevoegingen: datastandaarden@aedes.nl</t>
  </si>
  <si>
    <t xml:space="preserve">Hier staan alle objecten. Dit is aangevuld met een een definitie, toelichting en voorbeelden. </t>
  </si>
  <si>
    <t>Voorschrift voor opbouw kozijnen</t>
  </si>
  <si>
    <t>Voorschrift gebruik ruimte, subruimte, buitenruimte en gebied</t>
  </si>
  <si>
    <t>Voorschrift kozijn objecten</t>
  </si>
  <si>
    <t>Voorschrift ruimtelijke objecten</t>
  </si>
  <si>
    <t>Bad heeft bubbelfunctie</t>
  </si>
  <si>
    <t>Object is constructies</t>
  </si>
  <si>
    <t>Kraan heeft kookfunctie</t>
  </si>
  <si>
    <t>Airco heeft verwarmingsfunctie</t>
  </si>
  <si>
    <t>Parameter om onderscheid te maken in verschillende ruimtetypen voor de WWS</t>
  </si>
  <si>
    <t>Veranda</t>
  </si>
  <si>
    <t>Een, door middel van een zelfstandige constructie, overdekte buitenruimte.</t>
  </si>
  <si>
    <t>Parkeerplaats auto</t>
  </si>
  <si>
    <t>Parkeerplaats bakfiets</t>
  </si>
  <si>
    <t>Parkeerplaats fiets hoog</t>
  </si>
  <si>
    <t>Parkeerplaats fiets laag</t>
  </si>
  <si>
    <t>Parkeerplaats motorfiets</t>
  </si>
  <si>
    <t>Parkeerplaats scooter</t>
  </si>
  <si>
    <t>Parkeerplaats scootmobiel</t>
  </si>
  <si>
    <t xml:space="preserve">Een opstelplaats is de aangewezen ruimte waar bepaalde installaties, apparatuur of objecten worden geplaatst, opgesteld. In dit geval specifiek een koelkast. Dit is voor onbepaalde tijd en kan dus ook zeer lang zijn.     </t>
  </si>
  <si>
    <t xml:space="preserve">Een opstelplaats is de aangewezen ruimte waar bepaalde installaties, apparatuur of objecten worden geplaatst, opgesteld. In dit geval specifiek een kooktoestel. Dit is voor onbepaalde tijd en kan dus ook zeer lang zijn.     </t>
  </si>
  <si>
    <t xml:space="preserve">Een opstelplaats is de aangewezen ruimte waar bepaalde installaties, apparatuur of objecten worden geplaatst, opgesteld. In dit geval specifiek een vaatwasser. Dit is voor onbepaalde tijd en kan dus ook zeer lang zijn.     </t>
  </si>
  <si>
    <t xml:space="preserve">Een opstelplaats is de aangewezen ruimte waar bepaalde installaties, apparatuur of objecten worden geplaatst, opgesteld. In dit geval specifiek een wasdroger. Dit is voor onbepaalde tijd en kan dus ook zeer lang zijn.     </t>
  </si>
  <si>
    <t xml:space="preserve">Een opstelplaats is de aangewezen ruimte waar bepaalde installaties, apparatuur of objecten worden geplaatst, opgesteld. In dit geval specifiek een wasmachine. Dit is voor onbepaalde tijd en kan dus ook zeer lang zijn.     </t>
  </si>
  <si>
    <t>Een parkeerplaats is een specifiek aangewezen plek, waar voertuigen tijdelijk geparkeerd of gestald kunnen worden. In dit geval specifiek een auto.</t>
  </si>
  <si>
    <t>Een parkeerplaats is een specifiek aangewezen plek, waar voertuigen tijdelijk geparkeerd of gestald kunnen worden. In dit geval specifiek een bakfiets.</t>
  </si>
  <si>
    <t>Een parkeerplaats is een specifiek aangewezen plek, waar voertuigen tijdelijk geparkeerd of gestald kunnen worden. In dit geval specifiek een fiets, bovenin een rek.</t>
  </si>
  <si>
    <t>Een parkeerplaats is een specifiek aangewezen plek, waar voertuigen tijdelijk geparkeerd of gestald kunnen worden. In dit geval specifiek een fiets, onderin een rek.</t>
  </si>
  <si>
    <t>Een parkeerplaats is een specifiek aangewezen plek, waar voertuigen tijdelijk geparkeerd of gestald kunnen worden. In dit geval specifiek een motorfiets.</t>
  </si>
  <si>
    <t>Een parkeerplaats is een specifiek aangewezen plek, waar voertuigen tijdelijk geparkeerd of gestald kunnen worden. In dit geval specifiek een scooter.</t>
  </si>
  <si>
    <t>Een parkeerplaats is een specifiek aangewezen plek, waar voertuigen tijdelijk geparkeerd of gestald kunnen worden. In dit geval specifiek een scootmobiel.</t>
  </si>
  <si>
    <t>Airco combi-unit</t>
  </si>
  <si>
    <t>Airco binnen-unit</t>
  </si>
  <si>
    <t>Airco buiten-unit</t>
  </si>
  <si>
    <t>Warmtepomp binnen-unit</t>
  </si>
  <si>
    <t>Warmtepomp buiten-unit</t>
  </si>
  <si>
    <t>Warmtepomp combi-unit</t>
  </si>
  <si>
    <t>Deurbelinstallatie binnen-unit</t>
  </si>
  <si>
    <t>Deurbelinstallatie buiten-unit</t>
  </si>
  <si>
    <t>Kenmerk.Overdekt</t>
  </si>
  <si>
    <t>Status object (sinds versie 3.0)</t>
  </si>
  <si>
    <t>ETIM</t>
  </si>
  <si>
    <t>Code volgens de ETIM standaard</t>
  </si>
  <si>
    <t>EC010232</t>
  </si>
  <si>
    <t>Ruimtenummer voor bovenliggende ruimte</t>
  </si>
  <si>
    <t>Collectief</t>
  </si>
  <si>
    <t>Een ruimte of object die gedeeld wordt met meerdere verblijfsobjecten, maar zelf niet wordt verhuurd.</t>
  </si>
  <si>
    <t>N/A</t>
  </si>
  <si>
    <t>* (bij verplichte parameter maar geen waarde)</t>
  </si>
  <si>
    <t>ILS-woco 3.1</t>
  </si>
  <si>
    <t>OTL 3.1</t>
  </si>
  <si>
    <t>Parameters 3.1</t>
  </si>
  <si>
    <t>Enumeraties 3.1</t>
  </si>
  <si>
    <t>Definities Ruimtetype 3.1</t>
  </si>
  <si>
    <t xml:space="preserve">Aedes stelt de ILS-woco-3.1 en bijbehorende informatie met zorg beschikbaar en heeft daarbij advies ingewonnen bij corporaties, softwareleveranciers en derden. </t>
  </si>
  <si>
    <t xml:space="preserve">Desondanks biedt de ILS-woco-3.1 geen garanties. Aedes aanvaardt geen enkele aansprakelijkheid voor schade, van welke aard dan ook, die direct of indirect voortvloeit uit het gebruik van deze standaard. </t>
  </si>
  <si>
    <t xml:space="preserve">De ILS-woco wijkt op dit moment af van VERA, onder andere bij benamingen van ruimtes. De 3.1-versie is wel vastgesteld in samenspraak met VERA. </t>
  </si>
  <si>
    <t xml:space="preserve">Copyright © 2026 Aedes vereniging van woningcorporaties </t>
  </si>
  <si>
    <t>De 'ILS-woco 3.1' is de opvolger van de 'ILS-woco 3.0'.</t>
  </si>
  <si>
    <t>https://www.aedesdatastandaarden.nl/ils</t>
  </si>
  <si>
    <t>NL-SfB (code)</t>
  </si>
  <si>
    <t>25-08-2026</t>
  </si>
  <si>
    <t>Als onderdeel van VERA 5.0 wordt het domein Vastgoed herzien. Bij publicatie van VERA 5.0, zijn de standaarden dan ook op elkaar afgestemd.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</si>
</sst>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Aptos Narrow"/>
      <family val="2"/>
      <scheme val="minor"/>
    </font>
    <font>
      <b/>
      <sz val="11"/>
      <color theme="1"/>
      <name val="Aptos Narrow"/>
      <family val="2"/>
      <scheme val="minor"/>
    </font>
    <font>
      <sz val="11"/>
      <name val="Aptos Narrow"/>
      <family val="2"/>
      <scheme val="minor"/>
    </font>
    <font>
      <b/>
      <sz val="11"/>
      <name val="Aptos Narrow"/>
      <family val="2"/>
      <scheme val="minor"/>
    </font>
    <font>
      <sz val="8"/>
      <name val="Aptos Narrow"/>
      <family val="2"/>
      <scheme val="minor"/>
    </font>
    <font>
      <sz val="24"/>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b/>
      <sz val="14"/>
      <color theme="1"/>
      <name val="Aptos Narrow"/>
      <family val="2"/>
      <scheme val="minor"/>
    </font>
    <font>
      <vertAlign val="superscript"/>
      <sz val="11"/>
      <color theme="1"/>
      <name val="Aptos Narrow"/>
      <family val="2"/>
      <scheme val="minor"/>
    </font>
    <font>
      <u/>
      <sz val="11"/>
      <color theme="10"/>
      <name val="Aptos Narrow"/>
      <family val="2"/>
      <scheme val="minor"/>
    </font>
    <font>
      <sz val="10"/>
      <color theme="1"/>
      <name val="Arial"/>
      <family val="2"/>
    </font>
    <font>
      <sz val="10"/>
      <color theme="0"/>
      <name val="Arial"/>
      <family val="2"/>
    </font>
    <font>
      <u/>
      <sz val="11"/>
      <color theme="10"/>
      <name val="Calibri"/>
      <family val="2"/>
    </font>
    <font>
      <b/>
      <sz val="15"/>
      <color theme="3"/>
      <name val="Ubuntu"/>
      <family val="2"/>
    </font>
    <font>
      <b/>
      <sz val="20"/>
      <color theme="1"/>
      <name val="Aptos Narrow"/>
      <family val="2"/>
      <scheme val="minor"/>
    </font>
    <font>
      <sz val="10"/>
      <color theme="1"/>
      <name val="Aptos Narrow"/>
      <family val="2"/>
      <scheme val="minor"/>
    </font>
    <font>
      <sz val="10"/>
      <color rgb="FF000000"/>
      <name val="Aptos Narrow"/>
      <family val="2"/>
      <scheme val="minor"/>
    </font>
    <font>
      <i/>
      <sz val="10"/>
      <color rgb="FF000000"/>
      <name val="Aptos Narrow"/>
      <family val="2"/>
      <scheme val="minor"/>
    </font>
    <font>
      <sz val="10"/>
      <color theme="1"/>
      <name val="Verdana"/>
      <family val="2"/>
    </font>
  </fonts>
  <fills count="53">
    <fill>
      <patternFill patternType="none"/>
    </fill>
    <fill>
      <patternFill patternType="gray125"/>
    </fill>
    <fill>
      <patternFill patternType="solid">
        <fgColor theme="5"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7C8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59999389629810485"/>
        <bgColor indexed="64"/>
      </patternFill>
    </fill>
    <fill>
      <patternFill patternType="solid">
        <fgColor rgb="FF9BC2E6"/>
        <bgColor indexed="64"/>
      </patternFill>
    </fill>
    <fill>
      <patternFill patternType="solid">
        <fgColor rgb="FF92D050"/>
        <bgColor indexed="64"/>
      </patternFill>
    </fill>
    <fill>
      <patternFill patternType="solid">
        <fgColor rgb="FFCCECFF"/>
        <bgColor indexed="64"/>
      </patternFill>
    </fill>
    <fill>
      <patternFill patternType="solid">
        <fgColor rgb="FFCCFFCC"/>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rgb="FFFFC000"/>
        <bgColor indexed="64"/>
      </patternFill>
    </fill>
  </fills>
  <borders count="3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1"/>
      </left>
      <right style="thin">
        <color theme="1"/>
      </right>
      <top style="thin">
        <color theme="1"/>
      </top>
      <bottom style="thin">
        <color theme="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left>
      <right/>
      <top style="thin">
        <color theme="0"/>
      </top>
      <bottom/>
      <diagonal/>
    </border>
    <border>
      <left style="thin">
        <color theme="0"/>
      </left>
      <right/>
      <top/>
      <bottom style="thin">
        <color theme="0"/>
      </bottom>
      <diagonal/>
    </border>
    <border>
      <left style="thin">
        <color theme="1"/>
      </left>
      <right style="thin">
        <color indexed="64"/>
      </right>
      <top style="thin">
        <color theme="1"/>
      </top>
      <bottom style="thin">
        <color theme="1"/>
      </bottom>
      <diagonal/>
    </border>
    <border>
      <left/>
      <right/>
      <top style="thin">
        <color indexed="64"/>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s>
  <cellStyleXfs count="46">
    <xf numFmtId="0" fontId="0" fillId="0" borderId="0"/>
    <xf numFmtId="0" fontId="7" fillId="0" borderId="0" applyNumberFormat="0" applyFill="0" applyBorder="0" applyAlignment="0" applyProtection="0"/>
    <xf numFmtId="0" fontId="6" fillId="17" borderId="15" applyNumberFormat="0" applyFont="0" applyAlignment="0" applyProtection="0"/>
    <xf numFmtId="0" fontId="24" fillId="0" borderId="0" applyNumberFormat="0" applyFill="0" applyBorder="0" applyAlignment="0" applyProtection="0"/>
    <xf numFmtId="0" fontId="26" fillId="34" borderId="0" applyNumberFormat="0" applyBorder="0" applyAlignment="0" applyProtection="0"/>
    <xf numFmtId="0" fontId="8" fillId="0" borderId="8" applyNumberFormat="0" applyFill="0" applyAlignment="0" applyProtection="0"/>
    <xf numFmtId="0" fontId="9" fillId="0" borderId="9" applyNumberFormat="0" applyFill="0" applyAlignment="0" applyProtection="0"/>
    <xf numFmtId="0" fontId="10" fillId="0" borderId="10" applyNumberFormat="0" applyFill="0" applyAlignment="0" applyProtection="0"/>
    <xf numFmtId="0" fontId="10" fillId="0" borderId="0" applyNumberFormat="0" applyFill="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3" fillId="13" borderId="0" applyNumberFormat="0" applyBorder="0" applyAlignment="0" applyProtection="0"/>
    <xf numFmtId="0" fontId="14" fillId="14" borderId="11" applyNumberFormat="0" applyAlignment="0" applyProtection="0"/>
    <xf numFmtId="0" fontId="15" fillId="15" borderId="12" applyNumberFormat="0" applyAlignment="0" applyProtection="0"/>
    <xf numFmtId="0" fontId="16" fillId="15" borderId="11" applyNumberFormat="0" applyAlignment="0" applyProtection="0"/>
    <xf numFmtId="0" fontId="17" fillId="0" borderId="13" applyNumberFormat="0" applyFill="0" applyAlignment="0" applyProtection="0"/>
    <xf numFmtId="0" fontId="18" fillId="16" borderId="14" applyNumberFormat="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 fillId="0" borderId="16" applyNumberFormat="0" applyFill="0" applyAlignment="0" applyProtection="0"/>
    <xf numFmtId="0" fontId="21"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21"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21"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21"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21"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21"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27" fillId="0" borderId="0" applyNumberFormat="0" applyFill="0" applyBorder="0" applyAlignment="0" applyProtection="0">
      <alignment vertical="top"/>
      <protection locked="0"/>
    </xf>
    <xf numFmtId="0" fontId="28" fillId="0" borderId="8" applyNumberFormat="0" applyFill="0" applyAlignment="0" applyProtection="0"/>
  </cellStyleXfs>
  <cellXfs count="153">
    <xf numFmtId="0" fontId="0" fillId="0" borderId="0" xfId="0"/>
    <xf numFmtId="0" fontId="0" fillId="0" borderId="0" xfId="0" applyAlignment="1">
      <alignment horizontal="left"/>
    </xf>
    <xf numFmtId="0" fontId="0" fillId="0" borderId="0" xfId="0" applyAlignment="1">
      <alignment wrapText="1"/>
    </xf>
    <xf numFmtId="0" fontId="2" fillId="0" borderId="0" xfId="0" applyFont="1"/>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wrapText="1"/>
    </xf>
    <xf numFmtId="0" fontId="1" fillId="0" borderId="0" xfId="0" applyFont="1" applyAlignment="1">
      <alignment horizontal="center" textRotation="90"/>
    </xf>
    <xf numFmtId="0" fontId="0" fillId="0" borderId="1" xfId="0" applyBorder="1"/>
    <xf numFmtId="0" fontId="1" fillId="0" borderId="1" xfId="0" applyFont="1" applyBorder="1" applyAlignment="1">
      <alignment horizontal="center" vertical="center" textRotation="90"/>
    </xf>
    <xf numFmtId="0" fontId="0" fillId="0" borderId="1" xfId="0" applyBorder="1" applyAlignment="1">
      <alignment horizontal="center"/>
    </xf>
    <xf numFmtId="0" fontId="1" fillId="0" borderId="1" xfId="0" applyFont="1" applyBorder="1" applyAlignment="1">
      <alignment horizontal="left"/>
    </xf>
    <xf numFmtId="0" fontId="0" fillId="0" borderId="1" xfId="0" applyBorder="1" applyAlignment="1">
      <alignment horizontal="left"/>
    </xf>
    <xf numFmtId="0" fontId="0" fillId="0" borderId="1" xfId="0" applyBorder="1" applyAlignment="1">
      <alignment horizontal="center" vertical="center"/>
    </xf>
    <xf numFmtId="0" fontId="1" fillId="0" borderId="1" xfId="0" applyFont="1" applyBorder="1" applyAlignment="1">
      <alignment horizontal="right"/>
    </xf>
    <xf numFmtId="0" fontId="5" fillId="0" borderId="1" xfId="0" applyFont="1" applyBorder="1"/>
    <xf numFmtId="0" fontId="0" fillId="0" borderId="3" xfId="0" applyBorder="1"/>
    <xf numFmtId="0" fontId="0" fillId="0" borderId="5" xfId="0" applyBorder="1"/>
    <xf numFmtId="0" fontId="0" fillId="0" borderId="6" xfId="0" applyBorder="1" applyAlignment="1">
      <alignment horizontal="left"/>
    </xf>
    <xf numFmtId="0" fontId="0" fillId="0" borderId="6" xfId="0" applyBorder="1"/>
    <xf numFmtId="0" fontId="1" fillId="0" borderId="6" xfId="0" applyFont="1" applyBorder="1" applyAlignment="1">
      <alignment horizontal="right"/>
    </xf>
    <xf numFmtId="0" fontId="0" fillId="0" borderId="2" xfId="0" applyBorder="1" applyAlignment="1">
      <alignment horizontal="left"/>
    </xf>
    <xf numFmtId="0" fontId="0" fillId="0" borderId="2" xfId="0" applyBorder="1"/>
    <xf numFmtId="0" fontId="1" fillId="4" borderId="2" xfId="0" applyFont="1" applyFill="1" applyBorder="1" applyAlignment="1">
      <alignment horizontal="left"/>
    </xf>
    <xf numFmtId="0" fontId="1" fillId="4" borderId="2" xfId="0" applyFont="1" applyFill="1" applyBorder="1" applyAlignment="1">
      <alignment horizontal="center"/>
    </xf>
    <xf numFmtId="0" fontId="0" fillId="0" borderId="4" xfId="0" applyBorder="1" applyAlignment="1">
      <alignment horizontal="left"/>
    </xf>
    <xf numFmtId="0" fontId="1" fillId="4" borderId="7" xfId="0" applyFont="1" applyFill="1" applyBorder="1" applyAlignment="1">
      <alignment horizontal="left"/>
    </xf>
    <xf numFmtId="0" fontId="0" fillId="0" borderId="7" xfId="0" applyBorder="1" applyAlignment="1">
      <alignment horizontal="left"/>
    </xf>
    <xf numFmtId="0" fontId="0" fillId="0" borderId="7" xfId="0" applyBorder="1"/>
    <xf numFmtId="0" fontId="0" fillId="9" borderId="2" xfId="0" applyFill="1" applyBorder="1" applyAlignment="1">
      <alignment horizontal="left"/>
    </xf>
    <xf numFmtId="0" fontId="0" fillId="6" borderId="2" xfId="0" applyFill="1" applyBorder="1"/>
    <xf numFmtId="0" fontId="1" fillId="6" borderId="6" xfId="0" applyFont="1" applyFill="1" applyBorder="1" applyAlignment="1">
      <alignment horizontal="right"/>
    </xf>
    <xf numFmtId="0" fontId="1" fillId="6" borderId="1" xfId="0" applyFont="1" applyFill="1" applyBorder="1" applyAlignment="1">
      <alignment horizontal="left"/>
    </xf>
    <xf numFmtId="0" fontId="0" fillId="7" borderId="2" xfId="0" applyFill="1" applyBorder="1"/>
    <xf numFmtId="0" fontId="1" fillId="7" borderId="6" xfId="0" applyFont="1" applyFill="1" applyBorder="1" applyAlignment="1">
      <alignment horizontal="right"/>
    </xf>
    <xf numFmtId="0" fontId="1" fillId="7" borderId="1" xfId="0" applyFont="1" applyFill="1" applyBorder="1" applyAlignment="1">
      <alignment horizontal="left"/>
    </xf>
    <xf numFmtId="0" fontId="0" fillId="10" borderId="7" xfId="0" applyFill="1" applyBorder="1"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wrapText="1"/>
    </xf>
    <xf numFmtId="0" fontId="24" fillId="0" borderId="0" xfId="3" applyBorder="1"/>
    <xf numFmtId="0" fontId="1" fillId="3" borderId="2" xfId="0" applyFont="1" applyFill="1" applyBorder="1" applyAlignment="1">
      <alignment horizontal="center" vertical="top"/>
    </xf>
    <xf numFmtId="49" fontId="25" fillId="0" borderId="0" xfId="0" applyNumberFormat="1" applyFont="1"/>
    <xf numFmtId="0" fontId="24" fillId="0" borderId="0" xfId="3" applyFill="1" applyBorder="1"/>
    <xf numFmtId="0" fontId="1" fillId="3" borderId="2" xfId="0" applyFont="1" applyFill="1" applyBorder="1" applyAlignment="1">
      <alignment horizontal="left" vertical="top"/>
    </xf>
    <xf numFmtId="0" fontId="3" fillId="3" borderId="2" xfId="0" applyFont="1" applyFill="1" applyBorder="1"/>
    <xf numFmtId="0" fontId="1" fillId="3" borderId="2" xfId="0" applyFont="1" applyFill="1" applyBorder="1"/>
    <xf numFmtId="0" fontId="1" fillId="3" borderId="2" xfId="0" applyFont="1" applyFill="1" applyBorder="1" applyAlignment="1">
      <alignment horizontal="left" vertical="top" wrapText="1"/>
    </xf>
    <xf numFmtId="0" fontId="0" fillId="42" borderId="0" xfId="0" applyFill="1"/>
    <xf numFmtId="0" fontId="0" fillId="42" borderId="0" xfId="0" applyFill="1" applyAlignment="1">
      <alignment horizontal="center"/>
    </xf>
    <xf numFmtId="0" fontId="0" fillId="42" borderId="0" xfId="0" applyFill="1" applyAlignment="1">
      <alignment horizontal="center" vertical="center"/>
    </xf>
    <xf numFmtId="0" fontId="0" fillId="42" borderId="0" xfId="0" applyFill="1" applyAlignment="1">
      <alignment horizontal="left"/>
    </xf>
    <xf numFmtId="0" fontId="0" fillId="42" borderId="0" xfId="0" applyFill="1" applyAlignment="1">
      <alignment wrapText="1"/>
    </xf>
    <xf numFmtId="0" fontId="0" fillId="42" borderId="0" xfId="0" applyFill="1" applyAlignment="1">
      <alignment horizontal="center" wrapText="1"/>
    </xf>
    <xf numFmtId="0" fontId="0" fillId="0" borderId="23" xfId="0" applyBorder="1"/>
    <xf numFmtId="0" fontId="0" fillId="0" borderId="18" xfId="0" applyBorder="1" applyProtection="1">
      <protection locked="0"/>
    </xf>
    <xf numFmtId="0" fontId="0" fillId="0" borderId="0" xfId="0" applyProtection="1">
      <protection locked="0"/>
    </xf>
    <xf numFmtId="0" fontId="0" fillId="0" borderId="22" xfId="0" applyBorder="1" applyProtection="1">
      <protection locked="0"/>
    </xf>
    <xf numFmtId="0" fontId="0" fillId="0" borderId="17" xfId="0" applyBorder="1" applyProtection="1">
      <protection locked="0"/>
    </xf>
    <xf numFmtId="0" fontId="0" fillId="0" borderId="19" xfId="0" applyBorder="1" applyProtection="1">
      <protection locked="0"/>
    </xf>
    <xf numFmtId="0" fontId="0" fillId="0" borderId="0" xfId="0" pivotButton="1" applyProtection="1">
      <protection locked="0"/>
    </xf>
    <xf numFmtId="0" fontId="1" fillId="0" borderId="0" xfId="0" applyFont="1" applyAlignment="1" applyProtection="1">
      <alignment textRotation="90"/>
      <protection locked="0"/>
    </xf>
    <xf numFmtId="0" fontId="29" fillId="0" borderId="1" xfId="0" applyFont="1" applyBorder="1"/>
    <xf numFmtId="0" fontId="22" fillId="0" borderId="1" xfId="0" applyFont="1" applyBorder="1"/>
    <xf numFmtId="0" fontId="1" fillId="44" borderId="1" xfId="0" applyFont="1" applyFill="1" applyBorder="1"/>
    <xf numFmtId="0" fontId="1" fillId="0" borderId="1" xfId="0" applyFont="1" applyBorder="1"/>
    <xf numFmtId="0" fontId="1" fillId="45" borderId="1" xfId="0" applyFont="1" applyFill="1" applyBorder="1"/>
    <xf numFmtId="49" fontId="22" fillId="0" borderId="1" xfId="0" applyNumberFormat="1" applyFont="1" applyBorder="1" applyAlignment="1">
      <alignment horizontal="left" vertical="top"/>
    </xf>
    <xf numFmtId="0" fontId="30" fillId="0" borderId="0" xfId="0" applyFont="1" applyAlignment="1">
      <alignment vertical="top" wrapText="1"/>
    </xf>
    <xf numFmtId="0" fontId="31" fillId="0" borderId="0" xfId="0" applyFont="1" applyAlignment="1">
      <alignment vertical="top" wrapText="1"/>
    </xf>
    <xf numFmtId="0" fontId="31" fillId="0" borderId="0" xfId="0" applyFont="1" applyAlignment="1">
      <alignment wrapText="1"/>
    </xf>
    <xf numFmtId="0" fontId="30" fillId="0" borderId="0" xfId="0" applyFont="1"/>
    <xf numFmtId="0" fontId="30" fillId="0" borderId="0" xfId="0" applyFont="1" applyAlignment="1">
      <alignment wrapText="1"/>
    </xf>
    <xf numFmtId="0" fontId="30" fillId="0" borderId="0" xfId="0" applyFont="1" applyAlignment="1">
      <alignment horizontal="left" vertical="top" wrapText="1"/>
    </xf>
    <xf numFmtId="0" fontId="1" fillId="5" borderId="1" xfId="0" applyFont="1" applyFill="1" applyBorder="1"/>
    <xf numFmtId="0" fontId="1" fillId="3" borderId="2" xfId="0" applyFont="1" applyFill="1" applyBorder="1" applyAlignment="1">
      <alignment horizontal="left"/>
    </xf>
    <xf numFmtId="0" fontId="0" fillId="5" borderId="2" xfId="0" applyFill="1" applyBorder="1"/>
    <xf numFmtId="0" fontId="0" fillId="46" borderId="2" xfId="0" applyFill="1" applyBorder="1" applyAlignment="1">
      <alignment horizontal="left"/>
    </xf>
    <xf numFmtId="0" fontId="0" fillId="47" borderId="2" xfId="0" applyFill="1" applyBorder="1" applyAlignment="1">
      <alignment horizontal="left"/>
    </xf>
    <xf numFmtId="0" fontId="0" fillId="0" borderId="24" xfId="0" applyBorder="1"/>
    <xf numFmtId="2" fontId="1" fillId="7" borderId="25" xfId="0" applyNumberFormat="1" applyFont="1" applyFill="1" applyBorder="1" applyAlignment="1">
      <alignment horizontal="right"/>
    </xf>
    <xf numFmtId="0" fontId="1" fillId="0" borderId="6" xfId="0" applyFont="1" applyBorder="1" applyAlignment="1">
      <alignment horizontal="left"/>
    </xf>
    <xf numFmtId="0" fontId="1" fillId="0" borderId="0" xfId="0" applyFont="1" applyAlignment="1">
      <alignment horizontal="left"/>
    </xf>
    <xf numFmtId="2" fontId="1" fillId="0" borderId="0" xfId="0" applyNumberFormat="1" applyFont="1" applyAlignment="1">
      <alignment horizontal="right"/>
    </xf>
    <xf numFmtId="2" fontId="0" fillId="0" borderId="26" xfId="0" applyNumberFormat="1" applyBorder="1"/>
    <xf numFmtId="0" fontId="0" fillId="0" borderId="0" xfId="0" applyAlignment="1">
      <alignment vertical="top"/>
    </xf>
    <xf numFmtId="0" fontId="0" fillId="0" borderId="0" xfId="0" applyAlignment="1">
      <alignment horizontal="center" vertical="top"/>
    </xf>
    <xf numFmtId="0" fontId="0" fillId="0" borderId="0" xfId="0" applyAlignment="1">
      <alignment horizontal="center" vertical="top" textRotation="90"/>
    </xf>
    <xf numFmtId="0" fontId="0" fillId="0" borderId="0" xfId="0" applyAlignment="1">
      <alignment horizontal="center" vertical="top" textRotation="90" wrapText="1"/>
    </xf>
    <xf numFmtId="0" fontId="1" fillId="0" borderId="0" xfId="0" applyFont="1" applyAlignment="1">
      <alignment vertical="top" textRotation="90"/>
    </xf>
    <xf numFmtId="0" fontId="0" fillId="42" borderId="0" xfId="0" applyFill="1" applyAlignment="1">
      <alignment textRotation="90"/>
    </xf>
    <xf numFmtId="0" fontId="22" fillId="0" borderId="22" xfId="0" applyFont="1" applyBorder="1" applyProtection="1">
      <protection locked="0"/>
    </xf>
    <xf numFmtId="0" fontId="0" fillId="0" borderId="23" xfId="0" applyBorder="1" applyProtection="1">
      <protection locked="0"/>
    </xf>
    <xf numFmtId="0" fontId="0" fillId="51" borderId="0" xfId="0" applyFill="1" applyAlignment="1">
      <alignment horizontal="center" vertical="top" textRotation="90"/>
    </xf>
    <xf numFmtId="0" fontId="1" fillId="0" borderId="0" xfId="0" applyFont="1" applyAlignment="1">
      <alignment vertical="top" textRotation="90" wrapText="1"/>
    </xf>
    <xf numFmtId="0" fontId="1" fillId="51" borderId="0" xfId="0" applyFont="1" applyFill="1"/>
    <xf numFmtId="0" fontId="2" fillId="42" borderId="0" xfId="0" applyFont="1" applyFill="1" applyAlignment="1">
      <alignment horizontal="center" vertical="center"/>
    </xf>
    <xf numFmtId="0" fontId="0" fillId="0" borderId="0" xfId="0" applyAlignment="1" applyProtection="1">
      <alignment horizontal="center" vertical="top"/>
      <protection locked="0"/>
    </xf>
    <xf numFmtId="0" fontId="1" fillId="0" borderId="0" xfId="0" applyFont="1" applyAlignment="1" applyProtection="1">
      <alignment horizontal="center" vertical="top" textRotation="90"/>
      <protection locked="0"/>
    </xf>
    <xf numFmtId="0" fontId="0" fillId="0" borderId="29" xfId="0" applyBorder="1"/>
    <xf numFmtId="0" fontId="0" fillId="0" borderId="30" xfId="0" applyBorder="1"/>
    <xf numFmtId="0" fontId="0" fillId="0" borderId="32" xfId="0" applyBorder="1"/>
    <xf numFmtId="0" fontId="0" fillId="0" borderId="31" xfId="0" applyBorder="1"/>
    <xf numFmtId="0" fontId="24" fillId="0" borderId="17" xfId="3" applyBorder="1" applyAlignment="1">
      <alignment vertical="center"/>
    </xf>
    <xf numFmtId="0" fontId="33" fillId="0" borderId="19" xfId="0" applyFont="1" applyBorder="1" applyAlignment="1">
      <alignment horizontal="left" vertical="center" indent="1"/>
    </xf>
    <xf numFmtId="0" fontId="0" fillId="0" borderId="33" xfId="0" applyBorder="1"/>
    <xf numFmtId="0" fontId="0" fillId="0" borderId="34" xfId="0" applyBorder="1"/>
    <xf numFmtId="0" fontId="0" fillId="0" borderId="28" xfId="0" applyBorder="1"/>
    <xf numFmtId="0" fontId="0" fillId="0" borderId="0" xfId="0" applyAlignment="1">
      <alignment horizontal="right" vertical="top" textRotation="90" wrapText="1"/>
    </xf>
    <xf numFmtId="0" fontId="0" fillId="0" borderId="0" xfId="0" quotePrefix="1" applyAlignment="1">
      <alignment horizontal="left" vertical="top" wrapText="1"/>
    </xf>
    <xf numFmtId="0" fontId="1" fillId="3" borderId="21" xfId="0" applyFont="1" applyFill="1" applyBorder="1" applyAlignment="1">
      <alignment horizontal="center" vertical="top" wrapText="1"/>
    </xf>
    <xf numFmtId="0" fontId="0" fillId="42" borderId="0" xfId="0" applyFill="1" applyAlignment="1">
      <alignment horizontal="center" textRotation="90"/>
    </xf>
    <xf numFmtId="0" fontId="0" fillId="42" borderId="0" xfId="0" applyFill="1" applyAlignment="1">
      <alignment horizontal="center" vertical="center" textRotation="90"/>
    </xf>
    <xf numFmtId="0" fontId="0" fillId="42" borderId="0" xfId="0" applyFill="1" applyAlignment="1">
      <alignment textRotation="90" wrapText="1"/>
    </xf>
    <xf numFmtId="0" fontId="1" fillId="42" borderId="0" xfId="0" applyFont="1" applyFill="1" applyAlignment="1">
      <alignment horizontal="center" textRotation="90"/>
    </xf>
    <xf numFmtId="0" fontId="0" fillId="42" borderId="0" xfId="0" applyFill="1" applyProtection="1">
      <protection locked="0"/>
    </xf>
    <xf numFmtId="0" fontId="0" fillId="42" borderId="0" xfId="0" applyFill="1" applyAlignment="1" applyProtection="1">
      <alignment horizontal="center" vertical="top"/>
      <protection locked="0"/>
    </xf>
    <xf numFmtId="0" fontId="1" fillId="42" borderId="0" xfId="0" applyFont="1" applyFill="1" applyAlignment="1" applyProtection="1">
      <alignment horizontal="center" vertical="top" textRotation="90"/>
      <protection locked="0"/>
    </xf>
    <xf numFmtId="0" fontId="0" fillId="52" borderId="0" xfId="0" applyFill="1"/>
    <xf numFmtId="0" fontId="0" fillId="52" borderId="0" xfId="0" applyFill="1" applyAlignment="1">
      <alignment horizontal="center"/>
    </xf>
    <xf numFmtId="0" fontId="0" fillId="52" borderId="0" xfId="0" applyFill="1" applyAlignment="1">
      <alignment horizontal="center" vertical="center"/>
    </xf>
    <xf numFmtId="0" fontId="2" fillId="52" borderId="0" xfId="0" applyFont="1" applyFill="1" applyAlignment="1">
      <alignment horizontal="center" vertical="center"/>
    </xf>
    <xf numFmtId="0" fontId="0" fillId="52" borderId="0" xfId="0" applyFill="1" applyAlignment="1">
      <alignment wrapText="1"/>
    </xf>
    <xf numFmtId="0" fontId="0" fillId="52" borderId="0" xfId="0" applyFill="1" applyAlignment="1">
      <alignment textRotation="90"/>
    </xf>
    <xf numFmtId="0" fontId="0" fillId="52" borderId="0" xfId="0" applyFill="1" applyAlignment="1">
      <alignment horizontal="center" vertical="top" textRotation="90"/>
    </xf>
    <xf numFmtId="0" fontId="1" fillId="3" borderId="21" xfId="0" applyFont="1" applyFill="1" applyBorder="1" applyAlignment="1">
      <alignment horizontal="left" vertical="top" wrapText="1"/>
    </xf>
    <xf numFmtId="0" fontId="24" fillId="0" borderId="1" xfId="3" applyBorder="1"/>
    <xf numFmtId="0" fontId="1" fillId="4" borderId="2" xfId="0" applyFont="1" applyFill="1" applyBorder="1" applyAlignment="1" applyProtection="1">
      <alignment horizontal="center" textRotation="90"/>
      <protection locked="0"/>
    </xf>
    <xf numFmtId="0" fontId="3" fillId="4" borderId="27" xfId="0" applyFont="1" applyFill="1" applyBorder="1" applyAlignment="1" applyProtection="1">
      <alignment horizontal="center" textRotation="90"/>
      <protection locked="0"/>
    </xf>
    <xf numFmtId="0" fontId="1" fillId="4" borderId="27" xfId="0" applyFont="1" applyFill="1" applyBorder="1" applyAlignment="1" applyProtection="1">
      <alignment horizontal="center" textRotation="90"/>
      <protection locked="0"/>
    </xf>
    <xf numFmtId="0" fontId="1" fillId="8" borderId="27" xfId="0" applyFont="1" applyFill="1" applyBorder="1" applyAlignment="1" applyProtection="1">
      <alignment horizontal="center" textRotation="90"/>
      <protection locked="0"/>
    </xf>
    <xf numFmtId="0" fontId="1" fillId="43" borderId="27" xfId="0" applyFont="1" applyFill="1" applyBorder="1" applyAlignment="1" applyProtection="1">
      <alignment horizontal="center" textRotation="90"/>
      <protection locked="0"/>
    </xf>
    <xf numFmtId="0" fontId="1" fillId="48" borderId="27" xfId="0" applyFont="1" applyFill="1" applyBorder="1" applyAlignment="1" applyProtection="1">
      <alignment horizontal="center" textRotation="90"/>
      <protection locked="0"/>
    </xf>
    <xf numFmtId="0" fontId="1" fillId="2" borderId="21" xfId="0" applyFont="1" applyFill="1" applyBorder="1" applyAlignment="1" applyProtection="1">
      <alignment horizontal="center" textRotation="90"/>
      <protection locked="0"/>
    </xf>
    <xf numFmtId="0" fontId="1" fillId="2" borderId="2" xfId="0" applyFont="1" applyFill="1" applyBorder="1" applyAlignment="1" applyProtection="1">
      <alignment horizontal="center" textRotation="90"/>
      <protection locked="0"/>
    </xf>
    <xf numFmtId="0" fontId="1" fillId="2" borderId="27" xfId="0" applyFont="1" applyFill="1" applyBorder="1" applyAlignment="1" applyProtection="1">
      <alignment horizontal="center" textRotation="90"/>
      <protection locked="0"/>
    </xf>
    <xf numFmtId="0" fontId="1" fillId="9" borderId="27" xfId="0" applyFont="1" applyFill="1" applyBorder="1" applyAlignment="1" applyProtection="1">
      <alignment horizontal="center" textRotation="90"/>
      <protection locked="0"/>
    </xf>
    <xf numFmtId="0" fontId="1" fillId="9" borderId="2" xfId="0" applyFont="1" applyFill="1" applyBorder="1" applyAlignment="1" applyProtection="1">
      <alignment horizontal="center" textRotation="90"/>
      <protection locked="0"/>
    </xf>
    <xf numFmtId="0" fontId="1" fillId="9" borderId="21" xfId="0" applyFont="1" applyFill="1" applyBorder="1" applyAlignment="1" applyProtection="1">
      <alignment horizontal="center" textRotation="90"/>
      <protection locked="0"/>
    </xf>
    <xf numFmtId="0" fontId="1" fillId="49" borderId="27" xfId="0" applyFont="1" applyFill="1" applyBorder="1" applyAlignment="1" applyProtection="1">
      <alignment horizontal="center" textRotation="90"/>
      <protection locked="0"/>
    </xf>
    <xf numFmtId="0" fontId="3" fillId="49" borderId="27" xfId="0" applyFont="1" applyFill="1" applyBorder="1" applyAlignment="1" applyProtection="1">
      <alignment horizontal="center" textRotation="90"/>
      <protection locked="0"/>
    </xf>
    <xf numFmtId="0" fontId="1" fillId="50" borderId="2" xfId="0" applyFont="1" applyFill="1" applyBorder="1" applyAlignment="1" applyProtection="1">
      <alignment horizontal="center" textRotation="90"/>
      <protection locked="0"/>
    </xf>
    <xf numFmtId="0" fontId="1" fillId="42" borderId="0" xfId="0" applyFont="1" applyFill="1" applyAlignment="1">
      <alignment horizontal="center" textRotation="90"/>
    </xf>
    <xf numFmtId="0" fontId="3" fillId="3" borderId="2" xfId="0" applyFont="1" applyFill="1" applyBorder="1" applyAlignment="1">
      <alignment horizontal="center"/>
    </xf>
    <xf numFmtId="0" fontId="1" fillId="3" borderId="20" xfId="0" applyFont="1" applyFill="1" applyBorder="1" applyAlignment="1">
      <alignment horizontal="center" vertical="top" wrapText="1"/>
    </xf>
    <xf numFmtId="0" fontId="1" fillId="3" borderId="21" xfId="0" applyFont="1" applyFill="1" applyBorder="1" applyAlignment="1">
      <alignment horizontal="center" vertical="top" wrapText="1"/>
    </xf>
    <xf numFmtId="0" fontId="1" fillId="4" borderId="7" xfId="0" applyFont="1" applyFill="1" applyBorder="1" applyAlignment="1">
      <alignment horizontal="center"/>
    </xf>
    <xf numFmtId="0" fontId="1" fillId="4" borderId="26" xfId="0" applyFont="1" applyFill="1" applyBorder="1" applyAlignment="1">
      <alignment horizontal="center"/>
    </xf>
    <xf numFmtId="0" fontId="1" fillId="4" borderId="2" xfId="0" applyFont="1" applyFill="1" applyBorder="1" applyAlignment="1">
      <alignment horizontal="center"/>
    </xf>
    <xf numFmtId="0" fontId="1" fillId="4" borderId="20" xfId="0" applyFont="1" applyFill="1" applyBorder="1" applyAlignment="1">
      <alignment horizontal="center"/>
    </xf>
    <xf numFmtId="0" fontId="1" fillId="4" borderId="27" xfId="0" applyFont="1" applyFill="1" applyBorder="1" applyAlignment="1">
      <alignment horizontal="center"/>
    </xf>
    <xf numFmtId="0" fontId="1" fillId="4" borderId="21" xfId="0" applyFont="1" applyFill="1" applyBorder="1" applyAlignment="1">
      <alignment horizontal="center"/>
    </xf>
    <xf numFmtId="0" fontId="1" fillId="0" borderId="21" xfId="0" applyFont="1" applyBorder="1" applyAlignment="1" applyProtection="1">
      <protection locked="0"/>
    </xf>
  </cellXfs>
  <cellStyles count="46">
    <cellStyle name="20% - Accent1 2" xfId="21" xr:uid="{95E576EB-FFF9-4C9A-A753-B87A29DD0B66}"/>
    <cellStyle name="20% - Accent2 2" xfId="25" xr:uid="{BA3DB838-3455-4E48-B889-DA00498A9124}"/>
    <cellStyle name="20% - Accent3 2" xfId="29" xr:uid="{1C40F568-81A6-4815-8D37-92C6B9B2FCD8}"/>
    <cellStyle name="20% - Accent4 2" xfId="33" xr:uid="{F3B598E7-8871-4DA0-BFC3-40877223F7D3}"/>
    <cellStyle name="20% - Accent5 2" xfId="37" xr:uid="{726241A6-233E-46F0-B7C1-FE3A82B93EB5}"/>
    <cellStyle name="20% - Accent6 2" xfId="41" xr:uid="{22ED3298-EAB9-46C0-A97C-ECCEE2229E72}"/>
    <cellStyle name="40% - Accent1 2" xfId="22" xr:uid="{D8DE721D-0EA2-49C8-87CA-536F63F2315A}"/>
    <cellStyle name="40% - Accent2 2" xfId="26" xr:uid="{FDAA3A0F-1460-4511-94B6-400E5F2E89A0}"/>
    <cellStyle name="40% - Accent3 2" xfId="30" xr:uid="{6F287969-E74B-4888-B354-B61EAF5665B4}"/>
    <cellStyle name="40% - Accent4 2" xfId="34" xr:uid="{7539B71E-F755-496A-A4CD-50154001B99E}"/>
    <cellStyle name="40% - Accent5 2" xfId="38" xr:uid="{32F35449-8319-414C-A35A-35AE738E8FC0}"/>
    <cellStyle name="40% - Accent6 2" xfId="42" xr:uid="{A8F254BB-F4AF-403D-B9E8-01222ED4D647}"/>
    <cellStyle name="60% - Accent1 2" xfId="23" xr:uid="{BD2F20F6-727B-4059-B3F5-08CC822D729C}"/>
    <cellStyle name="60% - Accent2 2" xfId="27" xr:uid="{55B60E98-76C1-45B1-ABBF-8AEB561A14F5}"/>
    <cellStyle name="60% - Accent3 2" xfId="31" xr:uid="{9DCCE2AA-0EC1-4457-885E-E5F29F0FE13A}"/>
    <cellStyle name="60% - Accent4 2" xfId="35" xr:uid="{5163C9B6-E339-4C6D-A453-41E19C1B9FE6}"/>
    <cellStyle name="60% - Accent5 2" xfId="39" xr:uid="{47CD64AB-D756-46D7-BDA9-542ED46A1B1A}"/>
    <cellStyle name="60% - Accent6 2" xfId="43" xr:uid="{4D12DF7C-3B87-42F8-BEF0-E511E73BCD2A}"/>
    <cellStyle name="Accent1 2" xfId="20" xr:uid="{5A3FA802-9D81-480D-BABC-DC8D59357632}"/>
    <cellStyle name="Accent2 2" xfId="24" xr:uid="{D72C9E5C-A4AE-497A-9916-A02EA34D5E32}"/>
    <cellStyle name="Accent3 2" xfId="28" xr:uid="{4ECACA9D-6A34-4720-8725-FD6C7FCC38C3}"/>
    <cellStyle name="Accent4 2" xfId="32" xr:uid="{E7186DC5-E261-4839-89E4-51C7C3CBAA59}"/>
    <cellStyle name="Accent5 2" xfId="36" xr:uid="{9BEE64FB-180D-475A-A15B-4D92E3E54CE8}"/>
    <cellStyle name="Accent5 3" xfId="4" xr:uid="{1588B6C6-A3F8-4AB8-8A85-98B39893B46F}"/>
    <cellStyle name="Accent6 2" xfId="40" xr:uid="{51E1E13F-5462-4066-B587-878DB876A835}"/>
    <cellStyle name="Berekening 2" xfId="14" xr:uid="{4F32EAAC-9964-4BB6-8DB4-1268611E8D35}"/>
    <cellStyle name="Controlecel 2" xfId="16" xr:uid="{FBAFAD52-8934-4DA7-87C8-F878D2EA79B4}"/>
    <cellStyle name="Gekoppelde cel 2" xfId="15" xr:uid="{0454E3D6-2BB4-4E5A-8039-300B86D8289D}"/>
    <cellStyle name="Goed 2" xfId="9" xr:uid="{72707E91-8C61-40FA-978D-1B38806BC13B}"/>
    <cellStyle name="Heading 1 2" xfId="45" xr:uid="{0FC40256-2256-4AB4-8C53-C0350CF1CD89}"/>
    <cellStyle name="Hyperlink" xfId="3" builtinId="8"/>
    <cellStyle name="Hyperlink 2" xfId="44" xr:uid="{9E88035C-3A64-4E61-B32C-6E77C9AE5503}"/>
    <cellStyle name="Invoer 2" xfId="12" xr:uid="{3B424C7E-0C04-493A-B870-D2A2D7B98CD0}"/>
    <cellStyle name="Kop 1 2" xfId="5" xr:uid="{E869E239-01D4-4975-9AFB-E99451D5FDF1}"/>
    <cellStyle name="Kop 2 2" xfId="6" xr:uid="{694300C6-5F39-4550-A72F-AF4D97C39D8D}"/>
    <cellStyle name="Kop 3 2" xfId="7" xr:uid="{9DA0719E-6D24-4C98-A4EA-6F96503BE59C}"/>
    <cellStyle name="Kop 4 2" xfId="8" xr:uid="{A527CF5E-8557-440E-AC1F-3B59975E640E}"/>
    <cellStyle name="Neutraal 2" xfId="11" xr:uid="{5FD5D5B6-3399-4A14-91CB-E66EE458D970}"/>
    <cellStyle name="Normal" xfId="0" builtinId="0"/>
    <cellStyle name="Note" xfId="2" builtinId="10" customBuiltin="1"/>
    <cellStyle name="Ongeldig 2" xfId="10" xr:uid="{045882C4-B9E9-4AB0-B724-A5862585FD73}"/>
    <cellStyle name="Title" xfId="1" builtinId="15" customBuiltin="1"/>
    <cellStyle name="Totaal 2" xfId="19" xr:uid="{2D036F67-3FF2-4630-BACF-E47A2C5CE689}"/>
    <cellStyle name="Uitvoer 2" xfId="13" xr:uid="{D6D9F1A0-3BD7-420E-9E64-E541BD8C106E}"/>
    <cellStyle name="Verklarende tekst 2" xfId="18" xr:uid="{842583A5-1C52-479B-A4DE-FC34183476AC}"/>
    <cellStyle name="Waarschuwingstekst 2" xfId="17" xr:uid="{ED149326-AE3F-43E1-860A-30766E76F490}"/>
  </cellStyles>
  <dxfs count="242">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indexed="64"/>
          <bgColor theme="8" tint="0.59999389629810485"/>
        </patternFill>
      </fill>
      <alignment horizontal="left" vertical="bottom" textRotation="0" wrapText="0" indent="0" justifyLastLine="0" shrinkToFit="0" readingOrder="0"/>
    </dxf>
    <dxf>
      <font>
        <b/>
      </font>
      <fill>
        <patternFill patternType="solid">
          <fgColor indexed="64"/>
          <bgColor theme="3" tint="0.79998168889431442"/>
        </patternFill>
      </fill>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fill>
        <patternFill patternType="solid">
          <fgColor indexed="64"/>
          <bgColor rgb="FFFFC000"/>
        </patternFill>
      </fill>
    </dxf>
    <dxf>
      <fill>
        <patternFill patternType="none">
          <fgColor indexed="64"/>
          <bgColor auto="1"/>
        </patternFill>
      </fill>
    </dxf>
    <dxf>
      <fill>
        <patternFill>
          <fgColor indexed="64"/>
          <bgColor rgb="FFFFFF00"/>
        </patternFill>
      </fill>
      <alignment horizontal="center" vertical="bottom"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border>
        <top style="thin">
          <color auto="1"/>
        </top>
        <bottom style="thin">
          <color auto="1"/>
        </bottom>
      </border>
    </dxf>
    <dxf>
      <alignment vertical="bottom"/>
    </dxf>
    <dxf>
      <alignment vertical="bottom"/>
    </dxf>
    <dxf>
      <alignment horizontal="center"/>
    </dxf>
    <dxf>
      <alignment horizontal="center"/>
    </dxf>
    <dxf>
      <fill>
        <patternFill>
          <bgColor theme="5" tint="0.59999389629810485"/>
        </patternFill>
      </fill>
    </dxf>
    <dxf>
      <fill>
        <patternFill patternType="solid">
          <bgColor theme="5" tint="0.79998168889431442"/>
        </patternFill>
      </fill>
    </dxf>
    <dxf>
      <alignment vertical="top"/>
    </dxf>
    <dxf>
      <alignment horizontal="right"/>
    </dxf>
    <dxf>
      <font>
        <b/>
      </font>
    </dxf>
    <dxf>
      <alignment horizontal="right"/>
    </dxf>
    <dxf>
      <alignment textRotation="90"/>
    </dxf>
    <dxf>
      <border>
        <top style="thin">
          <color indexed="64"/>
        </top>
        <horizontal style="thin">
          <color indexed="64"/>
        </horizontal>
      </border>
    </dxf>
    <dxf>
      <border>
        <top style="thin">
          <color indexed="64"/>
        </top>
        <horizontal style="thin">
          <color indexed="64"/>
        </horizontal>
      </border>
    </dxf>
    <dxf>
      <fill>
        <patternFill patternType="solid">
          <bgColor theme="5" tint="0.79998168889431442"/>
        </patternFill>
      </fill>
    </dxf>
    <dxf>
      <border>
        <right style="thin">
          <color indexed="64"/>
        </right>
        <top style="thin">
          <color indexed="64"/>
        </top>
        <bottom style="thin">
          <color indexed="64"/>
        </bottom>
      </border>
    </dxf>
    <dxf>
      <alignment vertical="top"/>
    </dxf>
    <dxf>
      <alignment horizontal="center"/>
    </dxf>
    <dxf>
      <alignment textRotation="90"/>
    </dxf>
    <dxf>
      <font>
        <b/>
      </font>
    </dxf>
    <dxf>
      <alignment textRotation="0"/>
    </dxf>
    <dxf>
      <font>
        <b val="0"/>
      </font>
    </dxf>
    <dxf>
      <alignment textRotation="0"/>
    </dxf>
    <dxf>
      <font>
        <b val="0"/>
      </font>
    </dxf>
    <dxf>
      <alignment horizontal="center"/>
    </dxf>
    <dxf>
      <alignment horizontal="center"/>
    </dxf>
    <dxf>
      <alignment horizontal="center"/>
    </dxf>
    <dxf>
      <alignment vertical="top"/>
    </dxf>
    <dxf>
      <alignment vertical="top"/>
    </dxf>
    <dxf>
      <alignment vertical="top"/>
    </dxf>
    <dxf>
      <fill>
        <patternFill patternType="solid">
          <bgColor theme="5" tint="0.79998168889431442"/>
        </patternFill>
      </fill>
    </dxf>
    <dxf>
      <fill>
        <patternFill>
          <bgColor theme="5" tint="0.59999389629810485"/>
        </patternFill>
      </fill>
    </dxf>
    <dxf>
      <border>
        <right style="thin">
          <color indexed="64"/>
        </right>
        <top style="thin">
          <color indexed="64"/>
        </top>
        <bottom style="thin">
          <color indexed="64"/>
        </bottom>
        <vertical style="thin">
          <color indexed="64"/>
        </vertical>
        <horizontal style="thin">
          <color indexed="64"/>
        </horizontal>
      </border>
    </dxf>
    <dxf>
      <font>
        <b/>
      </font>
    </dxf>
    <dxf>
      <font>
        <b/>
      </font>
    </dxf>
    <dxf>
      <alignment textRotation="90"/>
    </dxf>
    <dxf>
      <alignment textRotation="90"/>
    </dxf>
    <dxf>
      <border>
        <right style="thin">
          <color indexed="64"/>
        </right>
        <top style="thin">
          <color indexed="64"/>
        </top>
        <bottom style="thin">
          <color indexed="64"/>
        </bottom>
        <vertical style="thin">
          <color indexed="64"/>
        </vertical>
        <horizontal style="thin">
          <color indexed="64"/>
        </horizontal>
      </border>
    </dxf>
    <dxf>
      <font>
        <b/>
      </font>
    </dxf>
    <dxf>
      <fill>
        <patternFill patternType="solid">
          <bgColor theme="5" tint="0.79998168889431442"/>
        </patternFill>
      </fill>
    </dxf>
    <dxf>
      <alignment textRotation="90"/>
    </dxf>
    <dxf>
      <alignment textRotation="90"/>
    </dxf>
    <dxf>
      <border>
        <left style="thin">
          <color indexed="64"/>
        </left>
        <right style="thin">
          <color indexed="64"/>
        </right>
        <top style="thin">
          <color indexed="64"/>
        </top>
        <bottom style="thin">
          <color indexed="64"/>
        </bottom>
      </border>
    </dxf>
    <dxf>
      <font>
        <b/>
      </font>
    </dxf>
    <dxf>
      <fill>
        <patternFill patternType="solid">
          <bgColor theme="5" tint="0.59999389629810485"/>
        </patternFill>
      </fill>
    </dxf>
    <dxf>
      <alignment textRotation="90"/>
    </dxf>
    <dxf>
      <alignment horizontal="left" textRotation="0"/>
    </dxf>
    <dxf>
      <fill>
        <patternFill>
          <bgColor theme="5" tint="0.39997558519241921"/>
        </patternFill>
      </fill>
    </dxf>
    <dxf>
      <fill>
        <patternFill>
          <bgColor theme="5" tint="0.79998168889431442"/>
        </patternFill>
      </fill>
    </dxf>
    <dxf>
      <fill>
        <patternFill patternType="solid">
          <bgColor theme="0" tint="-0.14999847407452621"/>
        </patternFill>
      </fill>
    </dxf>
    <dxf>
      <alignment textRotation="90"/>
    </dxf>
    <dxf>
      <font>
        <b/>
      </font>
    </dxf>
    <dxf>
      <border>
        <bottom style="thin">
          <color indexed="64"/>
        </bottom>
      </border>
    </dxf>
    <dxf>
      <border>
        <bottom style="thin">
          <color indexed="64"/>
        </bottom>
      </border>
    </dxf>
    <dxf>
      <fill>
        <patternFill patternType="solid">
          <bgColor theme="5" tint="0.59999389629810485"/>
        </patternFill>
      </fill>
    </dxf>
    <dxf>
      <fill>
        <patternFill patternType="solid">
          <bgColor theme="5" tint="0.59999389629810485"/>
        </patternFill>
      </fill>
    </dxf>
    <dxf>
      <font>
        <b/>
      </font>
    </dxf>
    <dxf>
      <font>
        <b/>
      </font>
    </dxf>
    <dxf>
      <alignment textRotation="90"/>
    </dxf>
    <dxf>
      <alignment textRotation="90"/>
    </dxf>
    <dxf>
      <font>
        <b/>
      </font>
    </dxf>
    <dxf>
      <fill>
        <patternFill patternType="solid">
          <bgColor theme="5" tint="0.59999389629810485"/>
        </patternFill>
      </fill>
    </dxf>
    <dxf>
      <alignment textRotation="90"/>
    </dxf>
    <dxf>
      <font>
        <b/>
      </font>
    </dxf>
    <dxf>
      <fill>
        <patternFill patternType="solid">
          <bgColor theme="5" tint="0.59999389629810485"/>
        </patternFill>
      </fill>
    </dxf>
    <dxf>
      <alignment textRotation="90"/>
    </dxf>
    <dxf>
      <fill>
        <patternFill patternType="solid">
          <bgColor theme="5" tint="0.59999389629810485"/>
        </patternFill>
      </fill>
    </dxf>
    <dxf>
      <font>
        <b/>
      </font>
    </dxf>
    <dxf>
      <alignment textRotation="90"/>
    </dxf>
    <dxf>
      <fill>
        <patternFill patternType="solid">
          <bgColor theme="5" tint="0.59999389629810485"/>
        </patternFill>
      </fill>
    </dxf>
    <dxf>
      <font>
        <color auto="1"/>
      </font>
    </dxf>
    <dxf>
      <font>
        <b/>
      </font>
    </dxf>
    <dxf>
      <alignment textRotation="90"/>
    </dxf>
    <dxf>
      <fill>
        <patternFill patternType="solid">
          <bgColor theme="5" tint="0.79998168889431442"/>
        </patternFill>
      </fill>
    </dxf>
    <dxf>
      <fill>
        <patternFill patternType="solid">
          <bgColor theme="5" tint="0.79998168889431442"/>
        </patternFill>
      </fill>
    </dxf>
    <dxf>
      <font>
        <b/>
      </font>
    </dxf>
    <dxf>
      <font>
        <b/>
      </font>
    </dxf>
    <dxf>
      <alignment textRotation="90"/>
    </dxf>
    <dxf>
      <alignment textRotation="90"/>
    </dxf>
    <dxf>
      <fill>
        <patternFill patternType="solid">
          <bgColor theme="2" tint="-9.9978637043366805E-2"/>
        </patternFill>
      </fill>
    </dxf>
    <dxf>
      <alignment textRotation="90"/>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font>
        <b/>
      </font>
    </dxf>
    <dxf>
      <fill>
        <patternFill>
          <bgColor theme="5" tint="0.39997558519241921"/>
        </patternFill>
      </fill>
    </dxf>
    <dxf>
      <fill>
        <patternFill>
          <bgColor theme="5" tint="0.59999389629810485"/>
        </patternFill>
      </fill>
    </dxf>
    <dxf>
      <fill>
        <patternFill>
          <bgColor theme="4" tint="0.39997558519241921"/>
        </patternFill>
      </fill>
    </dxf>
    <dxf>
      <fill>
        <patternFill>
          <bgColor theme="4" tint="0.59999389629810485"/>
        </patternFill>
      </fill>
    </dxf>
    <dxf>
      <fill>
        <patternFill>
          <bgColor theme="4" tint="0.79998168889431442"/>
        </patternFill>
      </fill>
    </dxf>
    <dxf>
      <fill>
        <patternFill>
          <bgColor theme="0" tint="-0.14999847407452621"/>
        </patternFill>
      </fill>
    </dxf>
    <dxf>
      <alignment horizontal="center"/>
    </dxf>
    <dxf>
      <alignment horizontal="center"/>
    </dxf>
    <dxf>
      <alignment vertical="bottom"/>
    </dxf>
    <dxf>
      <alignment vertical="bottom"/>
    </dxf>
    <dxf>
      <border>
        <bottom style="thin">
          <color indexed="64"/>
        </bottom>
      </border>
    </dxf>
    <dxf>
      <border>
        <bottom style="thin">
          <color indexed="64"/>
        </bottom>
      </border>
    </dxf>
    <dxf>
      <fill>
        <patternFill>
          <bgColor theme="0" tint="-4.9989318521683403E-2"/>
        </patternFill>
      </fill>
    </dxf>
    <dxf>
      <font>
        <b/>
      </font>
    </dxf>
    <dxf>
      <alignment textRotation="90"/>
    </dxf>
    <dxf>
      <font>
        <b/>
      </font>
    </dxf>
    <dxf>
      <fill>
        <patternFill>
          <bgColor theme="0" tint="-4.9989318521683403E-2"/>
        </patternFill>
      </fill>
    </dxf>
    <dxf>
      <protection locked="0"/>
    </dxf>
    <dxf>
      <protection locked="0"/>
    </dxf>
    <dxf>
      <protection locked="0"/>
    </dxf>
    <dxf>
      <protection locked="0"/>
    </dxf>
    <dxf>
      <fill>
        <patternFill patternType="solid">
          <bgColor theme="9" tint="0.79998168889431442"/>
        </patternFill>
      </fill>
    </dxf>
    <dxf>
      <font>
        <b/>
      </font>
    </dxf>
    <dxf>
      <alignment textRotation="90"/>
    </dxf>
    <dxf>
      <alignment textRotation="90"/>
    </dxf>
    <dxf>
      <font>
        <b/>
      </font>
    </dxf>
    <dxf>
      <fill>
        <patternFill>
          <bgColor theme="9" tint="0.79998168889431442"/>
        </patternFill>
      </fill>
    </dxf>
    <dxf>
      <font>
        <color auto="1"/>
      </font>
    </dxf>
    <dxf>
      <border>
        <bottom style="thin">
          <color indexed="64"/>
        </bottom>
      </border>
    </dxf>
    <dxf>
      <font>
        <b/>
      </font>
    </dxf>
    <dxf>
      <alignment textRotation="90"/>
    </dxf>
    <dxf>
      <alignment textRotation="0"/>
    </dxf>
    <dxf>
      <border>
        <bottom style="thin">
          <color indexed="64"/>
        </bottom>
      </border>
    </dxf>
    <dxf>
      <font>
        <b/>
      </font>
    </dxf>
    <dxf>
      <font>
        <b/>
      </font>
    </dxf>
    <dxf>
      <alignment textRotation="90"/>
    </dxf>
    <dxf>
      <alignment textRotation="90"/>
    </dxf>
    <dxf>
      <font>
        <b/>
      </font>
    </dxf>
    <dxf>
      <font>
        <b/>
      </font>
    </dxf>
    <dxf>
      <alignment textRotation="90"/>
    </dxf>
    <dxf>
      <alignment textRotation="90"/>
    </dxf>
    <dxf>
      <border>
        <bottom style="thin">
          <color indexed="64"/>
        </bottom>
      </border>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9" tint="0.79998168889431442"/>
        </patternFill>
      </fill>
    </dxf>
    <dxf>
      <font>
        <b/>
      </font>
    </dxf>
    <dxf>
      <font>
        <b/>
      </font>
    </dxf>
    <dxf>
      <alignment horizontal="center"/>
    </dxf>
    <dxf>
      <alignment textRotation="90"/>
    </dxf>
    <dxf>
      <font>
        <b/>
      </font>
    </dxf>
    <dxf>
      <font>
        <b/>
      </font>
    </dxf>
  </dxfs>
  <tableStyles count="0" defaultTableStyle="TableStyleMedium2" defaultPivotStyle="PivotStyleLight16"/>
  <colors>
    <mruColors>
      <color rgb="FFFF7C80"/>
      <color rgb="FFCCECFF"/>
      <color rgb="FFCCFFCC"/>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ustomXml" Target="../ink/ink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customXml" Target="../ink/ink2.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1257684</xdr:colOff>
      <xdr:row>7</xdr:row>
      <xdr:rowOff>97538</xdr:rowOff>
    </xdr:to>
    <xdr:pic>
      <xdr:nvPicPr>
        <xdr:cNvPr id="2" name="Afbeelding 1">
          <a:extLst>
            <a:ext uri="{FF2B5EF4-FFF2-40B4-BE49-F238E27FC236}">
              <a16:creationId xmlns:a16="http://schemas.microsoft.com/office/drawing/2014/main" id="{E940130D-B072-4556-952A-45F5C997F3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365760"/>
          <a:ext cx="1257684" cy="10119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168341</xdr:colOff>
      <xdr:row>15</xdr:row>
      <xdr:rowOff>338666</xdr:rowOff>
    </xdr:from>
    <xdr:to>
      <xdr:col>1</xdr:col>
      <xdr:colOff>1732015</xdr:colOff>
      <xdr:row>15</xdr:row>
      <xdr:rowOff>1596660</xdr:rowOff>
    </xdr:to>
    <xdr:pic macro="[0]!Alle">
      <xdr:nvPicPr>
        <xdr:cNvPr id="2" name="Afbeelding 1">
          <a:extLst>
            <a:ext uri="{FF2B5EF4-FFF2-40B4-BE49-F238E27FC236}">
              <a16:creationId xmlns:a16="http://schemas.microsoft.com/office/drawing/2014/main" id="{4683F913-EEE0-425C-9B30-67249053E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2174" y="2677583"/>
          <a:ext cx="1571294" cy="1253549"/>
        </a:xfrm>
        <a:prstGeom prst="rect">
          <a:avLst/>
        </a:prstGeom>
      </xdr:spPr>
    </xdr:pic>
    <xdr:clientData/>
  </xdr:twoCellAnchor>
  <xdr:twoCellAnchor>
    <xdr:from>
      <xdr:col>78</xdr:col>
      <xdr:colOff>232833</xdr:colOff>
      <xdr:row>2</xdr:row>
      <xdr:rowOff>21169</xdr:rowOff>
    </xdr:from>
    <xdr:to>
      <xdr:col>83</xdr:col>
      <xdr:colOff>105835</xdr:colOff>
      <xdr:row>12</xdr:row>
      <xdr:rowOff>10585</xdr:rowOff>
    </xdr:to>
    <xdr:sp macro="" textlink="">
      <xdr:nvSpPr>
        <xdr:cNvPr id="3" name="Tekstvak 2">
          <a:extLst>
            <a:ext uri="{FF2B5EF4-FFF2-40B4-BE49-F238E27FC236}">
              <a16:creationId xmlns:a16="http://schemas.microsoft.com/office/drawing/2014/main" id="{CA21BE69-91AB-47F6-8FBB-D6A39A2F527E}"/>
            </a:ext>
          </a:extLst>
        </xdr:cNvPr>
        <xdr:cNvSpPr txBox="1"/>
      </xdr:nvSpPr>
      <xdr:spPr>
        <a:xfrm>
          <a:off x="20605750" y="455086"/>
          <a:ext cx="2942168" cy="1883832"/>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a:t>ILS-woco</a:t>
          </a:r>
          <a:r>
            <a:rPr lang="nl-NL" sz="1100" b="1" baseline="0"/>
            <a:t> 3.1</a:t>
          </a:r>
          <a:endParaRPr lang="nl-NL" sz="1100" b="1"/>
        </a:p>
        <a:p>
          <a:r>
            <a:rPr lang="nl-NL" sz="1100"/>
            <a:t>Selecteer de doelen voor de digital twin</a:t>
          </a:r>
          <a:r>
            <a:rPr lang="nl-NL" sz="1100" baseline="0"/>
            <a:t> met de thema's.</a:t>
          </a:r>
        </a:p>
        <a:p>
          <a:endParaRPr lang="nl-NL" sz="1100" baseline="0"/>
        </a:p>
        <a:p>
          <a:r>
            <a:rPr lang="nl-NL" sz="1100" baseline="0"/>
            <a:t>Het basis thema gaat mee aan. Dit is de 3D kapstok die nodig is om visueel te kunnen werken en tekeningen te genereren.  </a:t>
          </a:r>
        </a:p>
        <a:p>
          <a:endParaRPr lang="nl-NL" sz="1100" baseline="0"/>
        </a:p>
        <a:p>
          <a:r>
            <a:rPr lang="nl-NL" sz="1100" baseline="0"/>
            <a:t>De ILS wordt gegenereerd door op het Aedes logo te klikken. </a:t>
          </a:r>
        </a:p>
      </xdr:txBody>
    </xdr:sp>
    <xdr:clientData/>
  </xdr:twoCellAnchor>
  <xdr:twoCellAnchor>
    <xdr:from>
      <xdr:col>83</xdr:col>
      <xdr:colOff>104142</xdr:colOff>
      <xdr:row>2</xdr:row>
      <xdr:rowOff>19262</xdr:rowOff>
    </xdr:from>
    <xdr:to>
      <xdr:col>88</xdr:col>
      <xdr:colOff>126999</xdr:colOff>
      <xdr:row>12</xdr:row>
      <xdr:rowOff>21167</xdr:rowOff>
    </xdr:to>
    <xdr:sp macro="" textlink="">
      <xdr:nvSpPr>
        <xdr:cNvPr id="5" name="Tekstvak 4">
          <a:extLst>
            <a:ext uri="{FF2B5EF4-FFF2-40B4-BE49-F238E27FC236}">
              <a16:creationId xmlns:a16="http://schemas.microsoft.com/office/drawing/2014/main" id="{6F57168F-9D20-457B-AFDF-18E24E078594}"/>
            </a:ext>
          </a:extLst>
        </xdr:cNvPr>
        <xdr:cNvSpPr txBox="1"/>
      </xdr:nvSpPr>
      <xdr:spPr>
        <a:xfrm>
          <a:off x="23546225" y="453179"/>
          <a:ext cx="3092024" cy="1896321"/>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aseline="0">
              <a:solidFill>
                <a:schemeClr val="dk1"/>
              </a:solidFill>
              <a:effectLst/>
              <a:latin typeface="+mn-lt"/>
              <a:ea typeface="+mn-ea"/>
              <a:cs typeface="+mn-cs"/>
            </a:rPr>
            <a:t>De matrix geeft de informatiebehoefte aan:</a:t>
          </a:r>
          <a:endParaRPr lang="nl-NL">
            <a:effectLst/>
          </a:endParaRPr>
        </a:p>
        <a:p>
          <a:r>
            <a:rPr lang="nl-NL" sz="1100" baseline="0">
              <a:solidFill>
                <a:schemeClr val="dk1"/>
              </a:solidFill>
              <a:effectLst/>
              <a:latin typeface="+mn-lt"/>
              <a:ea typeface="+mn-ea"/>
              <a:cs typeface="+mn-cs"/>
            </a:rPr>
            <a:t>[S] = String </a:t>
          </a:r>
          <a:endParaRPr lang="nl-NL">
            <a:effectLst/>
          </a:endParaRPr>
        </a:p>
        <a:p>
          <a:r>
            <a:rPr lang="nl-NL" sz="1100" baseline="0">
              <a:solidFill>
                <a:schemeClr val="dk1"/>
              </a:solidFill>
              <a:effectLst/>
              <a:latin typeface="+mn-lt"/>
              <a:ea typeface="+mn-ea"/>
              <a:cs typeface="+mn-cs"/>
            </a:rPr>
            <a:t>[E] = Enumeratie (String , parameter enumeraties)</a:t>
          </a:r>
          <a:endParaRPr lang="nl-NL">
            <a:effectLst/>
          </a:endParaRPr>
        </a:p>
        <a:p>
          <a:r>
            <a:rPr lang="nl-NL" sz="1100" baseline="0">
              <a:solidFill>
                <a:schemeClr val="dk1"/>
              </a:solidFill>
              <a:effectLst/>
              <a:latin typeface="+mn-lt"/>
              <a:ea typeface="+mn-ea"/>
              <a:cs typeface="+mn-cs"/>
            </a:rPr>
            <a:t>[N] = number</a:t>
          </a:r>
        </a:p>
        <a:p>
          <a:r>
            <a:rPr lang="nl-NL" sz="1100" baseline="0">
              <a:solidFill>
                <a:schemeClr val="dk1"/>
              </a:solidFill>
              <a:effectLst/>
              <a:latin typeface="+mn-lt"/>
              <a:ea typeface="+mn-ea"/>
              <a:cs typeface="+mn-cs"/>
            </a:rPr>
            <a:t>[B] = Boolean</a:t>
          </a:r>
        </a:p>
        <a:p>
          <a:endParaRPr lang="nl-NL" sz="1100" baseline="0">
            <a:solidFill>
              <a:schemeClr val="dk1"/>
            </a:solidFill>
            <a:effectLst/>
            <a:latin typeface="+mn-lt"/>
            <a:ea typeface="+mn-ea"/>
            <a:cs typeface="+mn-cs"/>
          </a:endParaRPr>
        </a:p>
        <a:p>
          <a:r>
            <a:rPr lang="nl-NL" sz="1100" baseline="0">
              <a:solidFill>
                <a:schemeClr val="dk1"/>
              </a:solidFill>
              <a:effectLst/>
              <a:latin typeface="+mn-lt"/>
              <a:ea typeface="+mn-ea"/>
              <a:cs typeface="+mn-cs"/>
            </a:rPr>
            <a:t>Er zijn parameters die meerdere waarden kunnen hebben (List), zie hiervoor de parmeter definities.</a:t>
          </a:r>
          <a:endParaRPr lang="nl-NL">
            <a:effectLst/>
          </a:endParaRPr>
        </a:p>
      </xdr:txBody>
    </xdr:sp>
    <xdr:clientData/>
  </xdr:twoCellAnchor>
  <xdr:twoCellAnchor>
    <xdr:from>
      <xdr:col>104</xdr:col>
      <xdr:colOff>285750</xdr:colOff>
      <xdr:row>1</xdr:row>
      <xdr:rowOff>54824</xdr:rowOff>
    </xdr:from>
    <xdr:to>
      <xdr:col>109</xdr:col>
      <xdr:colOff>158751</xdr:colOff>
      <xdr:row>11</xdr:row>
      <xdr:rowOff>1907</xdr:rowOff>
    </xdr:to>
    <xdr:sp macro="" textlink="">
      <xdr:nvSpPr>
        <xdr:cNvPr id="4" name="Tekstvak 2">
          <a:extLst>
            <a:ext uri="{FF2B5EF4-FFF2-40B4-BE49-F238E27FC236}">
              <a16:creationId xmlns:a16="http://schemas.microsoft.com/office/drawing/2014/main" id="{9163856D-A456-4EB0-84BE-DA2229A00855}"/>
            </a:ext>
          </a:extLst>
        </xdr:cNvPr>
        <xdr:cNvSpPr txBox="1"/>
      </xdr:nvSpPr>
      <xdr:spPr>
        <a:xfrm>
          <a:off x="3989917" y="245324"/>
          <a:ext cx="2942167" cy="1894416"/>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1"/>
            <a:t>ILS-woco</a:t>
          </a:r>
          <a:r>
            <a:rPr lang="nl-NL" sz="1100" b="1" baseline="0"/>
            <a:t> 3.1</a:t>
          </a:r>
          <a:endParaRPr lang="nl-NL" sz="1100" b="1"/>
        </a:p>
        <a:p>
          <a:r>
            <a:rPr lang="nl-NL" sz="1100"/>
            <a:t>Selecteer de doelen voor de digital twin</a:t>
          </a:r>
          <a:r>
            <a:rPr lang="nl-NL" sz="1100" baseline="0"/>
            <a:t> met de thema's.</a:t>
          </a:r>
        </a:p>
        <a:p>
          <a:endParaRPr lang="nl-NL" sz="1100" baseline="0"/>
        </a:p>
        <a:p>
          <a:r>
            <a:rPr lang="nl-NL" sz="1100" baseline="0"/>
            <a:t>Het basis thema gaat mee aan. Dit is de 3D kapstok die nodig is om visueel te kunnen werken en tekeningen te genereren.  </a:t>
          </a:r>
        </a:p>
        <a:p>
          <a:endParaRPr lang="nl-NL" sz="1100" baseline="0"/>
        </a:p>
        <a:p>
          <a:r>
            <a:rPr lang="nl-NL" sz="1100" baseline="0"/>
            <a:t>De ILS wordt gegenereerd door op het Aedes logo te klikken. </a:t>
          </a:r>
        </a:p>
      </xdr:txBody>
    </xdr:sp>
    <xdr:clientData/>
  </xdr:twoCellAnchor>
  <xdr:twoCellAnchor>
    <xdr:from>
      <xdr:col>109</xdr:col>
      <xdr:colOff>157058</xdr:colOff>
      <xdr:row>1</xdr:row>
      <xdr:rowOff>52917</xdr:rowOff>
    </xdr:from>
    <xdr:to>
      <xdr:col>114</xdr:col>
      <xdr:colOff>179916</xdr:colOff>
      <xdr:row>10</xdr:row>
      <xdr:rowOff>164523</xdr:rowOff>
    </xdr:to>
    <xdr:sp macro="" textlink="">
      <xdr:nvSpPr>
        <xdr:cNvPr id="6" name="Tekstvak 4">
          <a:extLst>
            <a:ext uri="{FF2B5EF4-FFF2-40B4-BE49-F238E27FC236}">
              <a16:creationId xmlns:a16="http://schemas.microsoft.com/office/drawing/2014/main" id="{706B2171-53ED-4CAB-AB85-24437EE9B4CE}"/>
            </a:ext>
          </a:extLst>
        </xdr:cNvPr>
        <xdr:cNvSpPr txBox="1"/>
      </xdr:nvSpPr>
      <xdr:spPr>
        <a:xfrm>
          <a:off x="6876513" y="243417"/>
          <a:ext cx="3053539" cy="1869401"/>
        </a:xfrm>
        <a:prstGeom prst="rect">
          <a:avLst/>
        </a:prstGeom>
        <a:solidFill>
          <a:schemeClr val="lt1"/>
        </a:solidFill>
        <a:ln w="127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100" baseline="0">
              <a:solidFill>
                <a:schemeClr val="dk1"/>
              </a:solidFill>
              <a:effectLst/>
              <a:latin typeface="+mn-lt"/>
              <a:ea typeface="+mn-ea"/>
              <a:cs typeface="+mn-cs"/>
            </a:rPr>
            <a:t>De matrix geeft het data type aan:</a:t>
          </a:r>
          <a:endParaRPr lang="nl-NL">
            <a:effectLst/>
          </a:endParaRPr>
        </a:p>
        <a:p>
          <a:r>
            <a:rPr lang="nl-NL" sz="1100" baseline="0">
              <a:solidFill>
                <a:schemeClr val="dk1"/>
              </a:solidFill>
              <a:effectLst/>
              <a:latin typeface="+mn-lt"/>
              <a:ea typeface="+mn-ea"/>
              <a:cs typeface="+mn-cs"/>
            </a:rPr>
            <a:t>[S] = String </a:t>
          </a:r>
          <a:endParaRPr lang="nl-NL">
            <a:effectLst/>
          </a:endParaRPr>
        </a:p>
        <a:p>
          <a:r>
            <a:rPr lang="nl-NL" sz="1100" baseline="0">
              <a:solidFill>
                <a:schemeClr val="dk1"/>
              </a:solidFill>
              <a:effectLst/>
              <a:latin typeface="+mn-lt"/>
              <a:ea typeface="+mn-ea"/>
              <a:cs typeface="+mn-cs"/>
            </a:rPr>
            <a:t>[E] = Enumeratie (String , parameter enumeraties)</a:t>
          </a:r>
          <a:endParaRPr lang="nl-NL">
            <a:effectLst/>
          </a:endParaRPr>
        </a:p>
        <a:p>
          <a:r>
            <a:rPr lang="nl-NL" sz="1100" baseline="0">
              <a:solidFill>
                <a:schemeClr val="dk1"/>
              </a:solidFill>
              <a:effectLst/>
              <a:latin typeface="+mn-lt"/>
              <a:ea typeface="+mn-ea"/>
              <a:cs typeface="+mn-cs"/>
            </a:rPr>
            <a:t>[N] = number</a:t>
          </a:r>
        </a:p>
        <a:p>
          <a:r>
            <a:rPr lang="nl-NL" sz="1100" baseline="0">
              <a:solidFill>
                <a:schemeClr val="dk1"/>
              </a:solidFill>
              <a:effectLst/>
              <a:latin typeface="+mn-lt"/>
              <a:ea typeface="+mn-ea"/>
              <a:cs typeface="+mn-cs"/>
            </a:rPr>
            <a:t>[B] = Boolean</a:t>
          </a:r>
        </a:p>
        <a:p>
          <a:endParaRPr lang="nl-NL" sz="1100" baseline="0">
            <a:solidFill>
              <a:schemeClr val="dk1"/>
            </a:solidFill>
            <a:effectLst/>
            <a:latin typeface="+mn-lt"/>
            <a:ea typeface="+mn-ea"/>
            <a:cs typeface="+mn-cs"/>
          </a:endParaRPr>
        </a:p>
        <a:p>
          <a:r>
            <a:rPr lang="nl-NL" sz="1100" baseline="0">
              <a:solidFill>
                <a:schemeClr val="dk1"/>
              </a:solidFill>
              <a:effectLst/>
              <a:latin typeface="+mn-lt"/>
              <a:ea typeface="+mn-ea"/>
              <a:cs typeface="+mn-cs"/>
            </a:rPr>
            <a:t>Er zijn parameters die meerdere waarden kunnen hebben (List), zie hiervoor de parmeter definities.</a:t>
          </a:r>
          <a:endParaRPr lang="nl-NL">
            <a:effectLst/>
          </a:endParaRPr>
        </a:p>
      </xdr:txBody>
    </xdr:sp>
    <xdr:clientData/>
  </xdr:twoCellAnchor>
  <xdr:twoCellAnchor editAs="oneCell">
    <xdr:from>
      <xdr:col>106</xdr:col>
      <xdr:colOff>606420</xdr:colOff>
      <xdr:row>15</xdr:row>
      <xdr:rowOff>1130460</xdr:rowOff>
    </xdr:from>
    <xdr:to>
      <xdr:col>107</xdr:col>
      <xdr:colOff>5696</xdr:colOff>
      <xdr:row>15</xdr:row>
      <xdr:rowOff>1140345</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7" name="Ink 6">
              <a:extLst>
                <a:ext uri="{FF2B5EF4-FFF2-40B4-BE49-F238E27FC236}">
                  <a16:creationId xmlns:a16="http://schemas.microsoft.com/office/drawing/2014/main" id="{8E7725BD-2F6D-F05F-EAC7-3232BCD57B52}"/>
                </a:ext>
              </a:extLst>
            </xdr14:cNvPr>
            <xdr14:cNvContentPartPr/>
          </xdr14:nvContentPartPr>
          <xdr14:nvPr macro=""/>
          <xdr14:xfrm>
            <a:off x="5521320" y="3454560"/>
            <a:ext cx="360" cy="360"/>
          </xdr14:xfrm>
        </xdr:contentPart>
      </mc:Choice>
      <mc:Fallback xmlns="">
        <xdr:pic>
          <xdr:nvPicPr>
            <xdr:cNvPr id="7" name="Ink 6">
              <a:extLst>
                <a:ext uri="{FF2B5EF4-FFF2-40B4-BE49-F238E27FC236}">
                  <a16:creationId xmlns:a16="http://schemas.microsoft.com/office/drawing/2014/main" id="{8E7725BD-2F6D-F05F-EAC7-3232BCD57B52}"/>
                </a:ext>
              </a:extLst>
            </xdr:cNvPr>
            <xdr:cNvPicPr/>
          </xdr:nvPicPr>
          <xdr:blipFill>
            <a:blip xmlns:r="http://schemas.openxmlformats.org/officeDocument/2006/relationships" r:embed="rId3"/>
            <a:stretch>
              <a:fillRect/>
            </a:stretch>
          </xdr:blipFill>
          <xdr:spPr>
            <a:xfrm>
              <a:off x="5515200" y="3448440"/>
              <a:ext cx="12600" cy="126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572790</xdr:colOff>
      <xdr:row>18</xdr:row>
      <xdr:rowOff>180450</xdr:rowOff>
    </xdr:from>
    <xdr:to>
      <xdr:col>2</xdr:col>
      <xdr:colOff>573150</xdr:colOff>
      <xdr:row>18</xdr:row>
      <xdr:rowOff>180810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41B53DA2-5BDF-1A79-CFAC-6E051DFA7F71}"/>
                </a:ext>
              </a:extLst>
            </xdr14:cNvPr>
            <xdr14:cNvContentPartPr/>
          </xdr14:nvContentPartPr>
          <xdr14:nvPr macro=""/>
          <xdr14:xfrm>
            <a:off x="9735840" y="6790800"/>
            <a:ext cx="360" cy="360"/>
          </xdr14:xfrm>
        </xdr:contentPart>
      </mc:Choice>
      <mc:Fallback xmlns="">
        <xdr:pic>
          <xdr:nvPicPr>
            <xdr:cNvPr id="2" name="Ink 1">
              <a:extLst>
                <a:ext uri="{FF2B5EF4-FFF2-40B4-BE49-F238E27FC236}">
                  <a16:creationId xmlns:a16="http://schemas.microsoft.com/office/drawing/2014/main" id="{41B53DA2-5BDF-1A79-CFAC-6E051DFA7F71}"/>
                </a:ext>
              </a:extLst>
            </xdr:cNvPr>
            <xdr:cNvPicPr/>
          </xdr:nvPicPr>
          <xdr:blipFill>
            <a:blip xmlns:r="http://schemas.openxmlformats.org/officeDocument/2006/relationships" r:embed="rId2"/>
            <a:stretch>
              <a:fillRect/>
            </a:stretch>
          </xdr:blipFill>
          <xdr:spPr>
            <a:xfrm>
              <a:off x="9729720" y="6784680"/>
              <a:ext cx="12600" cy="126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455401</xdr:colOff>
      <xdr:row>1</xdr:row>
      <xdr:rowOff>37359</xdr:rowOff>
    </xdr:from>
    <xdr:to>
      <xdr:col>5</xdr:col>
      <xdr:colOff>123501</xdr:colOff>
      <xdr:row>30</xdr:row>
      <xdr:rowOff>89251</xdr:rowOff>
    </xdr:to>
    <xdr:pic>
      <xdr:nvPicPr>
        <xdr:cNvPr id="2" name="Afbeelding 1">
          <a:extLst>
            <a:ext uri="{FF2B5EF4-FFF2-40B4-BE49-F238E27FC236}">
              <a16:creationId xmlns:a16="http://schemas.microsoft.com/office/drawing/2014/main" id="{1D278641-39E7-6723-98E3-99AE4ECE9A24}"/>
            </a:ext>
          </a:extLst>
        </xdr:cNvPr>
        <xdr:cNvPicPr>
          <a:picLocks noChangeAspect="1"/>
        </xdr:cNvPicPr>
      </xdr:nvPicPr>
      <xdr:blipFill>
        <a:blip xmlns:r="http://schemas.openxmlformats.org/officeDocument/2006/relationships" r:embed="rId1"/>
        <a:stretch>
          <a:fillRect/>
        </a:stretch>
      </xdr:blipFill>
      <xdr:spPr>
        <a:xfrm>
          <a:off x="455401" y="227859"/>
          <a:ext cx="5990319" cy="55763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707569</xdr:colOff>
      <xdr:row>6</xdr:row>
      <xdr:rowOff>27213</xdr:rowOff>
    </xdr:from>
    <xdr:to>
      <xdr:col>7</xdr:col>
      <xdr:colOff>437604</xdr:colOff>
      <xdr:row>26</xdr:row>
      <xdr:rowOff>40821</xdr:rowOff>
    </xdr:to>
    <xdr:pic>
      <xdr:nvPicPr>
        <xdr:cNvPr id="7" name="Afbeelding 6">
          <a:extLst>
            <a:ext uri="{FF2B5EF4-FFF2-40B4-BE49-F238E27FC236}">
              <a16:creationId xmlns:a16="http://schemas.microsoft.com/office/drawing/2014/main" id="{250671B6-B904-883E-017D-8570AF9EA52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7269" t="61123" r="41257" b="3408"/>
        <a:stretch/>
      </xdr:blipFill>
      <xdr:spPr>
        <a:xfrm>
          <a:off x="1428748" y="2136320"/>
          <a:ext cx="4789715" cy="3823607"/>
        </a:xfrm>
        <a:prstGeom prst="rect">
          <a:avLst/>
        </a:prstGeom>
      </xdr:spPr>
    </xdr:pic>
    <xdr:clientData/>
  </xdr:twoCellAnchor>
  <xdr:twoCellAnchor editAs="oneCell">
    <xdr:from>
      <xdr:col>0</xdr:col>
      <xdr:colOff>647700</xdr:colOff>
      <xdr:row>29</xdr:row>
      <xdr:rowOff>133350</xdr:rowOff>
    </xdr:from>
    <xdr:to>
      <xdr:col>7</xdr:col>
      <xdr:colOff>400050</xdr:colOff>
      <xdr:row>54</xdr:row>
      <xdr:rowOff>38099</xdr:rowOff>
    </xdr:to>
    <xdr:pic>
      <xdr:nvPicPr>
        <xdr:cNvPr id="8" name="Afbeelding 7">
          <a:extLst>
            <a:ext uri="{FF2B5EF4-FFF2-40B4-BE49-F238E27FC236}">
              <a16:creationId xmlns:a16="http://schemas.microsoft.com/office/drawing/2014/main" id="{3FF1768B-5BFD-4660-96F5-58CAFD7C305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3314" t="57309" r="5163" b="-604"/>
        <a:stretch/>
      </xdr:blipFill>
      <xdr:spPr>
        <a:xfrm>
          <a:off x="1371600" y="7600950"/>
          <a:ext cx="4819650" cy="4667249"/>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9-03T12:13:23.672"/>
    </inkml:context>
    <inkml:brush xml:id="br0">
      <inkml:brushProperty name="width" value="0.035" units="cm"/>
      <inkml:brushProperty name="height" value="0.035" units="cm"/>
    </inkml:brush>
  </inkml:definitions>
  <inkml:trace contextRef="#ctx0" brushRef="#br0">1 0 8585 0 0,'0'0'1072'0'0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7-07T13:44:42.828"/>
    </inkml:context>
    <inkml:brush xml:id="br0">
      <inkml:brushProperty name="width" value="0.035" units="cm"/>
      <inkml:brushProperty name="height" value="0.035" units="cm"/>
    </inkml:brush>
  </inkml:definitions>
  <inkml:trace contextRef="#ctx0" brushRef="#br0">0 0 6949 0 0,'0'0'3884'0'0</inkml:trace>
</inkm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s van Nieuwenhuijsen" refreshedDate="46259.671751273148" backgroundQuery="1" createdVersion="8" refreshedVersion="8" minRefreshableVersion="3" recordCount="0" supportSubquery="1" supportAdvancedDrill="1" xr:uid="{01C3C55A-06C6-4A27-BFCB-A2C10D834037}">
  <cacheSource type="external" connectionId="1"/>
  <cacheFields count="79">
    <cacheField name="[OTL].[Type].[Type]" caption="Type" numFmtId="0" level="1">
      <sharedItems count="84">
        <s v="Aanrecht"/>
        <s v="Accu"/>
        <s v="Afzuigkap"/>
        <s v="Airco binnen-unit"/>
        <s v="Airco buiten-unit"/>
        <s v="Airco combi-unit"/>
        <s v="Armatuur"/>
        <s v="Bad"/>
        <s v="Balkon"/>
        <s v="Balustrade"/>
        <s v="Beeldbeveiligingsinstallatie"/>
        <s v="Beglazing"/>
        <s v="Bidet"/>
        <s v="Bliksembeveiligingsinstallatie"/>
        <s v="Boiler"/>
        <s v="Brandblusser"/>
        <s v="Brandmeldinstallatie"/>
        <s v="Brandslanghaspel"/>
        <s v="Buitenruimte"/>
        <s v="Closetcombinatie"/>
        <s v="CV-ketel"/>
        <s v="Dak"/>
        <s v="Dakraam"/>
        <s v="Deur"/>
        <s v="Deurbelinstallatie binnen-unit"/>
        <s v="Deurbelinstallatie buiten-unit"/>
        <s v="Doorvoer"/>
        <s v="Douche"/>
        <s v="Droge blusleiding"/>
        <s v="Expansievat"/>
        <s v="Flitslicht"/>
        <s v="Fontein"/>
        <s v="Galerij"/>
        <s v="Geiser"/>
        <s v="Groepenkast"/>
        <s v="Handmelder"/>
        <s v="Hemelwaterafvoer"/>
        <s v="Hydrofoor"/>
        <s v="Kachel"/>
        <s v="Keukenblok"/>
        <s v="Kozijn"/>
        <s v="Kraan"/>
        <s v="Laadpaal"/>
        <s v="Lavet"/>
        <s v="Lift"/>
        <s v="Luchtbehandelingskast"/>
        <s v="Luik"/>
        <s v="Meldsirene"/>
        <s v="MV-box"/>
        <s v="Nevenindicator"/>
        <s v="Noodsignaal"/>
        <s v="Noodverlichting"/>
        <s v="Omvormer"/>
        <s v="Onderhoudsvoorziening"/>
        <s v="Pomp"/>
        <s v="Raam"/>
        <s v="Roltrap"/>
        <s v="Ruimte"/>
        <s v="Slagboom"/>
        <s v="Sprinklerinstallatie"/>
        <s v="Standleiding"/>
        <s v="Trap"/>
        <s v="Traplift"/>
        <s v="Urinoir"/>
        <s v="Veiligheidsmelder"/>
        <s v="Ventilatiekap"/>
        <s v="Ventilatierooster"/>
        <s v="Ventilator"/>
        <s v="Vergaarbak"/>
        <s v="Verwarming"/>
        <s v="Vliesgevel"/>
        <s v="Vlizotrap"/>
        <s v="Vloer"/>
        <s v="Vloerverwarming verdeler"/>
        <s v="Voorraadvat"/>
        <s v="Wand"/>
        <s v="Warmtepomp binnen-unit"/>
        <s v="Warmtepomp buiten-unit"/>
        <s v="Warmtepomp combi-unit"/>
        <s v="Wastafel"/>
        <s v="Wastrog"/>
        <s v="WTW-installatie"/>
        <s v="Zonnecollector"/>
        <s v="Zonnepaneel"/>
      </sharedItems>
      <extLst>
        <ext xmlns:x15="http://schemas.microsoft.com/office/spreadsheetml/2010/11/main" uri="{4F2E5C28-24EA-4eb8-9CBF-B6C8F9C3D259}">
          <x15:cachedUniqueNames>
            <x15:cachedUniqueName index="0" name="[OTL].[Type].&amp;[Aanrecht]"/>
            <x15:cachedUniqueName index="1" name="[OTL].[Type].&amp;[Accu]"/>
            <x15:cachedUniqueName index="2" name="[OTL].[Type].&amp;[Afzuigkap]"/>
            <x15:cachedUniqueName index="3" name="[OTL].[Type].&amp;[Airco binnen-unit]"/>
            <x15:cachedUniqueName index="4" name="[OTL].[Type].&amp;[Airco buiten-unit]"/>
            <x15:cachedUniqueName index="5" name="[OTL].[Type].&amp;[Airco combi-unit]"/>
            <x15:cachedUniqueName index="6" name="[OTL].[Type].&amp;[Armatuur]"/>
            <x15:cachedUniqueName index="7" name="[OTL].[Type].&amp;[Bad]"/>
            <x15:cachedUniqueName index="8" name="[OTL].[Type].&amp;[Balkon]"/>
            <x15:cachedUniqueName index="9" name="[OTL].[Type].&amp;[Balustrade]"/>
            <x15:cachedUniqueName index="10" name="[OTL].[Type].&amp;[Beeldbeveiligingsinstallatie]"/>
            <x15:cachedUniqueName index="11" name="[OTL].[Type].&amp;[Beglazing]"/>
            <x15:cachedUniqueName index="12" name="[OTL].[Type].&amp;[Bidet]"/>
            <x15:cachedUniqueName index="13" name="[OTL].[Type].&amp;[Bliksembeveiligingsinstallatie]"/>
            <x15:cachedUniqueName index="14" name="[OTL].[Type].&amp;[Boiler]"/>
            <x15:cachedUniqueName index="15" name="[OTL].[Type].&amp;[Brandblusser]"/>
            <x15:cachedUniqueName index="16" name="[OTL].[Type].&amp;[Brandmeldinstallatie]"/>
            <x15:cachedUniqueName index="17" name="[OTL].[Type].&amp;[Brandslanghaspel]"/>
            <x15:cachedUniqueName index="18" name="[OTL].[Type].&amp;[Buitenruimte]"/>
            <x15:cachedUniqueName index="19" name="[OTL].[Type].&amp;[Closetcombinatie]"/>
            <x15:cachedUniqueName index="20" name="[OTL].[Type].&amp;[CV-ketel]"/>
            <x15:cachedUniqueName index="21" name="[OTL].[Type].&amp;[Dak]"/>
            <x15:cachedUniqueName index="22" name="[OTL].[Type].&amp;[Dakraam]"/>
            <x15:cachedUniqueName index="23" name="[OTL].[Type].&amp;[Deur]"/>
            <x15:cachedUniqueName index="24" name="[OTL].[Type].&amp;[Deurbelinstallatie binnen-unit]"/>
            <x15:cachedUniqueName index="25" name="[OTL].[Type].&amp;[Deurbelinstallatie buiten-unit]"/>
            <x15:cachedUniqueName index="26" name="[OTL].[Type].&amp;[Doorvoer]"/>
            <x15:cachedUniqueName index="27" name="[OTL].[Type].&amp;[Douche]"/>
            <x15:cachedUniqueName index="28" name="[OTL].[Type].&amp;[Droge blusleiding]"/>
            <x15:cachedUniqueName index="29" name="[OTL].[Type].&amp;[Expansievat]"/>
            <x15:cachedUniqueName index="30" name="[OTL].[Type].&amp;[Flitslicht]"/>
            <x15:cachedUniqueName index="31" name="[OTL].[Type].&amp;[Fontein]"/>
            <x15:cachedUniqueName index="32" name="[OTL].[Type].&amp;[Galerij]"/>
            <x15:cachedUniqueName index="33" name="[OTL].[Type].&amp;[Geiser]"/>
            <x15:cachedUniqueName index="34" name="[OTL].[Type].&amp;[Groepenkast]"/>
            <x15:cachedUniqueName index="35" name="[OTL].[Type].&amp;[Handmelder]"/>
            <x15:cachedUniqueName index="36" name="[OTL].[Type].&amp;[Hemelwaterafvoer]"/>
            <x15:cachedUniqueName index="37" name="[OTL].[Type].&amp;[Hydrofoor]"/>
            <x15:cachedUniqueName index="38" name="[OTL].[Type].&amp;[Kachel]"/>
            <x15:cachedUniqueName index="39" name="[OTL].[Type].&amp;[Keukenblok]"/>
            <x15:cachedUniqueName index="40" name="[OTL].[Type].&amp;[Kozijn]"/>
            <x15:cachedUniqueName index="41" name="[OTL].[Type].&amp;[Kraan]"/>
            <x15:cachedUniqueName index="42" name="[OTL].[Type].&amp;[Laadpaal]"/>
            <x15:cachedUniqueName index="43" name="[OTL].[Type].&amp;[Lavet]"/>
            <x15:cachedUniqueName index="44" name="[OTL].[Type].&amp;[Lift]"/>
            <x15:cachedUniqueName index="45" name="[OTL].[Type].&amp;[Luchtbehandelingskast]"/>
            <x15:cachedUniqueName index="46" name="[OTL].[Type].&amp;[Luik]"/>
            <x15:cachedUniqueName index="47" name="[OTL].[Type].&amp;[Meldsirene]"/>
            <x15:cachedUniqueName index="48" name="[OTL].[Type].&amp;[MV-box]"/>
            <x15:cachedUniqueName index="49" name="[OTL].[Type].&amp;[Nevenindicator]"/>
            <x15:cachedUniqueName index="50" name="[OTL].[Type].&amp;[Noodsignaal]"/>
            <x15:cachedUniqueName index="51" name="[OTL].[Type].&amp;[Noodverlichting]"/>
            <x15:cachedUniqueName index="52" name="[OTL].[Type].&amp;[Omvormer]"/>
            <x15:cachedUniqueName index="53" name="[OTL].[Type].&amp;[Onderhoudsvoorziening]"/>
            <x15:cachedUniqueName index="54" name="[OTL].[Type].&amp;[Pomp]"/>
            <x15:cachedUniqueName index="55" name="[OTL].[Type].&amp;[Raam]"/>
            <x15:cachedUniqueName index="56" name="[OTL].[Type].&amp;[Roltrap]"/>
            <x15:cachedUniqueName index="57" name="[OTL].[Type].&amp;[Ruimte]"/>
            <x15:cachedUniqueName index="58" name="[OTL].[Type].&amp;[Slagboom]"/>
            <x15:cachedUniqueName index="59" name="[OTL].[Type].&amp;[Sprinklerinstallatie]"/>
            <x15:cachedUniqueName index="60" name="[OTL].[Type].&amp;[Standleiding]"/>
            <x15:cachedUniqueName index="61" name="[OTL].[Type].&amp;[Trap]"/>
            <x15:cachedUniqueName index="62" name="[OTL].[Type].&amp;[Traplift]"/>
            <x15:cachedUniqueName index="63" name="[OTL].[Type].&amp;[Urinoir]"/>
            <x15:cachedUniqueName index="64" name="[OTL].[Type].&amp;[Veiligheidsmelder]"/>
            <x15:cachedUniqueName index="65" name="[OTL].[Type].&amp;[Ventilatiekap]"/>
            <x15:cachedUniqueName index="66" name="[OTL].[Type].&amp;[Ventilatierooster]"/>
            <x15:cachedUniqueName index="67" name="[OTL].[Type].&amp;[Ventilator]"/>
            <x15:cachedUniqueName index="68" name="[OTL].[Type].&amp;[Vergaarbak]"/>
            <x15:cachedUniqueName index="69" name="[OTL].[Type].&amp;[Verwarming]"/>
            <x15:cachedUniqueName index="70" name="[OTL].[Type].&amp;[Vliesgevel]"/>
            <x15:cachedUniqueName index="71" name="[OTL].[Type].&amp;[Vlizotrap]"/>
            <x15:cachedUniqueName index="72" name="[OTL].[Type].&amp;[Vloer]"/>
            <x15:cachedUniqueName index="73" name="[OTL].[Type].&amp;[Vloerverwarming verdeler]"/>
            <x15:cachedUniqueName index="74" name="[OTL].[Type].&amp;[Voorraadvat]"/>
            <x15:cachedUniqueName index="75" name="[OTL].[Type].&amp;[Wand]"/>
            <x15:cachedUniqueName index="76" name="[OTL].[Type].&amp;[Warmtepomp binnen-unit]"/>
            <x15:cachedUniqueName index="77" name="[OTL].[Type].&amp;[Warmtepomp buiten-unit]"/>
            <x15:cachedUniqueName index="78" name="[OTL].[Type].&amp;[Warmtepomp combi-unit]"/>
            <x15:cachedUniqueName index="79" name="[OTL].[Type].&amp;[Wastafel]"/>
            <x15:cachedUniqueName index="80" name="[OTL].[Type].&amp;[Wastrog]"/>
            <x15:cachedUniqueName index="81" name="[OTL].[Type].&amp;[WTW-installatie]"/>
            <x15:cachedUniqueName index="82" name="[OTL].[Type].&amp;[Zonnecollector]"/>
            <x15:cachedUniqueName index="83" name="[OTL].[Type].&amp;[Zonnepaneel]"/>
          </x15:cachedUniqueNames>
        </ext>
      </extLst>
    </cacheField>
    <cacheField name="[Measures].[Discipline1]" caption="Discipline1" numFmtId="0" hierarchy="97" level="32767"/>
    <cacheField name="[OTL].[Status object (sinds versie 3.0)].[Status object (sinds versie 3.0)]" caption="Status object (sinds versie 3.0)" numFmtId="0" hierarchy="3" level="1">
      <sharedItems containsSemiMixedTypes="0" containsNonDate="0" containsString="0"/>
    </cacheField>
    <cacheField name="[Measures].[BagPandId1]" caption="BagPandId1" numFmtId="0" hierarchy="98" level="32767"/>
    <cacheField name="[Measures].[BagVerblijfsObject1]" caption="BagVerblijfsObject1" numFmtId="0" hierarchy="99" level="32767"/>
    <cacheField name="[Measures].[EenheidId1]" caption="EenheidId1" numFmtId="0" hierarchy="100" level="32767"/>
    <cacheField name="[Measures].[Breedte1  ]" caption="Breedte1  " numFmtId="0" hierarchy="106" level="32767"/>
    <cacheField name="[Measures].[Diameter1  ]" caption="Diameter1  " numFmtId="0" hierarchy="107" level="32767"/>
    <cacheField name="[Measures].[Diepte1  ]" caption="Diepte1  " numFmtId="0" hierarchy="108" level="32767"/>
    <cacheField name="[Measures].[Dikte1 ]" caption="Dikte1 " numFmtId="0" hierarchy="109" level="32767"/>
    <cacheField name="[Measures].[Hoogte1  ]" caption="Hoogte1  " numFmtId="0" hierarchy="110" level="32767"/>
    <cacheField name="[Measures].[Inhoud1 ]" caption="Inhoud1 " numFmtId="0" hierarchy="111" level="32767"/>
    <cacheField name="[Measures].[Lengte1  ]" caption="Lengte1  " numFmtId="0" hierarchy="112" level="32767"/>
    <cacheField name="[Measures].[Oppervlakte1  ]" caption="Oppervlakte1  " numFmtId="0" hierarchy="113" level="32767"/>
    <cacheField name="[OTL].[Subtype].[Subtype]" caption="Subtype" numFmtId="0" hierarchy="2" level="1">
      <sharedItems count="9">
        <s v="Hellend dak"/>
        <s v="Vlak dak"/>
        <s v="Balansdeur"/>
        <s v="Draaideur"/>
        <s v="Schuifdeur"/>
        <s v="Tochtdeur"/>
        <s v="Tourniquetdeur"/>
        <s v="Ruimte"/>
        <s v="Subruimte"/>
      </sharedItems>
      <extLst>
        <ext xmlns:x15="http://schemas.microsoft.com/office/spreadsheetml/2010/11/main" uri="{4F2E5C28-24EA-4eb8-9CBF-B6C8F9C3D259}">
          <x15:cachedUniqueNames>
            <x15:cachedUniqueName index="0" name="[OTL].[Subtype].&amp;[Hellend dak]"/>
            <x15:cachedUniqueName index="1" name="[OTL].[Subtype].&amp;[Vlak dak]"/>
            <x15:cachedUniqueName index="2" name="[OTL].[Subtype].&amp;[Balansdeur]"/>
            <x15:cachedUniqueName index="3" name="[OTL].[Subtype].&amp;[Draaideur]"/>
            <x15:cachedUniqueName index="4" name="[OTL].[Subtype].&amp;[Schuifdeur]"/>
            <x15:cachedUniqueName index="5" name="[OTL].[Subtype].&amp;[Tochtdeur]"/>
            <x15:cachedUniqueName index="6" name="[OTL].[Subtype].&amp;[Tourniquetdeur]"/>
            <x15:cachedUniqueName index="7" name="[OTL].[Subtype].&amp;[Ruimte]"/>
            <x15:cachedUniqueName index="8" name="[OTL].[Subtype].&amp;[Subruimte]"/>
          </x15:cachedUniqueNames>
        </ext>
      </extLst>
    </cacheField>
    <cacheField name="[Measures].[ObjectType1  ]" caption="ObjectType1  " numFmtId="0" hierarchy="103" level="32767"/>
    <cacheField name="[Measures].[ObjectSubtype1 ]" caption="ObjectSubtype1 " numFmtId="0" hierarchy="104" level="32767"/>
    <cacheField name="[OTL].[ILS].[ILS]" caption="ILS" numFmtId="0" hierarchy="5" level="1">
      <sharedItems containsSemiMixedTypes="0" containsNonDate="0" containsString="0"/>
    </cacheField>
    <cacheField name="[Measures].[DeurId1  ]" caption="DeurId1  " numFmtId="0" hierarchy="114" level="32767"/>
    <cacheField name="[Measures].[Kenmerk.Draaiend1  ]" caption="Kenmerk.Draaiend1  " numFmtId="0" hierarchy="115" level="32767"/>
    <cacheField name="[Measures].[KozijnCombinatieId1  ]" caption="KozijnCombinatieId1  " numFmtId="0" hierarchy="116" level="32767"/>
    <cacheField name="[Measures].[RaamId1  ]" caption="RaamId1  " numFmtId="0" hierarchy="117" level="32767"/>
    <cacheField name="[Measures].[RuimteType1  ]" caption="RuimteType1  " numFmtId="0" hierarchy="118" level="32767"/>
    <cacheField name="[Measures].[Gebiedssoort1  ]" caption="Gebiedssoort1  " numFmtId="0" hierarchy="119" level="32767"/>
    <cacheField name="[Measures].[Bepalingsmethode1  ]" caption="Bepalingsmethode1  " numFmtId="0" hierarchy="120" level="32767"/>
    <cacheField name="[Measures].[GORuimteClassificatie1  ]" caption="GORuimteClassificatie1  " numFmtId="0" hierarchy="121" level="32767"/>
    <cacheField name="[Measures].[RuimteSoort1  ]" caption="RuimteSoort1  " numFmtId="0" hierarchy="122" level="32767"/>
    <cacheField name="[Measures].[Gebruiksbestemming1  ]" caption="Gebruiksbestemming1  " numFmtId="0" hierarchy="123" level="32767"/>
    <cacheField name="[Measures].[Ballastafwerking1  ]" caption="Ballastafwerking1  " numFmtId="0" hierarchy="128" level="32767"/>
    <cacheField name="[Measures].[Draairichting1 ]" caption="Draairichting1 " numFmtId="0" hierarchy="129" level="32767"/>
    <cacheField name="[Measures].[Kenmerk.Deurdranger1  ]" caption="Kenmerk.Deurdranger1  " numFmtId="0" hierarchy="130" level="32767"/>
    <cacheField name="[Measures].[Kenmerk.Entreedeur1  ]" caption="Kenmerk.Entreedeur1  " numFmtId="0" hierarchy="131" level="32767"/>
    <cacheField name="[Measures].[Kenmerk.Woningtoegansdeur1  ]" caption="Kenmerk.Woningtoegansdeur1  " numFmtId="0" hierarchy="132" level="32767"/>
    <cacheField name="[Measures].[Bediening1  ]" caption="Bediening1  " numFmtId="0" hierarchy="135" level="32767"/>
    <cacheField name="[Measures].[Brandwerendheid1  ]" caption="Brandwerendheid1  " numFmtId="0" hierarchy="136" level="32767"/>
    <cacheField name="[Measures].[Materiaal1  ]" caption="Materiaal1  " numFmtId="0" hierarchy="137" level="32767"/>
    <cacheField name="[Measures].[Orientatie1  ]" caption="Orientatie1  " numFmtId="0" hierarchy="138" level="32767"/>
    <cacheField name="[Measures].[Bron1  ]" caption="Bron1  " numFmtId="0" hierarchy="140" level="32767"/>
    <cacheField name="[Measures].[Opmerking1  ]" caption="Opmerking1  " numFmtId="0" hierarchy="143" level="32767"/>
    <cacheField name="[Measures].[RuimteRelatie1  ]" caption="RuimteRelatie1  " numFmtId="0" hierarchy="145" level="32767"/>
    <cacheField name="[Measures].[Ruimtenummer1  ]" caption="Ruimtenummer1  " numFmtId="0" hierarchy="144" level="32767"/>
    <cacheField name="[Measures].[Eigen 101]" caption="Eigen 101" numFmtId="0" hierarchy="147" level="32767"/>
    <cacheField name="[Measures].[Eigen 102]" caption="Eigen 102" numFmtId="0" hierarchy="148" level="32767"/>
    <cacheField name="[Measures].[Eigen 103]" caption="Eigen 103" numFmtId="0" hierarchy="149" level="32767"/>
    <cacheField name="[Measures].[Toegang.GemeenschappelijkeRuimte1]" caption="Toegang.GemeenschappelijkeRuimte1" numFmtId="0" hierarchy="150" level="32767"/>
    <cacheField name="[Measures].[Toegang.GedeeldeRuimte1]" caption="Toegang.GedeeldeRuimte1" numFmtId="0" hierarchy="151" level="32767"/>
    <cacheField name="[Measures].[Kenmerk.Collectief1  ]" caption="Kenmerk.Collectief1  " numFmtId="0" hierarchy="141" level="32767"/>
    <cacheField name="[Measures].[Kenmerk.Vluchtroute1]" caption="Kenmerk.Vluchtroute1" numFmtId="0" hierarchy="146" level="32767"/>
    <cacheField name="[Measures].[Kenmerk.PubliekToegankelijk1  ]" caption="Kenmerk.PubliekToegankelijk1  " numFmtId="0" hierarchy="142" level="32767"/>
    <cacheField name="[Measures].[Kenmerk.Afsluitbaar1  ]" caption="Kenmerk.Afsluitbaar1  " numFmtId="0" hierarchy="139" level="32767"/>
    <cacheField name="[Measures].[Kenmerk.Verkoeld1  ]" caption="Kenmerk.Verkoeld1  " numFmtId="0" hierarchy="125" level="32767"/>
    <cacheField name="[Measures].[Kenmerk.Verwarmd1 ]" caption="Kenmerk.Verwarmd1 " numFmtId="0" hierarchy="126" level="32767"/>
    <cacheField name="[Measures].[IfcEEportAs1 ]" caption="IfcEEportAs1 " numFmtId="0" hierarchy="101" level="32767"/>
    <cacheField name="[Measures].[Kenmerk.ESterieur1  ]" caption="Kenmerk.ESterieur1  " numFmtId="0" hierarchy="134" level="32767"/>
    <cacheField name="[Measures].[WWSType1  ]" caption="WWSType1  " numFmtId="0" hierarchy="127" level="32767"/>
    <cacheField name="[Measures].[Functie.Constructief1  ]" caption="Functie.Constructief1  " numFmtId="0" hierarchy="133" level="32767"/>
    <cacheField name="[Measures].[Functie.Kookfunctie1]" caption="Functie.Kookfunctie1" numFmtId="0" hierarchy="152" level="32767"/>
    <cacheField name="[Measures].[Functie.Verwarmingsfunctie1]" caption="Functie.Verwarmingsfunctie1" numFmtId="0" hierarchy="153" level="32767"/>
    <cacheField name="[Measures].[Functie.Bubbelfunctie1]" caption="Functie.Bubbelfunctie1" numFmtId="0" hierarchy="154" level="32767"/>
    <cacheField name="[Measures].[Kenmerk.Apart1]" caption="Kenmerk.Apart1" numFmtId="0" hierarchy="155" level="32767"/>
    <cacheField name="[Measures].[Kenmerk.Eenhandsmengkraan1]" caption="Kenmerk.Eenhandsmengkraan1" numFmtId="0" hierarchy="156" level="32767"/>
    <cacheField name="[Measures].[Kenmerk.Eenpersoons1]" caption="Kenmerk.Eenpersoons1" numFmtId="0" hierarchy="157" level="32767"/>
    <cacheField name="[Measures].[Kenmerk.Hangend1]" caption="Kenmerk.Hangend1" numFmtId="0" hierarchy="158" level="32767"/>
    <cacheField name="[Measures].[Kenmerk.InBad1]" caption="Kenmerk.InBad1" numFmtId="0" hierarchy="159" level="32767"/>
    <cacheField name="[Measures].[Kenmerk.InbouwElektrischeOven1]" caption="Kenmerk.InbouwElektrischeOven1" numFmtId="0" hierarchy="160" level="32767"/>
    <cacheField name="[Measures].[Kenmerk.InbouwGasKookplaat1]" caption="Kenmerk.InbouwGasKookplaat1" numFmtId="0" hierarchy="161" level="32767"/>
    <cacheField name="[Measures].[Kenmerk.InbouwGasOven1]" caption="Kenmerk.InbouwGasOven1" numFmtId="0" hierarchy="162" level="32767"/>
    <cacheField name="[Measures].[Kenmerk.InouwInductieKookplaat1]" caption="Kenmerk.InouwInductieKookplaat1" numFmtId="0" hierarchy="163" level="32767"/>
    <cacheField name="[Measures].[Kenmerk.InbouwKoelkast1]" caption="Kenmerk.InbouwKoelkast1" numFmtId="0" hierarchy="164" level="32767"/>
    <cacheField name="[Measures].[Kenmerk.InbouwKoelvriesCombi1]" caption="Kenmerk.InbouwKoelvriesCombi1" numFmtId="0" hierarchy="165" level="32767"/>
    <cacheField name="[Measures].[Kenmerk.InbouwMagnetron1]" caption="Kenmerk.InbouwMagnetron1" numFmtId="0" hierarchy="166" level="32767"/>
    <cacheField name="[Measures].[Kenmerk.InbouwVriezer1]" caption="Kenmerk.InbouwVriezer1" numFmtId="0" hierarchy="167" level="32767"/>
    <cacheField name="[Measures].[Kenmerk.Meerpersoons1]" caption="Kenmerk.Meerpersoons1" numFmtId="0" hierarchy="168" level="32767"/>
    <cacheField name="[Measures].[Kenmerk.Staand1]" caption="Kenmerk.Staand1" numFmtId="0" hierarchy="169" level="32767"/>
    <cacheField name="[Measures].[Kenmerk.Stopcontacten1]" caption="Kenmerk.Stopcontacten1" numFmtId="0" hierarchy="170" level="32767"/>
    <cacheField name="[Measures].[Kenmerk.Thermostatischemengkraan1]" caption="Kenmerk.Thermostatischemengkraan1" numFmtId="0" hierarchy="171" level="32767"/>
    <cacheField name="[Measures].[Kenmerk.Tweehandsmengkraan1]" caption="Kenmerk.Tweehandsmengkraan1" numFmtId="0" hierarchy="172" level="32767"/>
    <cacheField name="[Measures].[Kenmerk.Overdekt1  ]" caption="Kenmerk.Overdekt1  " numFmtId="0" hierarchy="124" level="32767"/>
    <cacheField name="[Measures].[ETIM1]" caption="ETIM1" numFmtId="0" hierarchy="173" level="32767"/>
  </cacheFields>
  <cacheHierarchies count="176">
    <cacheHierarchy uniqueName="[OTL].[Type]" caption="Type" attribute="1" defaultMemberUniqueName="[OTL].[Type].[All]" allUniqueName="[OTL].[Type].[All]" dimensionUniqueName="[OTL]" displayFolder="" count="2" memberValueDatatype="130" unbalanced="0">
      <fieldsUsage count="2">
        <fieldUsage x="-1"/>
        <fieldUsage x="0"/>
      </fieldsUsage>
    </cacheHierarchy>
    <cacheHierarchy uniqueName="[OTL].[S of O]" caption="S of O" attribute="1" defaultMemberUniqueName="[OTL].[S of O].[All]" allUniqueName="[OTL].[S of O].[All]" dimensionUniqueName="[OTL]" displayFolder="" count="0" memberValueDatatype="130" unbalanced="0"/>
    <cacheHierarchy uniqueName="[OTL].[Subtype]" caption="Subtype" attribute="1" defaultMemberUniqueName="[OTL].[Subtype].[All]" allUniqueName="[OTL].[Subtype].[All]" dimensionUniqueName="[OTL]" displayFolder="" count="2" memberValueDatatype="130" unbalanced="0">
      <fieldsUsage count="2">
        <fieldUsage x="-1"/>
        <fieldUsage x="14"/>
      </fieldsUsage>
    </cacheHierarchy>
    <cacheHierarchy uniqueName="[OTL].[Status object (sinds versie 3.0)]" caption="Status object (sinds versie 3.0)" attribute="1" defaultMemberUniqueName="[OTL].[Status object (sinds versie 3.0)].[All]" allUniqueName="[OTL].[Status object (sinds versie 3.0)].[All]" dimensionUniqueName="[OTL]" displayFolder="" count="2" memberValueDatatype="130" unbalanced="0">
      <fieldsUsage count="2">
        <fieldUsage x="-1"/>
        <fieldUsage x="2"/>
      </fieldsUsage>
    </cacheHierarchy>
    <cacheHierarchy uniqueName="[OTL].[Discipline]" caption="Discipline" attribute="1" defaultMemberUniqueName="[OTL].[Discipline].[All]" allUniqueName="[OTL].[Discipline].[All]" dimensionUniqueName="[OTL]" displayFolder="" count="0" memberValueDatatype="130" unbalanced="0"/>
    <cacheHierarchy uniqueName="[OTL].[ILS]" caption="ILS" attribute="1" defaultMemberUniqueName="[OTL].[ILS].[All]" allUniqueName="[OTL].[ILS].[All]" dimensionUniqueName="[OTL]" displayFolder="" count="2" memberValueDatatype="11" unbalanced="0">
      <fieldsUsage count="2">
        <fieldUsage x="-1"/>
        <fieldUsage x="17"/>
      </fieldsUsage>
    </cacheHierarchy>
    <cacheHierarchy uniqueName="[OTL].[Basis]" caption="Basis" attribute="1" defaultMemberUniqueName="[OTL].[Basis].[All]" allUniqueName="[OTL].[Basis].[All]" dimensionUniqueName="[OTL]" displayFolder="" count="0" memberValueDatatype="130" unbalanced="0"/>
    <cacheHierarchy uniqueName="[OTL].[NEN2580]" caption="NEN2580" attribute="1" defaultMemberUniqueName="[OTL].[NEN2580].[All]" allUniqueName="[OTL].[NEN2580].[All]" dimensionUniqueName="[OTL]" displayFolder="" count="0" memberValueDatatype="130" unbalanced="0"/>
    <cacheHierarchy uniqueName="[OTL].[Meetinstructie]" caption="Meetinstructie" attribute="1" defaultMemberUniqueName="[OTL].[Meetinstructie].[All]" allUniqueName="[OTL].[Meetinstructie].[All]" dimensionUniqueName="[OTL]" displayFolder="" count="0" memberValueDatatype="130" unbalanced="0"/>
    <cacheHierarchy uniqueName="[OTL].[Bbl vergunning]" caption="Bbl vergunning" attribute="1" defaultMemberUniqueName="[OTL].[Bbl vergunning].[All]" allUniqueName="[OTL].[Bbl vergunning].[All]" dimensionUniqueName="[OTL]" displayFolder="" count="0" memberValueDatatype="130" unbalanced="0"/>
    <cacheHierarchy uniqueName="[OTL].[WWS]" caption="WWS" attribute="1" defaultMemberUniqueName="[OTL].[WWS].[All]" allUniqueName="[OTL].[WWS].[All]" dimensionUniqueName="[OTL]" displayFolder="" count="0" memberValueDatatype="130" unbalanced="0"/>
    <cacheHierarchy uniqueName="[OTL].[MJOP Bouwkundig]" caption="MJOP Bouwkundig" attribute="1" defaultMemberUniqueName="[OTL].[MJOP Bouwkundig].[All]" allUniqueName="[OTL].[MJOP Bouwkundig].[All]" dimensionUniqueName="[OTL]" displayFolder="" count="0" memberValueDatatype="130" unbalanced="0"/>
    <cacheHierarchy uniqueName="[OTL].[MJOP Installaties]" caption="MJOP Installaties" attribute="1" defaultMemberUniqueName="[OTL].[MJOP Installaties].[All]" allUniqueName="[OTL].[MJOP Installaties].[All]" dimensionUniqueName="[OTL]" displayFolder="" count="0" memberValueDatatype="130" unbalanced="0"/>
    <cacheHierarchy uniqueName="[OTL].[Administratief]" caption="Administratief" attribute="1" defaultMemberUniqueName="[OTL].[Administratief].[All]" allUniqueName="[OTL].[Administratief].[All]" dimensionUniqueName="[OTL]" displayFolder="" count="0" memberValueDatatype="130" unbalanced="0"/>
    <cacheHierarchy uniqueName="[OTL].[Eigen thema 01]" caption="Eigen thema 01" attribute="1" defaultMemberUniqueName="[OTL].[Eigen thema 01].[All]" allUniqueName="[OTL].[Eigen thema 01].[All]" dimensionUniqueName="[OTL]" displayFolder="" count="0" memberValueDatatype="130" unbalanced="0"/>
    <cacheHierarchy uniqueName="[OTL].[IfcEntityClass]" caption="IfcEntityClass" attribute="1" defaultMemberUniqueName="[OTL].[IfcEntityClass].[All]" allUniqueName="[OTL].[IfcEntityClass].[All]" dimensionUniqueName="[OTL]" displayFolder="" count="0" memberValueDatatype="130" unbalanced="0"/>
    <cacheHierarchy uniqueName="[OTL].[PredefinedType]" caption="PredefinedType" attribute="1" defaultMemberUniqueName="[OTL].[PredefinedType].[All]" allUniqueName="[OTL].[PredefinedType].[All]" dimensionUniqueName="[OTL]" displayFolder="" count="0" memberValueDatatype="130" unbalanced="0"/>
    <cacheHierarchy uniqueName="[OTL].[NL-SfB (code)]" caption="NL-SfB (code)" attribute="1" defaultMemberUniqueName="[OTL].[NL-SfB (code)].[All]" allUniqueName="[OTL].[NL-SfB (code)].[All]" dimensionUniqueName="[OTL]" displayFolder="" count="0" memberValueDatatype="130" unbalanced="0"/>
    <cacheHierarchy uniqueName="[OTL].[Omschrijving]" caption="Omschrijving" attribute="1" defaultMemberUniqueName="[OTL].[Omschrijving].[All]" allUniqueName="[OTL].[Omschrijving].[All]" dimensionUniqueName="[OTL]" displayFolder="" count="0" memberValueDatatype="130" unbalanced="0"/>
    <cacheHierarchy uniqueName="[OTL].[Toelichting]" caption="Toelichting" attribute="1" defaultMemberUniqueName="[OTL].[Toelichting].[All]" allUniqueName="[OTL].[Toelichting].[All]" dimensionUniqueName="[OTL]" displayFolder="" count="0" memberValueDatatype="130" unbalanced="0"/>
    <cacheHierarchy uniqueName="[OTL].[Voorbeeld]" caption="Voorbeeld" attribute="1" defaultMemberUniqueName="[OTL].[Voorbeeld].[All]" allUniqueName="[OTL].[Voorbeeld].[All]" dimensionUniqueName="[OTL]" displayFolder="" count="0" memberValueDatatype="130" unbalanced="0"/>
    <cacheHierarchy uniqueName="[OTL].[BagPandId]" caption="BagPandId" attribute="1" defaultMemberUniqueName="[OTL].[BagPandId].[All]" allUniqueName="[OTL].[BagPandId].[All]" dimensionUniqueName="[OTL]" displayFolder="" count="0" memberValueDatatype="130" unbalanced="0"/>
    <cacheHierarchy uniqueName="[OTL].[BagVerblijfsObject]" caption="BagVerblijfsObject" attribute="1" defaultMemberUniqueName="[OTL].[BagVerblijfsObject].[All]" allUniqueName="[OTL].[BagVerblijfsObject].[All]" dimensionUniqueName="[OTL]" displayFolder="" count="0" memberValueDatatype="130" unbalanced="0"/>
    <cacheHierarchy uniqueName="[OTL].[EenheidId]" caption="EenheidId" attribute="1" defaultMemberUniqueName="[OTL].[EenheidId].[All]" allUniqueName="[OTL].[EenheidId].[All]" dimensionUniqueName="[OTL]" displayFolder="" count="0" memberValueDatatype="130" unbalanced="0"/>
    <cacheHierarchy uniqueName="[OTL].[IfcExportAs]" caption="IfcExportAs" attribute="1" defaultMemberUniqueName="[OTL].[IfcExportAs].[All]" allUniqueName="[OTL].[IfcExportAs].[All]" dimensionUniqueName="[OTL]" displayFolder="" count="0" memberValueDatatype="130" unbalanced="0"/>
    <cacheHierarchy uniqueName="[OTL].[NL-SfB]" caption="NL-SfB" attribute="1" defaultMemberUniqueName="[OTL].[NL-SfB].[All]" allUniqueName="[OTL].[NL-SfB].[All]" dimensionUniqueName="[OTL]" displayFolder="" count="0" memberValueDatatype="130" unbalanced="0"/>
    <cacheHierarchy uniqueName="[OTL].[ObjectType]" caption="ObjectType" attribute="1" defaultMemberUniqueName="[OTL].[ObjectType].[All]" allUniqueName="[OTL].[ObjectType].[All]" dimensionUniqueName="[OTL]" displayFolder="" count="0" memberValueDatatype="130" unbalanced="0"/>
    <cacheHierarchy uniqueName="[OTL].[ObjectSubtype]" caption="ObjectSubtype" attribute="1" defaultMemberUniqueName="[OTL].[ObjectSubtype].[All]" allUniqueName="[OTL].[ObjectSubtype].[All]" dimensionUniqueName="[OTL]" displayFolder="" count="0" memberValueDatatype="130" unbalanced="0"/>
    <cacheHierarchy uniqueName="[OTL].[Breedte]" caption="Breedte" attribute="1" defaultMemberUniqueName="[OTL].[Breedte].[All]" allUniqueName="[OTL].[Breedte].[All]" dimensionUniqueName="[OTL]" displayFolder="" count="0" memberValueDatatype="130" unbalanced="0"/>
    <cacheHierarchy uniqueName="[OTL].[Diameter]" caption="Diameter" attribute="1" defaultMemberUniqueName="[OTL].[Diameter].[All]" allUniqueName="[OTL].[Diameter].[All]" dimensionUniqueName="[OTL]" displayFolder="" count="0" memberValueDatatype="130" unbalanced="0"/>
    <cacheHierarchy uniqueName="[OTL].[Diepte]" caption="Diepte" attribute="1" defaultMemberUniqueName="[OTL].[Diepte].[All]" allUniqueName="[OTL].[Diepte].[All]" dimensionUniqueName="[OTL]" displayFolder="" count="0" memberValueDatatype="130" unbalanced="0"/>
    <cacheHierarchy uniqueName="[OTL].[Dikte]" caption="Dikte" attribute="1" defaultMemberUniqueName="[OTL].[Dikte].[All]" allUniqueName="[OTL].[Dikte].[All]" dimensionUniqueName="[OTL]" displayFolder="" count="0" memberValueDatatype="130" unbalanced="0"/>
    <cacheHierarchy uniqueName="[OTL].[Hoogte]" caption="Hoogte" attribute="1" defaultMemberUniqueName="[OTL].[Hoogte].[All]" allUniqueName="[OTL].[Hoogte].[All]" dimensionUniqueName="[OTL]" displayFolder="" count="0" memberValueDatatype="130" unbalanced="0"/>
    <cacheHierarchy uniqueName="[OTL].[Inhoud]" caption="Inhoud" attribute="1" defaultMemberUniqueName="[OTL].[Inhoud].[All]" allUniqueName="[OTL].[Inhoud].[All]" dimensionUniqueName="[OTL]" displayFolder="" count="0" memberValueDatatype="130" unbalanced="0"/>
    <cacheHierarchy uniqueName="[OTL].[Lengte]" caption="Lengte" attribute="1" defaultMemberUniqueName="[OTL].[Lengte].[All]" allUniqueName="[OTL].[Lengte].[All]" dimensionUniqueName="[OTL]" displayFolder="" count="0" memberValueDatatype="130" unbalanced="0"/>
    <cacheHierarchy uniqueName="[OTL].[Oppervlakte]" caption="Oppervlakte" attribute="1" defaultMemberUniqueName="[OTL].[Oppervlakte].[All]" allUniqueName="[OTL].[Oppervlakte].[All]" dimensionUniqueName="[OTL]" displayFolder="" count="0" memberValueDatatype="130" unbalanced="0"/>
    <cacheHierarchy uniqueName="[OTL].[DeurId]" caption="DeurId" attribute="1" defaultMemberUniqueName="[OTL].[DeurId].[All]" allUniqueName="[OTL].[DeurId].[All]" dimensionUniqueName="[OTL]" displayFolder="" count="0" memberValueDatatype="130" unbalanced="0"/>
    <cacheHierarchy uniqueName="[OTL].[Kenmerk.Draaiend]" caption="Kenmerk.Draaiend" attribute="1" defaultMemberUniqueName="[OTL].[Kenmerk.Draaiend].[All]" allUniqueName="[OTL].[Kenmerk.Draaiend].[All]" dimensionUniqueName="[OTL]" displayFolder="" count="0" memberValueDatatype="130" unbalanced="0"/>
    <cacheHierarchy uniqueName="[OTL].[KozijnCombinatieId]" caption="KozijnCombinatieId" attribute="1" defaultMemberUniqueName="[OTL].[KozijnCombinatieId].[All]" allUniqueName="[OTL].[KozijnCombinatieId].[All]" dimensionUniqueName="[OTL]" displayFolder="" count="0" memberValueDatatype="130" unbalanced="0"/>
    <cacheHierarchy uniqueName="[OTL].[RaamId]" caption="RaamId" attribute="1" defaultMemberUniqueName="[OTL].[RaamId].[All]" allUniqueName="[OTL].[RaamId].[All]" dimensionUniqueName="[OTL]" displayFolder="" count="0" memberValueDatatype="130" unbalanced="0"/>
    <cacheHierarchy uniqueName="[OTL].[RuimteType]" caption="RuimteType" attribute="1" defaultMemberUniqueName="[OTL].[RuimteType].[All]" allUniqueName="[OTL].[RuimteType].[All]" dimensionUniqueName="[OTL]" displayFolder="" count="0" memberValueDatatype="130" unbalanced="0"/>
    <cacheHierarchy uniqueName="[OTL].[Gebiedssoort]" caption="Gebiedssoort" attribute="1" defaultMemberUniqueName="[OTL].[Gebiedssoort].[All]" allUniqueName="[OTL].[Gebiedssoort].[All]" dimensionUniqueName="[OTL]" displayFolder="" count="0" memberValueDatatype="130" unbalanced="0"/>
    <cacheHierarchy uniqueName="[OTL].[Bepalingsmethode]" caption="Bepalingsmethode" attribute="1" defaultMemberUniqueName="[OTL].[Bepalingsmethode].[All]" allUniqueName="[OTL].[Bepalingsmethode].[All]" dimensionUniqueName="[OTL]" displayFolder="" count="0" memberValueDatatype="130" unbalanced="0"/>
    <cacheHierarchy uniqueName="[OTL].[GORuimteClassificatie]" caption="GORuimteClassificatie" attribute="1" defaultMemberUniqueName="[OTL].[GORuimteClassificatie].[All]" allUniqueName="[OTL].[GORuimteClassificatie].[All]" dimensionUniqueName="[OTL]" displayFolder="" count="0" memberValueDatatype="130" unbalanced="0"/>
    <cacheHierarchy uniqueName="[OTL].[RuimteSoort]" caption="RuimteSoort" attribute="1" defaultMemberUniqueName="[OTL].[RuimteSoort].[All]" allUniqueName="[OTL].[RuimteSoort].[All]" dimensionUniqueName="[OTL]" displayFolder="" count="0" memberValueDatatype="130" unbalanced="0"/>
    <cacheHierarchy uniqueName="[OTL].[Gebruiksbestemming]" caption="Gebruiksbestemming" attribute="1" defaultMemberUniqueName="[OTL].[Gebruiksbestemming].[All]" allUniqueName="[OTL].[Gebruiksbestemming].[All]" dimensionUniqueName="[OTL]" displayFolder="" count="0" memberValueDatatype="130" unbalanced="0"/>
    <cacheHierarchy uniqueName="[OTL].[Toegang.GemeenschappelijkeRuimte]" caption="Toegang.GemeenschappelijkeRuimte" attribute="1" defaultMemberUniqueName="[OTL].[Toegang.GemeenschappelijkeRuimte].[All]" allUniqueName="[OTL].[Toegang.GemeenschappelijkeRuimte].[All]" dimensionUniqueName="[OTL]" displayFolder="" count="0" memberValueDatatype="130" unbalanced="0"/>
    <cacheHierarchy uniqueName="[OTL].[Toegang.GedeeldeRuimte]" caption="Toegang.GedeeldeRuimte" attribute="1" defaultMemberUniqueName="[OTL].[Toegang.GedeeldeRuimte].[All]" allUniqueName="[OTL].[Toegang.GedeeldeRuimte].[All]" dimensionUniqueName="[OTL]" displayFolder="" count="0" memberValueDatatype="130" unbalanced="0"/>
    <cacheHierarchy uniqueName="[OTL].[Kenmerk.Overdekt]" caption="Kenmerk.Overdekt" attribute="1" defaultMemberUniqueName="[OTL].[Kenmerk.Overdekt].[All]" allUniqueName="[OTL].[Kenmerk.Overdekt].[All]" dimensionUniqueName="[OTL]" displayFolder="" count="0" memberValueDatatype="130" unbalanced="0"/>
    <cacheHierarchy uniqueName="[OTL].[Klimaatbeheersing.Verkoeld]" caption="Klimaatbeheersing.Verkoeld" attribute="1" defaultMemberUniqueName="[OTL].[Klimaatbeheersing.Verkoeld].[All]" allUniqueName="[OTL].[Klimaatbeheersing.Verkoeld].[All]" dimensionUniqueName="[OTL]" displayFolder="" count="0" memberValueDatatype="130" unbalanced="0"/>
    <cacheHierarchy uniqueName="[OTL].[Klimaatbeheersing.Verwarmd]" caption="Klimaatbeheersing.Verwarmd" attribute="1" defaultMemberUniqueName="[OTL].[Klimaatbeheersing.Verwarmd].[All]" allUniqueName="[OTL].[Klimaatbeheersing.Verwarmd].[All]" dimensionUniqueName="[OTL]" displayFolder="" count="0" memberValueDatatype="130" unbalanced="0"/>
    <cacheHierarchy uniqueName="[OTL].[WWSRuimteType]" caption="WWSRuimteType" attribute="1" defaultMemberUniqueName="[OTL].[WWSRuimteType].[All]" allUniqueName="[OTL].[WWSRuimteType].[All]" dimensionUniqueName="[OTL]" displayFolder="" count="0" memberValueDatatype="130" unbalanced="0"/>
    <cacheHierarchy uniqueName="[OTL].[Kenmerk.Apart]" caption="Kenmerk.Apart" attribute="1" defaultMemberUniqueName="[OTL].[Kenmerk.Apart].[All]" allUniqueName="[OTL].[Kenmerk.Apart].[All]" dimensionUniqueName="[OTL]" displayFolder="" count="0" memberValueDatatype="130" unbalanced="0"/>
    <cacheHierarchy uniqueName="[OTL].[Kenmerk.Eenhandsmengkraan]" caption="Kenmerk.Eenhandsmengkraan" attribute="1" defaultMemberUniqueName="[OTL].[Kenmerk.Eenhandsmengkraan].[All]" allUniqueName="[OTL].[Kenmerk.Eenhandsmengkraan].[All]" dimensionUniqueName="[OTL]" displayFolder="" count="0" memberValueDatatype="130" unbalanced="0"/>
    <cacheHierarchy uniqueName="[OTL].[Kenmerk.Eenpersoons]" caption="Kenmerk.Eenpersoons" attribute="1" defaultMemberUniqueName="[OTL].[Kenmerk.Eenpersoons].[All]" allUniqueName="[OTL].[Kenmerk.Eenpersoons].[All]" dimensionUniqueName="[OTL]" displayFolder="" count="0" memberValueDatatype="130" unbalanced="0"/>
    <cacheHierarchy uniqueName="[OTL].[Kenmerk.Hangend]" caption="Kenmerk.Hangend" attribute="1" defaultMemberUniqueName="[OTL].[Kenmerk.Hangend].[All]" allUniqueName="[OTL].[Kenmerk.Hangend].[All]" dimensionUniqueName="[OTL]" displayFolder="" count="0" memberValueDatatype="130" unbalanced="0"/>
    <cacheHierarchy uniqueName="[OTL].[Kenmerk.InBad]" caption="Kenmerk.InBad" attribute="1" defaultMemberUniqueName="[OTL].[Kenmerk.InBad].[All]" allUniqueName="[OTL].[Kenmerk.InBad].[All]" dimensionUniqueName="[OTL]" displayFolder="" count="0" memberValueDatatype="130" unbalanced="0"/>
    <cacheHierarchy uniqueName="[OTL].[Kenmerk.InbouwElektrischeOven]" caption="Kenmerk.InbouwElektrischeOven" attribute="1" defaultMemberUniqueName="[OTL].[Kenmerk.InbouwElektrischeOven].[All]" allUniqueName="[OTL].[Kenmerk.InbouwElektrischeOven].[All]" dimensionUniqueName="[OTL]" displayFolder="" count="0" memberValueDatatype="130" unbalanced="0"/>
    <cacheHierarchy uniqueName="[OTL].[Kenmerk.InbouwGasKookplaat]" caption="Kenmerk.InbouwGasKookplaat" attribute="1" defaultMemberUniqueName="[OTL].[Kenmerk.InbouwGasKookplaat].[All]" allUniqueName="[OTL].[Kenmerk.InbouwGasKookplaat].[All]" dimensionUniqueName="[OTL]" displayFolder="" count="0" memberValueDatatype="130" unbalanced="0"/>
    <cacheHierarchy uniqueName="[OTL].[Kenmerk.InbouwGasOven]" caption="Kenmerk.InbouwGasOven" attribute="1" defaultMemberUniqueName="[OTL].[Kenmerk.InbouwGasOven].[All]" allUniqueName="[OTL].[Kenmerk.InbouwGasOven].[All]" dimensionUniqueName="[OTL]" displayFolder="" count="0" memberValueDatatype="130" unbalanced="0"/>
    <cacheHierarchy uniqueName="[OTL].[Kenmerk.InbouwInductieKookplaat]" caption="Kenmerk.InbouwInductieKookplaat" attribute="1" defaultMemberUniqueName="[OTL].[Kenmerk.InbouwInductieKookplaat].[All]" allUniqueName="[OTL].[Kenmerk.InbouwInductieKookplaat].[All]" dimensionUniqueName="[OTL]" displayFolder="" count="0" memberValueDatatype="130" unbalanced="0"/>
    <cacheHierarchy uniqueName="[OTL].[Kenmerk.InbouwKoelkast]" caption="Kenmerk.InbouwKoelkast" attribute="1" defaultMemberUniqueName="[OTL].[Kenmerk.InbouwKoelkast].[All]" allUniqueName="[OTL].[Kenmerk.InbouwKoelkast].[All]" dimensionUniqueName="[OTL]" displayFolder="" count="0" memberValueDatatype="130" unbalanced="0"/>
    <cacheHierarchy uniqueName="[OTL].[Kenmerk.InbouwKoelvriesCombi]" caption="Kenmerk.InbouwKoelvriesCombi" attribute="1" defaultMemberUniqueName="[OTL].[Kenmerk.InbouwKoelvriesCombi].[All]" allUniqueName="[OTL].[Kenmerk.InbouwKoelvriesCombi].[All]" dimensionUniqueName="[OTL]" displayFolder="" count="0" memberValueDatatype="130" unbalanced="0"/>
    <cacheHierarchy uniqueName="[OTL].[Kenmerk.InbouwMagnetron]" caption="Kenmerk.InbouwMagnetron" attribute="1" defaultMemberUniqueName="[OTL].[Kenmerk.InbouwMagnetron].[All]" allUniqueName="[OTL].[Kenmerk.InbouwMagnetron].[All]" dimensionUniqueName="[OTL]" displayFolder="" count="0" memberValueDatatype="130" unbalanced="0"/>
    <cacheHierarchy uniqueName="[OTL].[Kenmerk.InbouwVriezer]" caption="Kenmerk.InbouwVriezer" attribute="1" defaultMemberUniqueName="[OTL].[Kenmerk.InbouwVriezer].[All]" allUniqueName="[OTL].[Kenmerk.InbouwVriezer].[All]" dimensionUniqueName="[OTL]" displayFolder="" count="0" memberValueDatatype="130" unbalanced="0"/>
    <cacheHierarchy uniqueName="[OTL].[Kenmerk.Meerpersoons]" caption="Kenmerk.Meerpersoons" attribute="1" defaultMemberUniqueName="[OTL].[Kenmerk.Meerpersoons].[All]" allUniqueName="[OTL].[Kenmerk.Meerpersoons].[All]" dimensionUniqueName="[OTL]" displayFolder="" count="0" memberValueDatatype="130" unbalanced="0"/>
    <cacheHierarchy uniqueName="[OTL].[Kenmerk.Staand]" caption="Kenmerk.Staand" attribute="1" defaultMemberUniqueName="[OTL].[Kenmerk.Staand].[All]" allUniqueName="[OTL].[Kenmerk.Staand].[All]" dimensionUniqueName="[OTL]" displayFolder="" count="0" memberValueDatatype="130" unbalanced="0"/>
    <cacheHierarchy uniqueName="[OTL].[Kenmerk.Stopcontacten]" caption="Kenmerk.Stopcontacten" attribute="1" defaultMemberUniqueName="[OTL].[Kenmerk.Stopcontacten].[All]" allUniqueName="[OTL].[Kenmerk.Stopcontacten].[All]" dimensionUniqueName="[OTL]" displayFolder="" count="0" memberValueDatatype="130" unbalanced="0"/>
    <cacheHierarchy uniqueName="[OTL].[Kenmerk.Thermostatischemengkraan]" caption="Kenmerk.Thermostatischemengkraan" attribute="1" defaultMemberUniqueName="[OTL].[Kenmerk.Thermostatischemengkraan].[All]" allUniqueName="[OTL].[Kenmerk.Thermostatischemengkraan].[All]" dimensionUniqueName="[OTL]" displayFolder="" count="0" memberValueDatatype="130" unbalanced="0"/>
    <cacheHierarchy uniqueName="[OTL].[Kenmerk.Tweehandsmengkraan]" caption="Kenmerk.Tweehandsmengkraan" attribute="1" defaultMemberUniqueName="[OTL].[Kenmerk.Tweehandsmengkraan].[All]" allUniqueName="[OTL].[Kenmerk.Tweehandsmengkraan].[All]" dimensionUniqueName="[OTL]" displayFolder="" count="0" memberValueDatatype="130" unbalanced="0"/>
    <cacheHierarchy uniqueName="[OTL].[Functie.Kookfunctie]" caption="Functie.Kookfunctie" attribute="1" defaultMemberUniqueName="[OTL].[Functie.Kookfunctie].[All]" allUniqueName="[OTL].[Functie.Kookfunctie].[All]" dimensionUniqueName="[OTL]" displayFolder="" count="0" memberValueDatatype="130" unbalanced="0"/>
    <cacheHierarchy uniqueName="[OTL].[Functie.Verwarmingsfunctie]" caption="Functie.Verwarmingsfunctie" attribute="1" defaultMemberUniqueName="[OTL].[Functie.Verwarmingsfunctie].[All]" allUniqueName="[OTL].[Functie.Verwarmingsfunctie].[All]" dimensionUniqueName="[OTL]" displayFolder="" count="0" memberValueDatatype="130" unbalanced="0"/>
    <cacheHierarchy uniqueName="[OTL].[Functie.Bubbelfunctie]" caption="Functie.Bubbelfunctie" attribute="1" defaultMemberUniqueName="[OTL].[Functie.Bubbelfunctie].[All]" allUniqueName="[OTL].[Functie.Bubbelfunctie].[All]" dimensionUniqueName="[OTL]" displayFolder="" count="0" memberValueDatatype="130" unbalanced="0"/>
    <cacheHierarchy uniqueName="[OTL].[Ballastafwerking]" caption="Ballastafwerking" attribute="1" defaultMemberUniqueName="[OTL].[Ballastafwerking].[All]" allUniqueName="[OTL].[Ballastafwerking].[All]" dimensionUniqueName="[OTL]" displayFolder="" count="0" memberValueDatatype="130" unbalanced="0"/>
    <cacheHierarchy uniqueName="[OTL].[Draairichting]" caption="Draairichting" attribute="1" defaultMemberUniqueName="[OTL].[Draairichting].[All]" allUniqueName="[OTL].[Draairichting].[All]" dimensionUniqueName="[OTL]" displayFolder="" count="0" memberValueDatatype="130" unbalanced="0"/>
    <cacheHierarchy uniqueName="[OTL].[Kenmerk.Deurdranger]" caption="Kenmerk.Deurdranger" attribute="1" defaultMemberUniqueName="[OTL].[Kenmerk.Deurdranger].[All]" allUniqueName="[OTL].[Kenmerk.Deurdranger].[All]" dimensionUniqueName="[OTL]" displayFolder="" count="0" memberValueDatatype="130" unbalanced="0"/>
    <cacheHierarchy uniqueName="[OTL].[Kenmerk.Entreedeur]" caption="Kenmerk.Entreedeur" attribute="1" defaultMemberUniqueName="[OTL].[Kenmerk.Entreedeur].[All]" allUniqueName="[OTL].[Kenmerk.Entreedeur].[All]" dimensionUniqueName="[OTL]" displayFolder="" count="0" memberValueDatatype="130" unbalanced="0"/>
    <cacheHierarchy uniqueName="[OTL].[Kenmerk.Woningtoegansdeur]" caption="Kenmerk.Woningtoegansdeur" attribute="1" defaultMemberUniqueName="[OTL].[Kenmerk.Woningtoegansdeur].[All]" allUniqueName="[OTL].[Kenmerk.Woningtoegansdeur].[All]" dimensionUniqueName="[OTL]" displayFolder="" count="0" memberValueDatatype="130" unbalanced="0"/>
    <cacheHierarchy uniqueName="[OTL].[Functie.Constructief]" caption="Functie.Constructief" attribute="1" defaultMemberUniqueName="[OTL].[Functie.Constructief].[All]" allUniqueName="[OTL].[Functie.Constructief].[All]" dimensionUniqueName="[OTL]" displayFolder="" count="0" memberValueDatatype="130" unbalanced="0"/>
    <cacheHierarchy uniqueName="[OTL].[isExterieur]" caption="isExterieur" attribute="1" defaultMemberUniqueName="[OTL].[isExterieur].[All]" allUniqueName="[OTL].[isExterieur].[All]" dimensionUniqueName="[OTL]" displayFolder="" count="0" memberValueDatatype="130" unbalanced="0"/>
    <cacheHierarchy uniqueName="[OTL].[Bediening]" caption="Bediening" attribute="1" defaultMemberUniqueName="[OTL].[Bediening].[All]" allUniqueName="[OTL].[Bediening].[All]" dimensionUniqueName="[OTL]" displayFolder="" count="0" memberValueDatatype="130" unbalanced="0"/>
    <cacheHierarchy uniqueName="[OTL].[Brandwerendheid]" caption="Brandwerendheid" attribute="1" defaultMemberUniqueName="[OTL].[Brandwerendheid].[All]" allUniqueName="[OTL].[Brandwerendheid].[All]" dimensionUniqueName="[OTL]" displayFolder="" count="0" memberValueDatatype="130" unbalanced="0"/>
    <cacheHierarchy uniqueName="[OTL].[ETIM]" caption="ETIM" attribute="1" defaultMemberUniqueName="[OTL].[ETIM].[All]" allUniqueName="[OTL].[ETIM].[All]" dimensionUniqueName="[OTL]" displayFolder="" count="0" memberValueDatatype="130" unbalanced="0"/>
    <cacheHierarchy uniqueName="[OTL].[Materiaal]" caption="Materiaal" attribute="1" defaultMemberUniqueName="[OTL].[Materiaal].[All]" allUniqueName="[OTL].[Materiaal].[All]" dimensionUniqueName="[OTL]" displayFolder="" count="0" memberValueDatatype="130" unbalanced="0"/>
    <cacheHierarchy uniqueName="[OTL].[Orientatie]" caption="Orientatie" attribute="1" defaultMemberUniqueName="[OTL].[Orientatie].[All]" allUniqueName="[OTL].[Orientatie].[All]" dimensionUniqueName="[OTL]" displayFolder="" count="0" memberValueDatatype="130" unbalanced="0"/>
    <cacheHierarchy uniqueName="[OTL].[Toegang.Afsluitbaar]" caption="Toegang.Afsluitbaar" attribute="1" defaultMemberUniqueName="[OTL].[Toegang.Afsluitbaar].[All]" allUniqueName="[OTL].[Toegang.Afsluitbaar].[All]" dimensionUniqueName="[OTL]" displayFolder="" count="0" memberValueDatatype="130" unbalanced="0"/>
    <cacheHierarchy uniqueName="[OTL].[Bron]" caption="Bron" attribute="1" defaultMemberUniqueName="[OTL].[Bron].[All]" allUniqueName="[OTL].[Bron].[All]" dimensionUniqueName="[OTL]" displayFolder="" count="0" memberValueDatatype="130" unbalanced="0"/>
    <cacheHierarchy uniqueName="[OTL].[Toegang.Collectief]" caption="Toegang.Collectief" attribute="1" defaultMemberUniqueName="[OTL].[Toegang.Collectief].[All]" allUniqueName="[OTL].[Toegang.Collectief].[All]" dimensionUniqueName="[OTL]" displayFolder="" count="0" memberValueDatatype="130" unbalanced="0"/>
    <cacheHierarchy uniqueName="[OTL].[Toegang.PubliekToegankelijk]" caption="Toegang.PubliekToegankelijk" attribute="1" defaultMemberUniqueName="[OTL].[Toegang.PubliekToegankelijk].[All]" allUniqueName="[OTL].[Toegang.PubliekToegankelijk].[All]" dimensionUniqueName="[OTL]" displayFolder="" count="0" memberValueDatatype="130" unbalanced="0"/>
    <cacheHierarchy uniqueName="[OTL].[Opmerking]" caption="Opmerking" attribute="1" defaultMemberUniqueName="[OTL].[Opmerking].[All]" allUniqueName="[OTL].[Opmerking].[All]" dimensionUniqueName="[OTL]" displayFolder="" count="0" memberValueDatatype="130" unbalanced="0"/>
    <cacheHierarchy uniqueName="[OTL].[Ruimtenummer]" caption="Ruimtenummer" attribute="1" defaultMemberUniqueName="[OTL].[Ruimtenummer].[All]" allUniqueName="[OTL].[Ruimtenummer].[All]" dimensionUniqueName="[OTL]" displayFolder="" count="0" memberValueDatatype="130" unbalanced="0"/>
    <cacheHierarchy uniqueName="[OTL].[RuimteRelatie]" caption="RuimteRelatie" attribute="1" defaultMemberUniqueName="[OTL].[RuimteRelatie].[All]" allUniqueName="[OTL].[RuimteRelatie].[All]" dimensionUniqueName="[OTL]" displayFolder="" count="0" memberValueDatatype="130" unbalanced="0"/>
    <cacheHierarchy uniqueName="[OTL].[Toegang.Vluchtroute]" caption="Toegang.Vluchtroute" attribute="1" defaultMemberUniqueName="[OTL].[Toegang.Vluchtroute].[All]" allUniqueName="[OTL].[Toegang.Vluchtroute].[All]" dimensionUniqueName="[OTL]" displayFolder="" count="0" memberValueDatatype="130" unbalanced="0"/>
    <cacheHierarchy uniqueName="[OTL].[EigenParameter_101]" caption="EigenParameter_101" attribute="1" defaultMemberUniqueName="[OTL].[EigenParameter_101].[All]" allUniqueName="[OTL].[EigenParameter_101].[All]" dimensionUniqueName="[OTL]" displayFolder="" count="0" memberValueDatatype="130" unbalanced="0"/>
    <cacheHierarchy uniqueName="[OTL].[EigenParameter_102]" caption="EigenParameter_102" attribute="1" defaultMemberUniqueName="[OTL].[EigenParameter_102].[All]" allUniqueName="[OTL].[EigenParameter_102].[All]" dimensionUniqueName="[OTL]" displayFolder="" count="0" memberValueDatatype="130" unbalanced="0"/>
    <cacheHierarchy uniqueName="[OTL].[EigenParameter_103]" caption="EigenParameter_103" attribute="1" defaultMemberUniqueName="[OTL].[EigenParameter_103].[All]" allUniqueName="[OTL].[EigenParameter_103].[All]" dimensionUniqueName="[OTL]" displayFolder="" count="0" memberValueDatatype="130" unbalanced="0"/>
    <cacheHierarchy uniqueName="[Measures].[Telling van Discipline]" caption="Telling van Discipline" measure="1" displayFolder="" measureGroup="OTL" count="0">
      <extLst>
        <ext xmlns:x15="http://schemas.microsoft.com/office/spreadsheetml/2010/11/main" uri="{B97F6D7D-B522-45F9-BDA1-12C45D357490}">
          <x15:cacheHierarchy aggregatedColumn="4"/>
        </ext>
      </extLst>
    </cacheHierarchy>
    <cacheHierarchy uniqueName="[Measures].[Discipline1]" caption="Discipline1" measure="1" displayFolder="" measureGroup="OTL" count="0" oneField="1">
      <fieldsUsage count="1">
        <fieldUsage x="1"/>
      </fieldsUsage>
    </cacheHierarchy>
    <cacheHierarchy uniqueName="[Measures].[BagPandId1]" caption="BagPandId1" measure="1" displayFolder="" measureGroup="OTL" count="0" oneField="1">
      <fieldsUsage count="1">
        <fieldUsage x="3"/>
      </fieldsUsage>
    </cacheHierarchy>
    <cacheHierarchy uniqueName="[Measures].[BagVerblijfsObject1]" caption="BagVerblijfsObject1" measure="1" displayFolder="" measureGroup="OTL" count="0" oneField="1">
      <fieldsUsage count="1">
        <fieldUsage x="4"/>
      </fieldsUsage>
    </cacheHierarchy>
    <cacheHierarchy uniqueName="[Measures].[EenheidId1]" caption="EenheidId1" measure="1" displayFolder="" measureGroup="OTL" count="0" oneField="1">
      <fieldsUsage count="1">
        <fieldUsage x="5"/>
      </fieldsUsage>
    </cacheHierarchy>
    <cacheHierarchy uniqueName="[Measures].[IfcEEportAs1 ]" caption="IfcEEportAs1 " measure="1" displayFolder="" measureGroup="OTL" count="0" oneField="1">
      <fieldsUsage count="1">
        <fieldUsage x="52"/>
      </fieldsUsage>
    </cacheHierarchy>
    <cacheHierarchy uniqueName="[Measures].[NL-SfB1 ]" caption="NL-SfB1 " measure="1" displayFolder="" measureGroup="OTL" count="0"/>
    <cacheHierarchy uniqueName="[Measures].[ObjectType1  ]" caption="ObjectType1  " measure="1" displayFolder="" measureGroup="OTL" count="0" oneField="1">
      <fieldsUsage count="1">
        <fieldUsage x="15"/>
      </fieldsUsage>
    </cacheHierarchy>
    <cacheHierarchy uniqueName="[Measures].[ObjectSubtype1 ]" caption="ObjectSubtype1 " measure="1" displayFolder="" measureGroup="OTL" count="0" oneField="1">
      <fieldsUsage count="1">
        <fieldUsage x="16"/>
      </fieldsUsage>
    </cacheHierarchy>
    <cacheHierarchy uniqueName="[Measures].[ObjectOnderdeel1 ]" caption="ObjectOnderdeel1 " measure="1" displayFolder="" measureGroup="OTL" count="0"/>
    <cacheHierarchy uniqueName="[Measures].[Breedte1  ]" caption="Breedte1  " measure="1" displayFolder="" measureGroup="OTL" count="0" oneField="1">
      <fieldsUsage count="1">
        <fieldUsage x="6"/>
      </fieldsUsage>
    </cacheHierarchy>
    <cacheHierarchy uniqueName="[Measures].[Diameter1  ]" caption="Diameter1  " measure="1" displayFolder="" measureGroup="OTL" count="0" oneField="1">
      <fieldsUsage count="1">
        <fieldUsage x="7"/>
      </fieldsUsage>
    </cacheHierarchy>
    <cacheHierarchy uniqueName="[Measures].[Diepte1  ]" caption="Diepte1  " measure="1" displayFolder="" measureGroup="OTL" count="0" oneField="1">
      <fieldsUsage count="1">
        <fieldUsage x="8"/>
      </fieldsUsage>
    </cacheHierarchy>
    <cacheHierarchy uniqueName="[Measures].[Dikte1 ]" caption="Dikte1 " measure="1" displayFolder="" measureGroup="OTL" count="0" oneField="1">
      <fieldsUsage count="1">
        <fieldUsage x="9"/>
      </fieldsUsage>
    </cacheHierarchy>
    <cacheHierarchy uniqueName="[Measures].[Hoogte1  ]" caption="Hoogte1  " measure="1" displayFolder="" measureGroup="OTL" count="0" oneField="1">
      <fieldsUsage count="1">
        <fieldUsage x="10"/>
      </fieldsUsage>
    </cacheHierarchy>
    <cacheHierarchy uniqueName="[Measures].[Inhoud1 ]" caption="Inhoud1 " measure="1" displayFolder="" measureGroup="OTL" count="0" oneField="1">
      <fieldsUsage count="1">
        <fieldUsage x="11"/>
      </fieldsUsage>
    </cacheHierarchy>
    <cacheHierarchy uniqueName="[Measures].[Lengte1  ]" caption="Lengte1  " measure="1" displayFolder="" measureGroup="OTL" count="0" oneField="1">
      <fieldsUsage count="1">
        <fieldUsage x="12"/>
      </fieldsUsage>
    </cacheHierarchy>
    <cacheHierarchy uniqueName="[Measures].[Oppervlakte1  ]" caption="Oppervlakte1  " measure="1" displayFolder="" measureGroup="OTL" count="0" oneField="1">
      <fieldsUsage count="1">
        <fieldUsage x="13"/>
      </fieldsUsage>
    </cacheHierarchy>
    <cacheHierarchy uniqueName="[Measures].[DeurId1  ]" caption="DeurId1  " measure="1" displayFolder="" measureGroup="OTL" count="0" oneField="1">
      <fieldsUsage count="1">
        <fieldUsage x="18"/>
      </fieldsUsage>
    </cacheHierarchy>
    <cacheHierarchy uniqueName="[Measures].[Kenmerk.Draaiend1  ]" caption="Kenmerk.Draaiend1  " measure="1" displayFolder="" measureGroup="OTL" count="0" oneField="1">
      <fieldsUsage count="1">
        <fieldUsage x="19"/>
      </fieldsUsage>
    </cacheHierarchy>
    <cacheHierarchy uniqueName="[Measures].[KozijnCombinatieId1  ]" caption="KozijnCombinatieId1  " measure="1" displayFolder="" measureGroup="OTL" count="0" oneField="1">
      <fieldsUsage count="1">
        <fieldUsage x="20"/>
      </fieldsUsage>
    </cacheHierarchy>
    <cacheHierarchy uniqueName="[Measures].[RaamId1  ]" caption="RaamId1  " measure="1" displayFolder="" measureGroup="OTL" count="0" oneField="1">
      <fieldsUsage count="1">
        <fieldUsage x="21"/>
      </fieldsUsage>
    </cacheHierarchy>
    <cacheHierarchy uniqueName="[Measures].[RuimteType1  ]" caption="RuimteType1  " measure="1" displayFolder="" measureGroup="OTL" count="0" oneField="1">
      <fieldsUsage count="1">
        <fieldUsage x="22"/>
      </fieldsUsage>
    </cacheHierarchy>
    <cacheHierarchy uniqueName="[Measures].[Gebiedssoort1  ]" caption="Gebiedssoort1  " measure="1" displayFolder="" measureGroup="OTL" count="0" oneField="1">
      <fieldsUsage count="1">
        <fieldUsage x="23"/>
      </fieldsUsage>
    </cacheHierarchy>
    <cacheHierarchy uniqueName="[Measures].[Bepalingsmethode1  ]" caption="Bepalingsmethode1  " measure="1" displayFolder="" measureGroup="OTL" count="0" oneField="1">
      <fieldsUsage count="1">
        <fieldUsage x="24"/>
      </fieldsUsage>
    </cacheHierarchy>
    <cacheHierarchy uniqueName="[Measures].[GORuimteClassificatie1  ]" caption="GORuimteClassificatie1  " measure="1" displayFolder="" measureGroup="OTL" count="0" oneField="1">
      <fieldsUsage count="1">
        <fieldUsage x="25"/>
      </fieldsUsage>
    </cacheHierarchy>
    <cacheHierarchy uniqueName="[Measures].[RuimteSoort1  ]" caption="RuimteSoort1  " measure="1" displayFolder="" measureGroup="OTL" count="0" oneField="1">
      <fieldsUsage count="1">
        <fieldUsage x="26"/>
      </fieldsUsage>
    </cacheHierarchy>
    <cacheHierarchy uniqueName="[Measures].[Gebruiksbestemming1  ]" caption="Gebruiksbestemming1  " measure="1" displayFolder="" measureGroup="OTL" count="0" oneField="1">
      <fieldsUsage count="1">
        <fieldUsage x="27"/>
      </fieldsUsage>
    </cacheHierarchy>
    <cacheHierarchy uniqueName="[Measures].[Kenmerk.Overdekt1  ]" caption="Kenmerk.Overdekt1  " measure="1" displayFolder="" measureGroup="OTL" count="0" oneField="1">
      <fieldsUsage count="1">
        <fieldUsage x="77"/>
      </fieldsUsage>
    </cacheHierarchy>
    <cacheHierarchy uniqueName="[Measures].[Kenmerk.Verkoeld1  ]" caption="Kenmerk.Verkoeld1  " measure="1" displayFolder="" measureGroup="OTL" count="0" oneField="1">
      <fieldsUsage count="1">
        <fieldUsage x="50"/>
      </fieldsUsage>
    </cacheHierarchy>
    <cacheHierarchy uniqueName="[Measures].[Kenmerk.Verwarmd1 ]" caption="Kenmerk.Verwarmd1 " measure="1" displayFolder="" measureGroup="OTL" count="0" oneField="1">
      <fieldsUsage count="1">
        <fieldUsage x="51"/>
      </fieldsUsage>
    </cacheHierarchy>
    <cacheHierarchy uniqueName="[Measures].[WWSType1  ]" caption="WWSType1  " measure="1" displayFolder="" measureGroup="OTL" count="0" oneField="1">
      <fieldsUsage count="1">
        <fieldUsage x="54"/>
      </fieldsUsage>
    </cacheHierarchy>
    <cacheHierarchy uniqueName="[Measures].[Ballastafwerking1  ]" caption="Ballastafwerking1  " measure="1" displayFolder="" measureGroup="OTL" count="0" oneField="1">
      <fieldsUsage count="1">
        <fieldUsage x="28"/>
      </fieldsUsage>
    </cacheHierarchy>
    <cacheHierarchy uniqueName="[Measures].[Draairichting1 ]" caption="Draairichting1 " measure="1" displayFolder="" measureGroup="OTL" count="0" oneField="1">
      <fieldsUsage count="1">
        <fieldUsage x="29"/>
      </fieldsUsage>
    </cacheHierarchy>
    <cacheHierarchy uniqueName="[Measures].[Kenmerk.Deurdranger1  ]" caption="Kenmerk.Deurdranger1  " measure="1" displayFolder="" measureGroup="OTL" count="0" oneField="1">
      <fieldsUsage count="1">
        <fieldUsage x="30"/>
      </fieldsUsage>
    </cacheHierarchy>
    <cacheHierarchy uniqueName="[Measures].[Kenmerk.Entreedeur1  ]" caption="Kenmerk.Entreedeur1  " measure="1" displayFolder="" measureGroup="OTL" count="0" oneField="1">
      <fieldsUsage count="1">
        <fieldUsage x="31"/>
      </fieldsUsage>
    </cacheHierarchy>
    <cacheHierarchy uniqueName="[Measures].[Kenmerk.Woningtoegansdeur1  ]" caption="Kenmerk.Woningtoegansdeur1  " measure="1" displayFolder="" measureGroup="OTL" count="0" oneField="1">
      <fieldsUsage count="1">
        <fieldUsage x="32"/>
      </fieldsUsage>
    </cacheHierarchy>
    <cacheHierarchy uniqueName="[Measures].[Functie.Constructief1  ]" caption="Functie.Constructief1  " measure="1" displayFolder="" measureGroup="OTL" count="0" oneField="1">
      <fieldsUsage count="1">
        <fieldUsage x="55"/>
      </fieldsUsage>
    </cacheHierarchy>
    <cacheHierarchy uniqueName="[Measures].[Kenmerk.ESterieur1  ]" caption="Kenmerk.ESterieur1  " measure="1" displayFolder="" measureGroup="OTL" count="0" oneField="1">
      <fieldsUsage count="1">
        <fieldUsage x="53"/>
      </fieldsUsage>
    </cacheHierarchy>
    <cacheHierarchy uniqueName="[Measures].[Bediening1  ]" caption="Bediening1  " measure="1" displayFolder="" measureGroup="OTL" count="0" oneField="1">
      <fieldsUsage count="1">
        <fieldUsage x="33"/>
      </fieldsUsage>
    </cacheHierarchy>
    <cacheHierarchy uniqueName="[Measures].[Brandwerendheid1  ]" caption="Brandwerendheid1  " measure="1" displayFolder="" measureGroup="OTL" count="0" oneField="1">
      <fieldsUsage count="1">
        <fieldUsage x="34"/>
      </fieldsUsage>
    </cacheHierarchy>
    <cacheHierarchy uniqueName="[Measures].[Materiaal1  ]" caption="Materiaal1  " measure="1" displayFolder="" measureGroup="OTL" count="0" oneField="1">
      <fieldsUsage count="1">
        <fieldUsage x="35"/>
      </fieldsUsage>
    </cacheHierarchy>
    <cacheHierarchy uniqueName="[Measures].[Orientatie1  ]" caption="Orientatie1  " measure="1" displayFolder="" measureGroup="OTL" count="0" oneField="1">
      <fieldsUsage count="1">
        <fieldUsage x="36"/>
      </fieldsUsage>
    </cacheHierarchy>
    <cacheHierarchy uniqueName="[Measures].[Kenmerk.Afsluitbaar1  ]" caption="Kenmerk.Afsluitbaar1  " measure="1" displayFolder="" measureGroup="OTL" count="0" oneField="1">
      <fieldsUsage count="1">
        <fieldUsage x="49"/>
      </fieldsUsage>
    </cacheHierarchy>
    <cacheHierarchy uniqueName="[Measures].[Bron1  ]" caption="Bron1  " measure="1" displayFolder="" measureGroup="OTL" count="0" oneField="1">
      <fieldsUsage count="1">
        <fieldUsage x="37"/>
      </fieldsUsage>
    </cacheHierarchy>
    <cacheHierarchy uniqueName="[Measures].[Kenmerk.Collectief1  ]" caption="Kenmerk.Collectief1  " measure="1" displayFolder="" measureGroup="OTL" count="0" oneField="1">
      <fieldsUsage count="1">
        <fieldUsage x="46"/>
      </fieldsUsage>
    </cacheHierarchy>
    <cacheHierarchy uniqueName="[Measures].[Kenmerk.PubliekToegankelijk1  ]" caption="Kenmerk.PubliekToegankelijk1  " measure="1" displayFolder="" measureGroup="OTL" count="0" oneField="1">
      <fieldsUsage count="1">
        <fieldUsage x="48"/>
      </fieldsUsage>
    </cacheHierarchy>
    <cacheHierarchy uniqueName="[Measures].[Opmerking1  ]" caption="Opmerking1  " measure="1" displayFolder="" measureGroup="OTL" count="0" oneField="1">
      <fieldsUsage count="1">
        <fieldUsage x="38"/>
      </fieldsUsage>
    </cacheHierarchy>
    <cacheHierarchy uniqueName="[Measures].[Ruimtenummer1  ]" caption="Ruimtenummer1  " measure="1" displayFolder="" measureGroup="OTL" count="0" oneField="1">
      <fieldsUsage count="1">
        <fieldUsage x="40"/>
      </fieldsUsage>
    </cacheHierarchy>
    <cacheHierarchy uniqueName="[Measures].[RuimteRelatie1  ]" caption="RuimteRelatie1  " measure="1" displayFolder="" measureGroup="OTL" count="0" oneField="1">
      <fieldsUsage count="1">
        <fieldUsage x="39"/>
      </fieldsUsage>
    </cacheHierarchy>
    <cacheHierarchy uniqueName="[Measures].[Kenmerk.Vluchtroute1]" caption="Kenmerk.Vluchtroute1" measure="1" displayFolder="" measureGroup="OTL" count="0" oneField="1">
      <fieldsUsage count="1">
        <fieldUsage x="47"/>
      </fieldsUsage>
    </cacheHierarchy>
    <cacheHierarchy uniqueName="[Measures].[Eigen 101]" caption="Eigen 101" measure="1" displayFolder="" measureGroup="OTL" count="0" oneField="1">
      <fieldsUsage count="1">
        <fieldUsage x="41"/>
      </fieldsUsage>
    </cacheHierarchy>
    <cacheHierarchy uniqueName="[Measures].[Eigen 102]" caption="Eigen 102" measure="1" displayFolder="" measureGroup="OTL" count="0" oneField="1">
      <fieldsUsage count="1">
        <fieldUsage x="42"/>
      </fieldsUsage>
    </cacheHierarchy>
    <cacheHierarchy uniqueName="[Measures].[Eigen 103]" caption="Eigen 103" measure="1" displayFolder="" measureGroup="OTL" count="0" oneField="1">
      <fieldsUsage count="1">
        <fieldUsage x="43"/>
      </fieldsUsage>
    </cacheHierarchy>
    <cacheHierarchy uniqueName="[Measures].[Toegang.GemeenschappelijkeRuimte1]" caption="Toegang.GemeenschappelijkeRuimte1" measure="1" displayFolder="" measureGroup="OTL" count="0" oneField="1">
      <fieldsUsage count="1">
        <fieldUsage x="44"/>
      </fieldsUsage>
    </cacheHierarchy>
    <cacheHierarchy uniqueName="[Measures].[Toegang.GedeeldeRuimte1]" caption="Toegang.GedeeldeRuimte1" measure="1" displayFolder="" measureGroup="OTL" count="0" oneField="1">
      <fieldsUsage count="1">
        <fieldUsage x="45"/>
      </fieldsUsage>
    </cacheHierarchy>
    <cacheHierarchy uniqueName="[Measures].[Functie.Kookfunctie1]" caption="Functie.Kookfunctie1" measure="1" displayFolder="" measureGroup="OTL" count="0" oneField="1">
      <fieldsUsage count="1">
        <fieldUsage x="56"/>
      </fieldsUsage>
    </cacheHierarchy>
    <cacheHierarchy uniqueName="[Measures].[Functie.Verwarmingsfunctie1]" caption="Functie.Verwarmingsfunctie1" measure="1" displayFolder="" measureGroup="OTL" count="0" oneField="1">
      <fieldsUsage count="1">
        <fieldUsage x="57"/>
      </fieldsUsage>
    </cacheHierarchy>
    <cacheHierarchy uniqueName="[Measures].[Functie.Bubbelfunctie1]" caption="Functie.Bubbelfunctie1" measure="1" displayFolder="" measureGroup="OTL" count="0" oneField="1">
      <fieldsUsage count="1">
        <fieldUsage x="58"/>
      </fieldsUsage>
    </cacheHierarchy>
    <cacheHierarchy uniqueName="[Measures].[Kenmerk.Apart1]" caption="Kenmerk.Apart1" measure="1" displayFolder="" measureGroup="OTL" count="0" oneField="1">
      <fieldsUsage count="1">
        <fieldUsage x="59"/>
      </fieldsUsage>
    </cacheHierarchy>
    <cacheHierarchy uniqueName="[Measures].[Kenmerk.Eenhandsmengkraan1]" caption="Kenmerk.Eenhandsmengkraan1" measure="1" displayFolder="" measureGroup="OTL" count="0" oneField="1">
      <fieldsUsage count="1">
        <fieldUsage x="60"/>
      </fieldsUsage>
    </cacheHierarchy>
    <cacheHierarchy uniqueName="[Measures].[Kenmerk.Eenpersoons1]" caption="Kenmerk.Eenpersoons1" measure="1" displayFolder="" measureGroup="OTL" count="0" oneField="1">
      <fieldsUsage count="1">
        <fieldUsage x="61"/>
      </fieldsUsage>
    </cacheHierarchy>
    <cacheHierarchy uniqueName="[Measures].[Kenmerk.Hangend1]" caption="Kenmerk.Hangend1" measure="1" displayFolder="" measureGroup="OTL" count="0" oneField="1">
      <fieldsUsage count="1">
        <fieldUsage x="62"/>
      </fieldsUsage>
    </cacheHierarchy>
    <cacheHierarchy uniqueName="[Measures].[Kenmerk.InBad1]" caption="Kenmerk.InBad1" measure="1" displayFolder="" measureGroup="OTL" count="0" oneField="1">
      <fieldsUsage count="1">
        <fieldUsage x="63"/>
      </fieldsUsage>
    </cacheHierarchy>
    <cacheHierarchy uniqueName="[Measures].[Kenmerk.InbouwElektrischeOven1]" caption="Kenmerk.InbouwElektrischeOven1" measure="1" displayFolder="" measureGroup="OTL" count="0" oneField="1">
      <fieldsUsage count="1">
        <fieldUsage x="64"/>
      </fieldsUsage>
    </cacheHierarchy>
    <cacheHierarchy uniqueName="[Measures].[Kenmerk.InbouwGasKookplaat1]" caption="Kenmerk.InbouwGasKookplaat1" measure="1" displayFolder="" measureGroup="OTL" count="0" oneField="1">
      <fieldsUsage count="1">
        <fieldUsage x="65"/>
      </fieldsUsage>
    </cacheHierarchy>
    <cacheHierarchy uniqueName="[Measures].[Kenmerk.InbouwGasOven1]" caption="Kenmerk.InbouwGasOven1" measure="1" displayFolder="" measureGroup="OTL" count="0" oneField="1">
      <fieldsUsage count="1">
        <fieldUsage x="66"/>
      </fieldsUsage>
    </cacheHierarchy>
    <cacheHierarchy uniqueName="[Measures].[Kenmerk.InouwInductieKookplaat1]" caption="Kenmerk.InouwInductieKookplaat1" measure="1" displayFolder="" measureGroup="OTL" count="0" oneField="1">
      <fieldsUsage count="1">
        <fieldUsage x="67"/>
      </fieldsUsage>
    </cacheHierarchy>
    <cacheHierarchy uniqueName="[Measures].[Kenmerk.InbouwKoelkast1]" caption="Kenmerk.InbouwKoelkast1" measure="1" displayFolder="" measureGroup="OTL" count="0" oneField="1">
      <fieldsUsage count="1">
        <fieldUsage x="68"/>
      </fieldsUsage>
    </cacheHierarchy>
    <cacheHierarchy uniqueName="[Measures].[Kenmerk.InbouwKoelvriesCombi1]" caption="Kenmerk.InbouwKoelvriesCombi1" measure="1" displayFolder="" measureGroup="OTL" count="0" oneField="1">
      <fieldsUsage count="1">
        <fieldUsage x="69"/>
      </fieldsUsage>
    </cacheHierarchy>
    <cacheHierarchy uniqueName="[Measures].[Kenmerk.InbouwMagnetron1]" caption="Kenmerk.InbouwMagnetron1" measure="1" displayFolder="" measureGroup="OTL" count="0" oneField="1">
      <fieldsUsage count="1">
        <fieldUsage x="70"/>
      </fieldsUsage>
    </cacheHierarchy>
    <cacheHierarchy uniqueName="[Measures].[Kenmerk.InbouwVriezer1]" caption="Kenmerk.InbouwVriezer1" measure="1" displayFolder="" measureGroup="OTL" count="0" oneField="1">
      <fieldsUsage count="1">
        <fieldUsage x="71"/>
      </fieldsUsage>
    </cacheHierarchy>
    <cacheHierarchy uniqueName="[Measures].[Kenmerk.Meerpersoons1]" caption="Kenmerk.Meerpersoons1" measure="1" displayFolder="" measureGroup="OTL" count="0" oneField="1">
      <fieldsUsage count="1">
        <fieldUsage x="72"/>
      </fieldsUsage>
    </cacheHierarchy>
    <cacheHierarchy uniqueName="[Measures].[Kenmerk.Staand1]" caption="Kenmerk.Staand1" measure="1" displayFolder="" measureGroup="OTL" count="0" oneField="1">
      <fieldsUsage count="1">
        <fieldUsage x="73"/>
      </fieldsUsage>
    </cacheHierarchy>
    <cacheHierarchy uniqueName="[Measures].[Kenmerk.Stopcontacten1]" caption="Kenmerk.Stopcontacten1" measure="1" displayFolder="" measureGroup="OTL" count="0" oneField="1">
      <fieldsUsage count="1">
        <fieldUsage x="74"/>
      </fieldsUsage>
    </cacheHierarchy>
    <cacheHierarchy uniqueName="[Measures].[Kenmerk.Thermostatischemengkraan1]" caption="Kenmerk.Thermostatischemengkraan1" measure="1" displayFolder="" measureGroup="OTL" count="0" oneField="1">
      <fieldsUsage count="1">
        <fieldUsage x="75"/>
      </fieldsUsage>
    </cacheHierarchy>
    <cacheHierarchy uniqueName="[Measures].[Kenmerk.Tweehandsmengkraan1]" caption="Kenmerk.Tweehandsmengkraan1" measure="1" displayFolder="" measureGroup="OTL" count="0" oneField="1">
      <fieldsUsage count="1">
        <fieldUsage x="76"/>
      </fieldsUsage>
    </cacheHierarchy>
    <cacheHierarchy uniqueName="[Measures].[ETIM1]" caption="ETIM1" measure="1" displayFolder="" measureGroup="OTL" count="0" oneField="1">
      <fieldsUsage count="1">
        <fieldUsage x="78"/>
      </fieldsUsage>
    </cacheHierarchy>
    <cacheHierarchy uniqueName="[Measures].[__XL_Count OTL]" caption="__XL_Count OTL" measure="1" displayFolder="" measureGroup="OTL" count="0" hidden="1"/>
    <cacheHierarchy uniqueName="[Measures].[__No measures defined]" caption="__No measures defined" measure="1" displayFolder="" count="0" hidden="1"/>
  </cacheHierarchies>
  <kpis count="0"/>
  <dimensions count="2">
    <dimension measure="1" name="Measures" uniqueName="[Measures]" caption="Measures"/>
    <dimension name="OTL" uniqueName="[OTL]" caption="OTL"/>
  </dimensions>
  <measureGroups count="1">
    <measureGroup name="OTL" caption="OT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F526BF-BD84-490F-8405-B9FDEC7BB337}" name="ILS" cacheId="103" applyNumberFormats="0" applyBorderFormats="0" applyFontFormats="0" applyPatternFormats="0" applyAlignmentFormats="0" applyWidthHeightFormats="1" dataCaption="Waarden" updatedVersion="8" minRefreshableVersion="3" showMemberPropertyTips="0" showDataTips="0" subtotalHiddenItems="1" rowGrandTotals="0" colGrandTotals="0" itemPrintTitles="1" createdVersion="8" indent="0" showEmptyRow="1" outline="1" outlineData="1" multipleFieldFilters="0" rowHeaderCaption="OTL" customListSort="0">
  <location ref="B16:BY16" firstHeaderRow="0" firstDataRow="1" firstDataCol="1" rowPageCount="2" colPageCount="1"/>
  <pivotFields count="79">
    <pivotField axis="axisRow" allDrilled="1" showAll="0" dataSourceSort="1" defaultSubtotal="0" defaultAttributeDrillState="1">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s>
    </pivotField>
    <pivotField dataField="1" subtotalTop="0" showAll="0" defaultSubtotal="0"/>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items count="9">
        <item s="1" x="0"/>
        <item s="1" x="1"/>
        <item s="1" x="2"/>
        <item s="1" x="3"/>
        <item s="1" x="4"/>
        <item s="1" x="5"/>
        <item s="1" x="6"/>
        <item s="1" x="7"/>
        <item s="1" x="8"/>
      </items>
    </pivotField>
    <pivotField dataField="1" subtotalTop="0" showAll="0" defaultSubtotal="0"/>
    <pivotField dataField="1" subtotalTop="0" showAll="0" defaultSubtotal="0"/>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colFields count="1">
    <field x="-2"/>
  </colFields>
  <colItems count="75">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colItems>
  <pageFields count="2">
    <pageField fld="2" hier="3" name="[OTL].[Status object (sinds versie 3.0)].&amp;[A]" cap="A"/>
    <pageField fld="17" hier="5" name="[OTL].[ILS].&amp;[True]" cap="True"/>
  </pageFields>
  <dataFields count="75">
    <dataField name="Discipline" fld="1" subtotal="count" baseField="0" baseItem="0"/>
    <dataField name="ObjectType" fld="15" subtotal="count" baseField="0" baseItem="0"/>
    <dataField name="ObjectSubtype" fld="16" subtotal="count" baseField="0" baseItem="0"/>
    <dataField name="BagPandId" fld="3" subtotal="count" baseField="0" baseItem="0"/>
    <dataField name="BagVerblijfsObject" fld="4" subtotal="count" baseField="0" baseItem="0"/>
    <dataField name="EenheidId" fld="5" subtotal="count" baseField="0" baseItem="0"/>
    <dataField fld="52" subtotal="count" baseField="0" baseItem="0"/>
    <dataField name="Breedte" fld="6" subtotal="count" baseField="0" baseItem="0"/>
    <dataField name="Diameter" fld="7" subtotal="count" baseField="0" baseItem="0"/>
    <dataField name="Diepte" fld="8" subtotal="count" baseField="0" baseItem="0"/>
    <dataField name="Dikte" fld="9" subtotal="count" baseField="0" baseItem="0"/>
    <dataField name="Hoogte" fld="10" subtotal="count" baseField="0" baseItem="0"/>
    <dataField name="Inhoud" fld="11" subtotal="count" baseField="0" baseItem="0"/>
    <dataField name="Lengte" fld="12" subtotal="count" baseField="0" baseItem="0"/>
    <dataField name="Oppervlakte" fld="13" subtotal="count" baseField="0" baseItem="0"/>
    <dataField name="DeurId" fld="18" subtotal="count" baseField="0" baseItem="0"/>
    <dataField name="KozijnCombinatieId" fld="20" subtotal="count" baseField="0" baseItem="0"/>
    <dataField name="RaamId" fld="21" subtotal="count" baseField="0" baseItem="0"/>
    <dataField name="Kenmerk.Draaiend" fld="19" subtotal="count" baseField="0" baseItem="0"/>
    <dataField name="RuimteType" fld="22" subtotal="count" baseField="0" baseItem="0"/>
    <dataField name="Gebiedssoort" fld="23" subtotal="count" baseField="0" baseItem="0"/>
    <dataField name="Bepalingsmethode" fld="24" subtotal="count" baseField="0" baseItem="0"/>
    <dataField name="GORuimteClassificatie" fld="25" subtotal="count" baseField="0" baseItem="0"/>
    <dataField name="RuimteSoort" fld="26" subtotal="count" baseField="0" baseItem="0"/>
    <dataField name="Gebruiksbestemming" fld="27" subtotal="count" baseField="0" baseItem="0"/>
    <dataField name="Functie.Bubbelfunctie" fld="58" subtotal="count" baseField="0" baseItem="0"/>
    <dataField name="Functie.Kookfunctie" fld="56" subtotal="count" baseField="0" baseItem="0"/>
    <dataField name="Functie.Verwarmingsfunctie" fld="57" subtotal="count" baseField="0" baseItem="0"/>
    <dataField name="Kenmerk.Apart" fld="59" subtotal="count" baseField="0" baseItem="0"/>
    <dataField name="Kenmerk.Eenhandsmengkraan" fld="60" subtotal="count" baseField="0" baseItem="0"/>
    <dataField name="Kenmerk.Eenpersoons" fld="61" subtotal="count" baseField="0" baseItem="0"/>
    <dataField name="Kenmerk.Hangend" fld="62" subtotal="count" baseField="0" baseItem="0"/>
    <dataField name="Kenmerk.InBad" fld="63" subtotal="count" baseField="0" baseItem="0"/>
    <dataField name="Kenmerk.InbouwElektrischeOven" fld="64" subtotal="count" baseField="0" baseItem="0"/>
    <dataField name="Kenmerk.InbouwGasKookplaat" fld="65" subtotal="count" baseField="0" baseItem="0"/>
    <dataField name="Kenmerk.InbouwGasOven" fld="66" subtotal="count" baseField="0" baseItem="0"/>
    <dataField name="Kenmerk.InouwInductieKookplaat" fld="67" subtotal="count" baseField="0" baseItem="0"/>
    <dataField name="Kenmerk.InbouwKoelkast" fld="68" subtotal="count" baseField="0" baseItem="0"/>
    <dataField name="Kenmerk.InbouwKoelvriesCombi" fld="69" subtotal="count" baseField="0" baseItem="0"/>
    <dataField name="Kenmerk.InbouwMagnetron" fld="70" subtotal="count" baseField="0" baseItem="0"/>
    <dataField name="Kenmerk.InbouwVriezer" fld="71" subtotal="count" baseField="0" baseItem="0"/>
    <dataField name="Kenmerk.Meerpersoons" fld="72" subtotal="count" baseField="0" baseItem="0"/>
    <dataField name="Kenmerk.Staand" fld="73" subtotal="count" baseField="0" baseItem="0"/>
    <dataField name="Kenmerk.Stopcontacten" fld="74" subtotal="count" baseField="0" baseItem="0"/>
    <dataField name="Kenmerk.Thermostatischemengkraan" fld="75" subtotal="count" baseField="0" baseItem="0"/>
    <dataField name="Kenmerk.Tweehandsmengkraan" fld="76" subtotal="count" baseField="0" baseItem="0"/>
    <dataField name="Kenmerk.Overdekt" fld="77" subtotal="count" baseField="0" baseItem="0"/>
    <dataField name="Klimaatbeheersing.Verkoeld" fld="50" subtotal="count" baseField="0" baseItem="0"/>
    <dataField name="Klimaatbeheersing.Verwarmd" fld="51" subtotal="count" baseField="0" baseItem="0"/>
    <dataField name="Toegang.GemeenschappelijkeRuimte" fld="44" subtotal="count" baseField="0" baseItem="0"/>
    <dataField name="Toegang.GedeeldeRuimte" fld="45" subtotal="count" baseField="0" baseItem="0"/>
    <dataField name="WWSRuimteType" fld="54" subtotal="count" baseField="0" baseItem="0"/>
    <dataField name="Ballastafwerking" fld="28" subtotal="count" baseField="0" baseItem="0"/>
    <dataField name="Draairichting" fld="29" subtotal="count" baseField="0" baseItem="0"/>
    <dataField name="Kenmerk.Deurdranger" fld="30" subtotal="count" baseField="0" baseItem="0"/>
    <dataField name="Kenmerk.Entreedeur" fld="31" subtotal="count" baseField="0" baseItem="0"/>
    <dataField name="Kenmerk.Woningtoegansdeur" fld="32" subtotal="count" baseField="0" baseItem="0"/>
    <dataField name="isExterieur" fld="53" subtotal="count" baseField="0" baseItem="0"/>
    <dataField name="Functie.Constructief" fld="55" subtotal="count" baseField="0" baseItem="0"/>
    <dataField name="Bediening" fld="33" subtotal="count" baseField="0" baseItem="0"/>
    <dataField name="Brandwerendheid" fld="34" subtotal="count" baseField="0" baseItem="0"/>
    <dataField name="ETIM" fld="78" subtotal="count" baseField="0" baseItem="0"/>
    <dataField name="Materiaal" fld="35" subtotal="count" baseField="0" baseItem="0"/>
    <dataField name="Orientatie" fld="36" subtotal="count" baseField="0" baseItem="0"/>
    <dataField name="Bron" fld="37" subtotal="count" baseField="0" baseItem="0"/>
    <dataField name="Opmerking" fld="38" subtotal="count" baseField="0" baseItem="0"/>
    <dataField name="Toegang.Afsluitbaar" fld="49" subtotal="count" baseField="0" baseItem="0"/>
    <dataField name="Toegang.Collectief" fld="46" subtotal="count" baseField="0" baseItem="0"/>
    <dataField name="Toegang.Vluchtroute" fld="47" subtotal="count" baseField="0" baseItem="0"/>
    <dataField name="Toegang.PubliekToegankelijk" fld="48" subtotal="count" baseField="0" baseItem="0"/>
    <dataField name="Ruimtenummer" fld="40" subtotal="count" baseField="0" baseItem="0"/>
    <dataField name="RuimteRelatie" fld="39" subtotal="count" baseField="0" baseItem="0"/>
    <dataField name="Eigen parameter 101" fld="41" subtotal="count" baseField="0" baseItem="0"/>
    <dataField name="Eigen parameter 102" fld="42" subtotal="count" baseField="0" baseItem="0"/>
    <dataField name="Eigen parameter 103" fld="43" subtotal="count" baseField="0" baseItem="0"/>
  </dataFields>
  <formats count="136">
    <format dxfId="241">
      <pivotArea dataOnly="0" labelOnly="1" outline="0" axis="axisValues" fieldPosition="0"/>
    </format>
    <format dxfId="240">
      <pivotArea field="0" type="button" dataOnly="0" labelOnly="1" outline="0" axis="axisRow" fieldPosition="0"/>
    </format>
    <format dxfId="239">
      <pivotArea dataOnly="0" labelOnly="1" outline="0" fieldPosition="0">
        <references count="1">
          <reference field="4294967294" count="1">
            <x v="3"/>
          </reference>
        </references>
      </pivotArea>
    </format>
    <format dxfId="238">
      <pivotArea dataOnly="0" labelOnly="1" outline="0" fieldPosition="0">
        <references count="1">
          <reference field="4294967294" count="1">
            <x v="3"/>
          </reference>
        </references>
      </pivotArea>
    </format>
    <format dxfId="237">
      <pivotArea dataOnly="0" labelOnly="1" outline="0" fieldPosition="0">
        <references count="1">
          <reference field="4294967294" count="1">
            <x v="0"/>
          </reference>
        </references>
      </pivotArea>
    </format>
    <format dxfId="236">
      <pivotArea dataOnly="0" labelOnly="1" outline="0" fieldPosition="0">
        <references count="1">
          <reference field="4294967294" count="1">
            <x v="3"/>
          </reference>
        </references>
      </pivotArea>
    </format>
    <format dxfId="235">
      <pivotArea dataOnly="0" labelOnly="1" outline="0" fieldPosition="0">
        <references count="1">
          <reference field="4294967294" count="1">
            <x v="3"/>
          </reference>
        </references>
      </pivotArea>
    </format>
    <format dxfId="234">
      <pivotArea field="0" type="button" dataOnly="0" labelOnly="1" outline="0" axis="axisRow" fieldPosition="0"/>
    </format>
    <format dxfId="233">
      <pivotArea dataOnly="0" labelOnly="1" outline="0" fieldPosition="0">
        <references count="1">
          <reference field="4294967294" count="1">
            <x v="0"/>
          </reference>
        </references>
      </pivotArea>
    </format>
    <format dxfId="232">
      <pivotArea dataOnly="0" outline="0" fieldPosition="0">
        <references count="1">
          <reference field="4294967294" count="1">
            <x v="3"/>
          </reference>
        </references>
      </pivotArea>
    </format>
    <format dxfId="231">
      <pivotArea dataOnly="0" labelOnly="1" outline="0" fieldPosition="0">
        <references count="1">
          <reference field="4294967294" count="1">
            <x v="3"/>
          </reference>
        </references>
      </pivotArea>
    </format>
    <format dxfId="230">
      <pivotArea field="0" type="button" dataOnly="0" labelOnly="1" outline="0" axis="axisRow" fieldPosition="0"/>
    </format>
    <format dxfId="229">
      <pivotArea dataOnly="0" labelOnly="1" outline="0" fieldPosition="0">
        <references count="1">
          <reference field="4294967294" count="4">
            <x v="0"/>
            <x v="3"/>
            <x v="4"/>
            <x v="5"/>
          </reference>
        </references>
      </pivotArea>
    </format>
    <format dxfId="228">
      <pivotArea field="0" type="button" dataOnly="0" labelOnly="1" outline="0" axis="axisRow" fieldPosition="0"/>
    </format>
    <format dxfId="227">
      <pivotArea dataOnly="0" labelOnly="1" outline="0" fieldPosition="0">
        <references count="1">
          <reference field="4294967294" count="4">
            <x v="0"/>
            <x v="3"/>
            <x v="4"/>
            <x v="5"/>
          </reference>
        </references>
      </pivotArea>
    </format>
    <format dxfId="226">
      <pivotArea field="0" type="button" dataOnly="0" labelOnly="1" outline="0" axis="axisRow" fieldPosition="0"/>
    </format>
    <format dxfId="225">
      <pivotArea dataOnly="0" labelOnly="1" outline="0" fieldPosition="0">
        <references count="1">
          <reference field="4294967294" count="12">
            <x v="0"/>
            <x v="3"/>
            <x v="4"/>
            <x v="5"/>
            <x v="7"/>
            <x v="8"/>
            <x v="9"/>
            <x v="10"/>
            <x v="11"/>
            <x v="12"/>
            <x v="13"/>
            <x v="14"/>
          </reference>
        </references>
      </pivotArea>
    </format>
    <format dxfId="224">
      <pivotArea field="0" type="button" dataOnly="0" labelOnly="1" outline="0" axis="axisRow" fieldPosition="0"/>
    </format>
    <format dxfId="223">
      <pivotArea dataOnly="0" labelOnly="1" outline="0" fieldPosition="0">
        <references count="1">
          <reference field="4294967294" count="12">
            <x v="0"/>
            <x v="3"/>
            <x v="4"/>
            <x v="5"/>
            <x v="7"/>
            <x v="8"/>
            <x v="9"/>
            <x v="10"/>
            <x v="11"/>
            <x v="12"/>
            <x v="13"/>
            <x v="14"/>
          </reference>
        </references>
      </pivotArea>
    </format>
    <format dxfId="222">
      <pivotArea dataOnly="0" labelOnly="1" outline="0" fieldPosition="0">
        <references count="1">
          <reference field="4294967294" count="12">
            <x v="0"/>
            <x v="3"/>
            <x v="4"/>
            <x v="5"/>
            <x v="7"/>
            <x v="8"/>
            <x v="9"/>
            <x v="10"/>
            <x v="11"/>
            <x v="12"/>
            <x v="13"/>
            <x v="14"/>
          </reference>
        </references>
      </pivotArea>
    </format>
    <format dxfId="221">
      <pivotArea dataOnly="0" labelOnly="1" outline="0" fieldPosition="0">
        <references count="1">
          <reference field="4294967294" count="1">
            <x v="0"/>
          </reference>
        </references>
      </pivotArea>
    </format>
    <format dxfId="220">
      <pivotArea dataOnly="0" labelOnly="1" outline="0" fieldPosition="0">
        <references count="1">
          <reference field="4294967294" count="13">
            <x v="1"/>
            <x v="2"/>
            <x v="3"/>
            <x v="4"/>
            <x v="5"/>
            <x v="7"/>
            <x v="8"/>
            <x v="9"/>
            <x v="10"/>
            <x v="11"/>
            <x v="12"/>
            <x v="13"/>
            <x v="14"/>
          </reference>
        </references>
      </pivotArea>
    </format>
    <format dxfId="219">
      <pivotArea dataOnly="0" labelOnly="1" outline="0" fieldPosition="0">
        <references count="1">
          <reference field="4294967294" count="13">
            <x v="1"/>
            <x v="2"/>
            <x v="3"/>
            <x v="4"/>
            <x v="5"/>
            <x v="7"/>
            <x v="8"/>
            <x v="9"/>
            <x v="10"/>
            <x v="11"/>
            <x v="12"/>
            <x v="13"/>
            <x v="14"/>
          </reference>
        </references>
      </pivotArea>
    </format>
    <format dxfId="218">
      <pivotArea dataOnly="0" labelOnly="1" outline="0" fieldPosition="0">
        <references count="1">
          <reference field="4294967294" count="14">
            <x v="0"/>
            <x v="1"/>
            <x v="2"/>
            <x v="3"/>
            <x v="4"/>
            <x v="5"/>
            <x v="7"/>
            <x v="8"/>
            <x v="9"/>
            <x v="10"/>
            <x v="11"/>
            <x v="12"/>
            <x v="13"/>
            <x v="14"/>
          </reference>
        </references>
      </pivotArea>
    </format>
    <format dxfId="217">
      <pivotArea dataOnly="0" labelOnly="1" outline="0" fieldPosition="0">
        <references count="1">
          <reference field="4294967294" count="1">
            <x v="1"/>
          </reference>
        </references>
      </pivotArea>
    </format>
    <format dxfId="216">
      <pivotArea dataOnly="0" labelOnly="1" outline="0" fieldPosition="0">
        <references count="1">
          <reference field="4294967294" count="17">
            <x v="1"/>
            <x v="2"/>
            <x v="3"/>
            <x v="4"/>
            <x v="5"/>
            <x v="7"/>
            <x v="8"/>
            <x v="9"/>
            <x v="10"/>
            <x v="11"/>
            <x v="12"/>
            <x v="13"/>
            <x v="14"/>
            <x v="15"/>
            <x v="16"/>
            <x v="17"/>
            <x v="18"/>
          </reference>
        </references>
      </pivotArea>
    </format>
    <format dxfId="215">
      <pivotArea dataOnly="0" labelOnly="1" outline="0" fieldPosition="0">
        <references count="1">
          <reference field="4294967294" count="17">
            <x v="1"/>
            <x v="2"/>
            <x v="3"/>
            <x v="4"/>
            <x v="5"/>
            <x v="7"/>
            <x v="8"/>
            <x v="9"/>
            <x v="10"/>
            <x v="11"/>
            <x v="12"/>
            <x v="13"/>
            <x v="14"/>
            <x v="15"/>
            <x v="16"/>
            <x v="17"/>
            <x v="18"/>
          </reference>
        </references>
      </pivotArea>
    </format>
    <format dxfId="214">
      <pivotArea dataOnly="0" labelOnly="1" outline="0" fieldPosition="0">
        <references count="1">
          <reference field="4294967294" count="17">
            <x v="1"/>
            <x v="2"/>
            <x v="3"/>
            <x v="4"/>
            <x v="5"/>
            <x v="7"/>
            <x v="8"/>
            <x v="9"/>
            <x v="10"/>
            <x v="11"/>
            <x v="12"/>
            <x v="13"/>
            <x v="14"/>
            <x v="15"/>
            <x v="16"/>
            <x v="17"/>
            <x v="18"/>
          </reference>
        </references>
      </pivotArea>
    </format>
    <format dxfId="213">
      <pivotArea dataOnly="0" labelOnly="1" outline="0" fieldPosition="0">
        <references count="1">
          <reference field="4294967294" count="6">
            <x v="19"/>
            <x v="20"/>
            <x v="21"/>
            <x v="22"/>
            <x v="23"/>
            <x v="24"/>
          </reference>
        </references>
      </pivotArea>
    </format>
    <format dxfId="212">
      <pivotArea dataOnly="0" labelOnly="1" outline="0" fieldPosition="0">
        <references count="1">
          <reference field="4294967294" count="6">
            <x v="19"/>
            <x v="20"/>
            <x v="21"/>
            <x v="22"/>
            <x v="23"/>
            <x v="24"/>
          </reference>
        </references>
      </pivotArea>
    </format>
    <format dxfId="211">
      <pivotArea dataOnly="0" labelOnly="1" outline="0" fieldPosition="0">
        <references count="1">
          <reference field="4294967294" count="6">
            <x v="19"/>
            <x v="20"/>
            <x v="21"/>
            <x v="22"/>
            <x v="23"/>
            <x v="24"/>
          </reference>
        </references>
      </pivotArea>
    </format>
    <format dxfId="210">
      <pivotArea type="all" dataOnly="0" outline="0" fieldPosition="0"/>
    </format>
    <format dxfId="209">
      <pivotArea outline="0" collapsedLevelsAreSubtotals="1" fieldPosition="0"/>
    </format>
    <format dxfId="208">
      <pivotArea dataOnly="0" labelOnly="1" fieldPosition="0">
        <references count="1">
          <reference field="0" count="0"/>
        </references>
      </pivotArea>
    </format>
    <format dxfId="207">
      <pivotArea dataOnly="0" labelOnly="1" outline="0" fieldPosition="0">
        <references count="1">
          <reference field="4294967294" count="24">
            <x v="0"/>
            <x v="1"/>
            <x v="2"/>
            <x v="3"/>
            <x v="4"/>
            <x v="5"/>
            <x v="7"/>
            <x v="8"/>
            <x v="9"/>
            <x v="10"/>
            <x v="11"/>
            <x v="12"/>
            <x v="13"/>
            <x v="14"/>
            <x v="15"/>
            <x v="16"/>
            <x v="17"/>
            <x v="18"/>
            <x v="19"/>
            <x v="20"/>
            <x v="21"/>
            <x v="22"/>
            <x v="23"/>
            <x v="24"/>
          </reference>
        </references>
      </pivotArea>
    </format>
    <format dxfId="206">
      <pivotArea dataOnly="0" labelOnly="1" outline="0" fieldPosition="0">
        <references count="1">
          <reference field="4294967294" count="23">
            <x v="1"/>
            <x v="2"/>
            <x v="3"/>
            <x v="4"/>
            <x v="5"/>
            <x v="7"/>
            <x v="8"/>
            <x v="9"/>
            <x v="10"/>
            <x v="11"/>
            <x v="12"/>
            <x v="13"/>
            <x v="14"/>
            <x v="15"/>
            <x v="16"/>
            <x v="17"/>
            <x v="18"/>
            <x v="19"/>
            <x v="20"/>
            <x v="21"/>
            <x v="22"/>
            <x v="23"/>
            <x v="24"/>
          </reference>
        </references>
      </pivotArea>
    </format>
    <format dxfId="205">
      <pivotArea dataOnly="0" labelOnly="1" outline="0" fieldPosition="0">
        <references count="1">
          <reference field="4294967294" count="23">
            <x v="1"/>
            <x v="2"/>
            <x v="3"/>
            <x v="4"/>
            <x v="5"/>
            <x v="7"/>
            <x v="8"/>
            <x v="9"/>
            <x v="10"/>
            <x v="11"/>
            <x v="12"/>
            <x v="13"/>
            <x v="14"/>
            <x v="15"/>
            <x v="16"/>
            <x v="17"/>
            <x v="18"/>
            <x v="19"/>
            <x v="20"/>
            <x v="21"/>
            <x v="22"/>
            <x v="23"/>
            <x v="24"/>
          </reference>
        </references>
      </pivotArea>
    </format>
    <format dxfId="204">
      <pivotArea dataOnly="0" labelOnly="1" outline="0" fieldPosition="0">
        <references count="1">
          <reference field="4294967294" count="13">
            <x v="52"/>
            <x v="53"/>
            <x v="54"/>
            <x v="55"/>
            <x v="56"/>
            <x v="59"/>
            <x v="60"/>
            <x v="62"/>
            <x v="63"/>
            <x v="64"/>
            <x v="65"/>
            <x v="70"/>
            <x v="71"/>
          </reference>
        </references>
      </pivotArea>
    </format>
    <format dxfId="203">
      <pivotArea dataOnly="0" labelOnly="1" outline="0" fieldPosition="0">
        <references count="1">
          <reference field="4294967294" count="13">
            <x v="52"/>
            <x v="53"/>
            <x v="54"/>
            <x v="55"/>
            <x v="56"/>
            <x v="59"/>
            <x v="60"/>
            <x v="62"/>
            <x v="63"/>
            <x v="64"/>
            <x v="65"/>
            <x v="70"/>
            <x v="71"/>
          </reference>
        </references>
      </pivotArea>
    </format>
    <format dxfId="202">
      <pivotArea dataOnly="0" labelOnly="1" outline="0" fieldPosition="0">
        <references count="1">
          <reference field="4294967294" count="36">
            <x v="1"/>
            <x v="2"/>
            <x v="3"/>
            <x v="4"/>
            <x v="5"/>
            <x v="7"/>
            <x v="8"/>
            <x v="9"/>
            <x v="10"/>
            <x v="11"/>
            <x v="12"/>
            <x v="13"/>
            <x v="14"/>
            <x v="15"/>
            <x v="16"/>
            <x v="17"/>
            <x v="18"/>
            <x v="19"/>
            <x v="20"/>
            <x v="21"/>
            <x v="22"/>
            <x v="23"/>
            <x v="24"/>
            <x v="52"/>
            <x v="53"/>
            <x v="54"/>
            <x v="55"/>
            <x v="56"/>
            <x v="59"/>
            <x v="60"/>
            <x v="62"/>
            <x v="63"/>
            <x v="64"/>
            <x v="65"/>
            <x v="70"/>
            <x v="71"/>
          </reference>
        </references>
      </pivotArea>
    </format>
    <format dxfId="201">
      <pivotArea dataOnly="0" labelOnly="1" outline="0" fieldPosition="0">
        <references count="1">
          <reference field="4294967294" count="36">
            <x v="0"/>
            <x v="1"/>
            <x v="2"/>
            <x v="3"/>
            <x v="4"/>
            <x v="5"/>
            <x v="7"/>
            <x v="8"/>
            <x v="9"/>
            <x v="10"/>
            <x v="11"/>
            <x v="12"/>
            <x v="13"/>
            <x v="14"/>
            <x v="15"/>
            <x v="16"/>
            <x v="17"/>
            <x v="18"/>
            <x v="19"/>
            <x v="20"/>
            <x v="21"/>
            <x v="22"/>
            <x v="23"/>
            <x v="24"/>
            <x v="52"/>
            <x v="53"/>
            <x v="54"/>
            <x v="55"/>
            <x v="56"/>
            <x v="59"/>
            <x v="60"/>
            <x v="62"/>
            <x v="63"/>
            <x v="64"/>
            <x v="65"/>
            <x v="70"/>
          </reference>
        </references>
      </pivotArea>
    </format>
    <format dxfId="200">
      <pivotArea dataOnly="0" labelOnly="1" outline="0" fieldPosition="0">
        <references count="1">
          <reference field="4294967294" count="1">
            <x v="71"/>
          </reference>
        </references>
      </pivotArea>
    </format>
    <format dxfId="199">
      <pivotArea outline="0" collapsedLevelsAreSubtotals="1" fieldPosition="0">
        <references count="1">
          <reference field="4294967294" count="36" selected="0">
            <x v="1"/>
            <x v="2"/>
            <x v="3"/>
            <x v="4"/>
            <x v="5"/>
            <x v="7"/>
            <x v="8"/>
            <x v="9"/>
            <x v="10"/>
            <x v="11"/>
            <x v="12"/>
            <x v="13"/>
            <x v="14"/>
            <x v="15"/>
            <x v="16"/>
            <x v="17"/>
            <x v="18"/>
            <x v="19"/>
            <x v="20"/>
            <x v="21"/>
            <x v="22"/>
            <x v="23"/>
            <x v="24"/>
            <x v="52"/>
            <x v="53"/>
            <x v="54"/>
            <x v="55"/>
            <x v="56"/>
            <x v="59"/>
            <x v="60"/>
            <x v="62"/>
            <x v="63"/>
            <x v="64"/>
            <x v="65"/>
            <x v="70"/>
            <x v="71"/>
          </reference>
        </references>
      </pivotArea>
    </format>
    <format dxfId="198">
      <pivotArea dataOnly="0" labelOnly="1" outline="0" fieldPosition="0">
        <references count="1">
          <reference field="4294967294" count="36">
            <x v="1"/>
            <x v="2"/>
            <x v="3"/>
            <x v="4"/>
            <x v="5"/>
            <x v="7"/>
            <x v="8"/>
            <x v="9"/>
            <x v="10"/>
            <x v="11"/>
            <x v="12"/>
            <x v="13"/>
            <x v="14"/>
            <x v="15"/>
            <x v="16"/>
            <x v="17"/>
            <x v="18"/>
            <x v="19"/>
            <x v="20"/>
            <x v="21"/>
            <x v="22"/>
            <x v="23"/>
            <x v="24"/>
            <x v="52"/>
            <x v="53"/>
            <x v="54"/>
            <x v="55"/>
            <x v="56"/>
            <x v="59"/>
            <x v="60"/>
            <x v="62"/>
            <x v="63"/>
            <x v="64"/>
            <x v="65"/>
            <x v="70"/>
            <x v="71"/>
          </reference>
        </references>
      </pivotArea>
    </format>
    <format dxfId="197">
      <pivotArea outline="0" collapsedLevelsAreSubtotals="1" fieldPosition="0">
        <references count="1">
          <reference field="4294967294" count="36" selected="0">
            <x v="1"/>
            <x v="2"/>
            <x v="3"/>
            <x v="4"/>
            <x v="5"/>
            <x v="7"/>
            <x v="8"/>
            <x v="9"/>
            <x v="10"/>
            <x v="11"/>
            <x v="12"/>
            <x v="13"/>
            <x v="14"/>
            <x v="15"/>
            <x v="16"/>
            <x v="17"/>
            <x v="18"/>
            <x v="19"/>
            <x v="20"/>
            <x v="21"/>
            <x v="22"/>
            <x v="23"/>
            <x v="24"/>
            <x v="52"/>
            <x v="53"/>
            <x v="54"/>
            <x v="55"/>
            <x v="56"/>
            <x v="59"/>
            <x v="60"/>
            <x v="62"/>
            <x v="63"/>
            <x v="64"/>
            <x v="65"/>
            <x v="70"/>
            <x v="71"/>
          </reference>
        </references>
      </pivotArea>
    </format>
    <format dxfId="196">
      <pivotArea dataOnly="0" labelOnly="1" outline="0" fieldPosition="0">
        <references count="1">
          <reference field="4294967294" count="36">
            <x v="1"/>
            <x v="2"/>
            <x v="3"/>
            <x v="4"/>
            <x v="5"/>
            <x v="7"/>
            <x v="8"/>
            <x v="9"/>
            <x v="10"/>
            <x v="11"/>
            <x v="12"/>
            <x v="13"/>
            <x v="14"/>
            <x v="15"/>
            <x v="16"/>
            <x v="17"/>
            <x v="18"/>
            <x v="19"/>
            <x v="20"/>
            <x v="21"/>
            <x v="22"/>
            <x v="23"/>
            <x v="24"/>
            <x v="52"/>
            <x v="53"/>
            <x v="54"/>
            <x v="55"/>
            <x v="56"/>
            <x v="59"/>
            <x v="60"/>
            <x v="62"/>
            <x v="63"/>
            <x v="64"/>
            <x v="65"/>
            <x v="70"/>
            <x v="71"/>
          </reference>
        </references>
      </pivotArea>
    </format>
    <format dxfId="195">
      <pivotArea dataOnly="0" labelOnly="1" outline="0" fieldPosition="0">
        <references count="1">
          <reference field="4294967294" count="17">
            <x v="1"/>
            <x v="2"/>
            <x v="3"/>
            <x v="4"/>
            <x v="5"/>
            <x v="7"/>
            <x v="8"/>
            <x v="9"/>
            <x v="10"/>
            <x v="11"/>
            <x v="12"/>
            <x v="13"/>
            <x v="14"/>
            <x v="15"/>
            <x v="16"/>
            <x v="17"/>
            <x v="18"/>
          </reference>
        </references>
      </pivotArea>
    </format>
    <format dxfId="194">
      <pivotArea dataOnly="0" labelOnly="1" outline="0" fieldPosition="0">
        <references count="1">
          <reference field="4294967294" count="3">
            <x v="19"/>
            <x v="20"/>
            <x v="21"/>
          </reference>
        </references>
      </pivotArea>
    </format>
    <format dxfId="193">
      <pivotArea dataOnly="0" labelOnly="1" outline="0" fieldPosition="0">
        <references count="1">
          <reference field="4294967294" count="1">
            <x v="22"/>
          </reference>
        </references>
      </pivotArea>
    </format>
    <format dxfId="192">
      <pivotArea dataOnly="0" labelOnly="1" outline="0" fieldPosition="0">
        <references count="1">
          <reference field="4294967294" count="2">
            <x v="23"/>
            <x v="24"/>
          </reference>
        </references>
      </pivotArea>
    </format>
    <format dxfId="191">
      <pivotArea dataOnly="0" labelOnly="1" outline="0" fieldPosition="0">
        <references count="1">
          <reference field="4294967294" count="9">
            <x v="52"/>
            <x v="53"/>
            <x v="54"/>
            <x v="55"/>
            <x v="56"/>
            <x v="59"/>
            <x v="60"/>
            <x v="62"/>
            <x v="63"/>
          </reference>
        </references>
      </pivotArea>
    </format>
    <format dxfId="190">
      <pivotArea dataOnly="0" labelOnly="1" outline="0" fieldPosition="0">
        <references count="1">
          <reference field="4294967294" count="4">
            <x v="64"/>
            <x v="65"/>
            <x v="70"/>
            <x v="71"/>
          </reference>
        </references>
      </pivotArea>
    </format>
    <format dxfId="189">
      <pivotArea dataOnly="0" labelOnly="1" outline="0" fieldPosition="0">
        <references count="1">
          <reference field="4294967294" count="3">
            <x v="72"/>
            <x v="73"/>
            <x v="74"/>
          </reference>
        </references>
      </pivotArea>
    </format>
    <format dxfId="188">
      <pivotArea dataOnly="0" labelOnly="1" outline="0" fieldPosition="0">
        <references count="1">
          <reference field="4294967294" count="3">
            <x v="72"/>
            <x v="73"/>
            <x v="74"/>
          </reference>
        </references>
      </pivotArea>
    </format>
    <format dxfId="187">
      <pivotArea dataOnly="0" labelOnly="1" outline="0" fieldPosition="0">
        <references count="1">
          <reference field="4294967294" count="3">
            <x v="72"/>
            <x v="73"/>
            <x v="74"/>
          </reference>
        </references>
      </pivotArea>
    </format>
    <format dxfId="186">
      <pivotArea dataOnly="0" labelOnly="1" outline="0" fieldPosition="0">
        <references count="1">
          <reference field="4294967294" count="3">
            <x v="72"/>
            <x v="73"/>
            <x v="74"/>
          </reference>
        </references>
      </pivotArea>
    </format>
    <format dxfId="185">
      <pivotArea dataOnly="0" labelOnly="1" outline="0" fieldPosition="0">
        <references count="1">
          <reference field="4294967294" count="3">
            <x v="72"/>
            <x v="73"/>
            <x v="74"/>
          </reference>
        </references>
      </pivotArea>
    </format>
    <format dxfId="184">
      <pivotArea dataOnly="0" labelOnly="1" outline="0" fieldPosition="0">
        <references count="1">
          <reference field="4294967294" count="1">
            <x v="49"/>
          </reference>
        </references>
      </pivotArea>
    </format>
    <format dxfId="183">
      <pivotArea dataOnly="0" labelOnly="1" outline="0" fieldPosition="0">
        <references count="1">
          <reference field="4294967294" count="1">
            <x v="50"/>
          </reference>
        </references>
      </pivotArea>
    </format>
    <format dxfId="182">
      <pivotArea dataOnly="0" labelOnly="1" outline="0" fieldPosition="0">
        <references count="1">
          <reference field="4294967294" count="1">
            <x v="49"/>
          </reference>
        </references>
      </pivotArea>
    </format>
    <format dxfId="181">
      <pivotArea dataOnly="0" labelOnly="1" outline="0" fieldPosition="0">
        <references count="1">
          <reference field="4294967294" count="1">
            <x v="50"/>
          </reference>
        </references>
      </pivotArea>
    </format>
    <format dxfId="180">
      <pivotArea dataOnly="0" labelOnly="1" outline="0" fieldPosition="0">
        <references count="1">
          <reference field="4294967294" count="1">
            <x v="49"/>
          </reference>
        </references>
      </pivotArea>
    </format>
    <format dxfId="179">
      <pivotArea dataOnly="0" labelOnly="1" outline="0" fieldPosition="0">
        <references count="1">
          <reference field="4294967294" count="1">
            <x v="50"/>
          </reference>
        </references>
      </pivotArea>
    </format>
    <format dxfId="178">
      <pivotArea dataOnly="0" labelOnly="1" outline="0" fieldPosition="0">
        <references count="1">
          <reference field="4294967294" count="1">
            <x v="67"/>
          </reference>
        </references>
      </pivotArea>
    </format>
    <format dxfId="177">
      <pivotArea dataOnly="0" labelOnly="1" outline="0" fieldPosition="0">
        <references count="1">
          <reference field="4294967294" count="1">
            <x v="67"/>
          </reference>
        </references>
      </pivotArea>
    </format>
    <format dxfId="176">
      <pivotArea dataOnly="0" labelOnly="1" outline="0" fieldPosition="0">
        <references count="1">
          <reference field="4294967294" count="1">
            <x v="67"/>
          </reference>
        </references>
      </pivotArea>
    </format>
    <format dxfId="175">
      <pivotArea dataOnly="0" labelOnly="1" outline="0" fieldPosition="0">
        <references count="1">
          <reference field="4294967294" count="1">
            <x v="67"/>
          </reference>
        </references>
      </pivotArea>
    </format>
    <format dxfId="174">
      <pivotArea dataOnly="0" labelOnly="1" outline="0" fieldPosition="0">
        <references count="1">
          <reference field="4294967294" count="1">
            <x v="68"/>
          </reference>
        </references>
      </pivotArea>
    </format>
    <format dxfId="173">
      <pivotArea dataOnly="0" labelOnly="1" outline="0" fieldPosition="0">
        <references count="1">
          <reference field="4294967294" count="1">
            <x v="68"/>
          </reference>
        </references>
      </pivotArea>
    </format>
    <format dxfId="172">
      <pivotArea dataOnly="0" labelOnly="1" outline="0" fieldPosition="0">
        <references count="1">
          <reference field="4294967294" count="1">
            <x v="68"/>
          </reference>
        </references>
      </pivotArea>
    </format>
    <format dxfId="171">
      <pivotArea dataOnly="0" labelOnly="1" outline="0" fieldPosition="0">
        <references count="1">
          <reference field="4294967294" count="1">
            <x v="69"/>
          </reference>
        </references>
      </pivotArea>
    </format>
    <format dxfId="170">
      <pivotArea dataOnly="0" labelOnly="1" outline="0" fieldPosition="0">
        <references count="1">
          <reference field="4294967294" count="1">
            <x v="69"/>
          </reference>
        </references>
      </pivotArea>
    </format>
    <format dxfId="169">
      <pivotArea dataOnly="0" labelOnly="1" outline="0" fieldPosition="0">
        <references count="1">
          <reference field="4294967294" count="1">
            <x v="69"/>
          </reference>
        </references>
      </pivotArea>
    </format>
    <format dxfId="168">
      <pivotArea dataOnly="0" labelOnly="1" outline="0" fieldPosition="0">
        <references count="1">
          <reference field="4294967294" count="1">
            <x v="66"/>
          </reference>
        </references>
      </pivotArea>
    </format>
    <format dxfId="167">
      <pivotArea dataOnly="0" labelOnly="1" outline="0" fieldPosition="0">
        <references count="1">
          <reference field="4294967294" count="1">
            <x v="66"/>
          </reference>
        </references>
      </pivotArea>
    </format>
    <format dxfId="166">
      <pivotArea dataOnly="0" labelOnly="1" outline="0" fieldPosition="0">
        <references count="1">
          <reference field="4294967294" count="1">
            <x v="66"/>
          </reference>
        </references>
      </pivotArea>
    </format>
    <format dxfId="165">
      <pivotArea dataOnly="0" labelOnly="1" outline="0" fieldPosition="0">
        <references count="1">
          <reference field="4294967294" count="1">
            <x v="47"/>
          </reference>
        </references>
      </pivotArea>
    </format>
    <format dxfId="164">
      <pivotArea dataOnly="0" labelOnly="1" outline="0" fieldPosition="0">
        <references count="1">
          <reference field="4294967294" count="1">
            <x v="48"/>
          </reference>
        </references>
      </pivotArea>
    </format>
    <format dxfId="163">
      <pivotArea dataOnly="0" labelOnly="1" outline="0" fieldPosition="0">
        <references count="1">
          <reference field="4294967294" count="1">
            <x v="47"/>
          </reference>
        </references>
      </pivotArea>
    </format>
    <format dxfId="162">
      <pivotArea dataOnly="0" labelOnly="1" outline="0" fieldPosition="0">
        <references count="1">
          <reference field="4294967294" count="1">
            <x v="48"/>
          </reference>
        </references>
      </pivotArea>
    </format>
    <format dxfId="161">
      <pivotArea dataOnly="0" labelOnly="1" outline="0" fieldPosition="0">
        <references count="1">
          <reference field="4294967294" count="1">
            <x v="47"/>
          </reference>
        </references>
      </pivotArea>
    </format>
    <format dxfId="160">
      <pivotArea dataOnly="0" labelOnly="1" outline="0" fieldPosition="0">
        <references count="1">
          <reference field="4294967294" count="1">
            <x v="48"/>
          </reference>
        </references>
      </pivotArea>
    </format>
    <format dxfId="159">
      <pivotArea dataOnly="0" labelOnly="1" outline="0" fieldPosition="0">
        <references count="1">
          <reference field="4294967294" count="43">
            <x v="4"/>
            <x v="5"/>
            <x v="6"/>
            <x v="7"/>
            <x v="8"/>
            <x v="9"/>
            <x v="10"/>
            <x v="11"/>
            <x v="12"/>
            <x v="13"/>
            <x v="14"/>
            <x v="15"/>
            <x v="16"/>
            <x v="17"/>
            <x v="18"/>
            <x v="19"/>
            <x v="20"/>
            <x v="21"/>
            <x v="22"/>
            <x v="23"/>
            <x v="24"/>
            <x v="47"/>
            <x v="48"/>
            <x v="49"/>
            <x v="50"/>
            <x v="52"/>
            <x v="53"/>
            <x v="54"/>
            <x v="55"/>
            <x v="56"/>
            <x v="59"/>
            <x v="60"/>
            <x v="62"/>
            <x v="63"/>
            <x v="64"/>
            <x v="65"/>
            <x v="66"/>
            <x v="67"/>
            <x v="68"/>
            <x v="69"/>
            <x v="70"/>
            <x v="71"/>
            <x v="72"/>
          </reference>
        </references>
      </pivotArea>
    </format>
    <format dxfId="158">
      <pivotArea dataOnly="0" labelOnly="1" outline="0" fieldPosition="0">
        <references count="1">
          <reference field="4294967294" count="2">
            <x v="73"/>
            <x v="74"/>
          </reference>
        </references>
      </pivotArea>
    </format>
    <format dxfId="157">
      <pivotArea dataOnly="0" labelOnly="1" outline="0" fieldPosition="0">
        <references count="1">
          <reference field="4294967294" count="1">
            <x v="6"/>
          </reference>
        </references>
      </pivotArea>
    </format>
    <format dxfId="156">
      <pivotArea dataOnly="0" labelOnly="1" outline="0" fieldPosition="0">
        <references count="1">
          <reference field="4294967294" count="1">
            <x v="6"/>
          </reference>
        </references>
      </pivotArea>
    </format>
    <format dxfId="155">
      <pivotArea dataOnly="0" labelOnly="1" outline="0" fieldPosition="0">
        <references count="1">
          <reference field="4294967294" count="1">
            <x v="6"/>
          </reference>
        </references>
      </pivotArea>
    </format>
    <format dxfId="154">
      <pivotArea dataOnly="0" labelOnly="1" outline="0" fieldPosition="0">
        <references count="1">
          <reference field="4294967294" count="2">
            <x v="47"/>
            <x v="48"/>
          </reference>
        </references>
      </pivotArea>
    </format>
    <format dxfId="153">
      <pivotArea dataOnly="0" labelOnly="1" outline="0" fieldPosition="0">
        <references count="1">
          <reference field="4294967294" count="4">
            <x v="66"/>
            <x v="67"/>
            <x v="68"/>
            <x v="69"/>
          </reference>
        </references>
      </pivotArea>
    </format>
    <format dxfId="152">
      <pivotArea field="0" type="button" dataOnly="0" labelOnly="1" outline="0" axis="axisRow" fieldPosition="0"/>
    </format>
    <format dxfId="151">
      <pivotArea dataOnly="0" labelOnly="1" outline="0" fieldPosition="0">
        <references count="1">
          <reference field="4294967294" count="1">
            <x v="57"/>
          </reference>
        </references>
      </pivotArea>
    </format>
    <format dxfId="150">
      <pivotArea dataOnly="0" labelOnly="1" outline="0" fieldPosition="0">
        <references count="1">
          <reference field="4294967294" count="1">
            <x v="57"/>
          </reference>
        </references>
      </pivotArea>
    </format>
    <format dxfId="149">
      <pivotArea dataOnly="0" labelOnly="1" outline="0" fieldPosition="0">
        <references count="1">
          <reference field="4294967294" count="1">
            <x v="57"/>
          </reference>
        </references>
      </pivotArea>
    </format>
    <format dxfId="148">
      <pivotArea dataOnly="0" labelOnly="1" outline="0" fieldPosition="0">
        <references count="1">
          <reference field="4294967294" count="1">
            <x v="57"/>
          </reference>
        </references>
      </pivotArea>
    </format>
    <format dxfId="147">
      <pivotArea dataOnly="0" labelOnly="1" outline="0" fieldPosition="0">
        <references count="1">
          <reference field="4294967294" count="2">
            <x v="51"/>
            <x v="58"/>
          </reference>
        </references>
      </pivotArea>
    </format>
    <format dxfId="146">
      <pivotArea dataOnly="0" labelOnly="1" outline="0" fieldPosition="0">
        <references count="1">
          <reference field="4294967294" count="16">
            <x v="25"/>
            <x v="26"/>
            <x v="27"/>
            <x v="28"/>
            <x v="29"/>
            <x v="30"/>
            <x v="31"/>
            <x v="32"/>
            <x v="33"/>
            <x v="34"/>
            <x v="35"/>
            <x v="36"/>
            <x v="37"/>
            <x v="38"/>
            <x v="39"/>
            <x v="40"/>
          </reference>
        </references>
      </pivotArea>
    </format>
    <format dxfId="145">
      <pivotArea dataOnly="0" labelOnly="1" outline="0" fieldPosition="0">
        <references count="1">
          <reference field="4294967294" count="1">
            <x v="58"/>
          </reference>
        </references>
      </pivotArea>
    </format>
    <format dxfId="144">
      <pivotArea dataOnly="0" labelOnly="1" outline="0" fieldPosition="0">
        <references count="1">
          <reference field="4294967294" count="18">
            <x v="25"/>
            <x v="26"/>
            <x v="27"/>
            <x v="28"/>
            <x v="29"/>
            <x v="30"/>
            <x v="31"/>
            <x v="32"/>
            <x v="33"/>
            <x v="34"/>
            <x v="35"/>
            <x v="36"/>
            <x v="37"/>
            <x v="38"/>
            <x v="39"/>
            <x v="40"/>
            <x v="51"/>
            <x v="58"/>
          </reference>
        </references>
      </pivotArea>
    </format>
    <format dxfId="143">
      <pivotArea dataOnly="0" labelOnly="1" outline="0" fieldPosition="0">
        <references count="1">
          <reference field="4294967294" count="18">
            <x v="25"/>
            <x v="26"/>
            <x v="27"/>
            <x v="28"/>
            <x v="29"/>
            <x v="30"/>
            <x v="31"/>
            <x v="32"/>
            <x v="33"/>
            <x v="34"/>
            <x v="35"/>
            <x v="36"/>
            <x v="37"/>
            <x v="38"/>
            <x v="39"/>
            <x v="40"/>
            <x v="51"/>
            <x v="58"/>
          </reference>
        </references>
      </pivotArea>
    </format>
    <format dxfId="142">
      <pivotArea outline="0" collapsedLevelsAreSubtotals="1" fieldPosition="0">
        <references count="1">
          <reference field="4294967294" count="5" selected="0">
            <x v="41"/>
            <x v="42"/>
            <x v="43"/>
            <x v="44"/>
            <x v="45"/>
          </reference>
        </references>
      </pivotArea>
    </format>
    <format dxfId="141">
      <pivotArea dataOnly="0" labelOnly="1" outline="0" fieldPosition="0">
        <references count="1">
          <reference field="4294967294" count="5">
            <x v="41"/>
            <x v="42"/>
            <x v="43"/>
            <x v="44"/>
            <x v="45"/>
          </reference>
        </references>
      </pivotArea>
    </format>
    <format dxfId="140">
      <pivotArea outline="0" collapsedLevelsAreSubtotals="1" fieldPosition="0">
        <references count="1">
          <reference field="4294967294" count="5" selected="0">
            <x v="41"/>
            <x v="42"/>
            <x v="43"/>
            <x v="44"/>
            <x v="45"/>
          </reference>
        </references>
      </pivotArea>
    </format>
    <format dxfId="139">
      <pivotArea dataOnly="0" labelOnly="1" outline="0" fieldPosition="0">
        <references count="1">
          <reference field="4294967294" count="5">
            <x v="41"/>
            <x v="42"/>
            <x v="43"/>
            <x v="44"/>
            <x v="45"/>
          </reference>
        </references>
      </pivotArea>
    </format>
    <format dxfId="138">
      <pivotArea dataOnly="0" labelOnly="1" outline="0" fieldPosition="0">
        <references count="1">
          <reference field="4294967294" count="5">
            <x v="41"/>
            <x v="42"/>
            <x v="43"/>
            <x v="44"/>
            <x v="45"/>
          </reference>
        </references>
      </pivotArea>
    </format>
    <format dxfId="137">
      <pivotArea dataOnly="0" labelOnly="1" outline="0" fieldPosition="0">
        <references count="1">
          <reference field="4294967294" count="1">
            <x v="58"/>
          </reference>
        </references>
      </pivotArea>
    </format>
    <format dxfId="136">
      <pivotArea dataOnly="0" labelOnly="1" outline="0" fieldPosition="0">
        <references count="1">
          <reference field="4294967294" count="22">
            <x v="25"/>
            <x v="26"/>
            <x v="27"/>
            <x v="28"/>
            <x v="29"/>
            <x v="30"/>
            <x v="31"/>
            <x v="32"/>
            <x v="33"/>
            <x v="34"/>
            <x v="35"/>
            <x v="36"/>
            <x v="37"/>
            <x v="38"/>
            <x v="39"/>
            <x v="40"/>
            <x v="41"/>
            <x v="42"/>
            <x v="43"/>
            <x v="44"/>
            <x v="45"/>
            <x v="51"/>
          </reference>
        </references>
      </pivotArea>
    </format>
    <format dxfId="135">
      <pivotArea outline="0" collapsedLevelsAreSubtotals="1" fieldPosition="0">
        <references count="1">
          <reference field="4294967294" count="72" selected="0">
            <x v="1"/>
            <x v="2"/>
            <x v="3"/>
            <x v="4"/>
            <x v="5"/>
            <x v="6"/>
            <x v="7"/>
            <x v="8"/>
            <x v="9"/>
            <x v="10"/>
            <x v="11"/>
            <x v="12"/>
            <x v="13"/>
            <x v="14"/>
            <x v="15"/>
            <x v="16"/>
            <x v="17"/>
            <x v="18"/>
            <x v="19"/>
            <x v="20"/>
            <x v="21"/>
            <x v="22"/>
            <x v="23"/>
            <x v="24"/>
            <x v="25"/>
            <x v="26"/>
            <x v="27"/>
            <x v="28"/>
            <x v="29"/>
            <x v="30"/>
            <x v="31"/>
            <x v="32"/>
            <x v="33"/>
            <x v="34"/>
            <x v="35"/>
            <x v="36"/>
            <x v="37"/>
            <x v="38"/>
            <x v="39"/>
            <x v="40"/>
            <x v="41"/>
            <x v="42"/>
            <x v="43"/>
            <x v="44"/>
            <x v="45"/>
            <x v="47"/>
            <x v="48"/>
            <x v="49"/>
            <x v="50"/>
            <x v="51"/>
            <x v="52"/>
            <x v="53"/>
            <x v="54"/>
            <x v="55"/>
            <x v="56"/>
            <x v="57"/>
            <x v="58"/>
            <x v="59"/>
            <x v="60"/>
            <x v="62"/>
            <x v="63"/>
            <x v="64"/>
            <x v="65"/>
            <x v="66"/>
            <x v="67"/>
            <x v="68"/>
            <x v="69"/>
            <x v="70"/>
            <x v="71"/>
            <x v="72"/>
            <x v="73"/>
            <x v="74"/>
          </reference>
        </references>
      </pivotArea>
    </format>
    <format dxfId="134">
      <pivotArea dataOnly="0" labelOnly="1" outline="0" fieldPosition="0">
        <references count="1">
          <reference field="4294967294" count="47">
            <x v="1"/>
            <x v="2"/>
            <x v="3"/>
            <x v="4"/>
            <x v="5"/>
            <x v="6"/>
            <x v="7"/>
            <x v="8"/>
            <x v="9"/>
            <x v="10"/>
            <x v="11"/>
            <x v="12"/>
            <x v="13"/>
            <x v="14"/>
            <x v="15"/>
            <x v="16"/>
            <x v="17"/>
            <x v="18"/>
            <x v="19"/>
            <x v="20"/>
            <x v="21"/>
            <x v="22"/>
            <x v="23"/>
            <x v="24"/>
            <x v="25"/>
            <x v="26"/>
            <x v="27"/>
            <x v="28"/>
            <x v="29"/>
            <x v="30"/>
            <x v="31"/>
            <x v="32"/>
            <x v="33"/>
            <x v="34"/>
            <x v="35"/>
            <x v="36"/>
            <x v="37"/>
            <x v="38"/>
            <x v="39"/>
            <x v="40"/>
            <x v="41"/>
            <x v="42"/>
            <x v="43"/>
            <x v="44"/>
            <x v="45"/>
            <x v="47"/>
            <x v="48"/>
          </reference>
        </references>
      </pivotArea>
    </format>
    <format dxfId="133">
      <pivotArea dataOnly="0" labelOnly="1" outline="0" fieldPosition="0">
        <references count="1">
          <reference field="4294967294" count="25">
            <x v="49"/>
            <x v="50"/>
            <x v="51"/>
            <x v="52"/>
            <x v="53"/>
            <x v="54"/>
            <x v="55"/>
            <x v="56"/>
            <x v="57"/>
            <x v="58"/>
            <x v="59"/>
            <x v="60"/>
            <x v="62"/>
            <x v="63"/>
            <x v="64"/>
            <x v="65"/>
            <x v="66"/>
            <x v="67"/>
            <x v="68"/>
            <x v="69"/>
            <x v="70"/>
            <x v="71"/>
            <x v="72"/>
            <x v="73"/>
            <x v="74"/>
          </reference>
        </references>
      </pivotArea>
    </format>
    <format dxfId="132">
      <pivotArea outline="0" collapsedLevelsAreSubtotals="1" fieldPosition="0">
        <references count="1">
          <reference field="4294967294" count="72" selected="0">
            <x v="1"/>
            <x v="2"/>
            <x v="3"/>
            <x v="4"/>
            <x v="5"/>
            <x v="6"/>
            <x v="7"/>
            <x v="8"/>
            <x v="9"/>
            <x v="10"/>
            <x v="11"/>
            <x v="12"/>
            <x v="13"/>
            <x v="14"/>
            <x v="15"/>
            <x v="16"/>
            <x v="17"/>
            <x v="18"/>
            <x v="19"/>
            <x v="20"/>
            <x v="21"/>
            <x v="22"/>
            <x v="23"/>
            <x v="24"/>
            <x v="25"/>
            <x v="26"/>
            <x v="27"/>
            <x v="28"/>
            <x v="29"/>
            <x v="30"/>
            <x v="31"/>
            <x v="32"/>
            <x v="33"/>
            <x v="34"/>
            <x v="35"/>
            <x v="36"/>
            <x v="37"/>
            <x v="38"/>
            <x v="39"/>
            <x v="40"/>
            <x v="41"/>
            <x v="42"/>
            <x v="43"/>
            <x v="44"/>
            <x v="45"/>
            <x v="47"/>
            <x v="48"/>
            <x v="49"/>
            <x v="50"/>
            <x v="51"/>
            <x v="52"/>
            <x v="53"/>
            <x v="54"/>
            <x v="55"/>
            <x v="56"/>
            <x v="57"/>
            <x v="58"/>
            <x v="59"/>
            <x v="60"/>
            <x v="62"/>
            <x v="63"/>
            <x v="64"/>
            <x v="65"/>
            <x v="66"/>
            <x v="67"/>
            <x v="68"/>
            <x v="69"/>
            <x v="70"/>
            <x v="71"/>
            <x v="72"/>
            <x v="73"/>
            <x v="74"/>
          </reference>
        </references>
      </pivotArea>
    </format>
    <format dxfId="131">
      <pivotArea dataOnly="0" labelOnly="1" outline="0" fieldPosition="0">
        <references count="1">
          <reference field="4294967294" count="47">
            <x v="1"/>
            <x v="2"/>
            <x v="3"/>
            <x v="4"/>
            <x v="5"/>
            <x v="6"/>
            <x v="7"/>
            <x v="8"/>
            <x v="9"/>
            <x v="10"/>
            <x v="11"/>
            <x v="12"/>
            <x v="13"/>
            <x v="14"/>
            <x v="15"/>
            <x v="16"/>
            <x v="17"/>
            <x v="18"/>
            <x v="19"/>
            <x v="20"/>
            <x v="21"/>
            <x v="22"/>
            <x v="23"/>
            <x v="24"/>
            <x v="25"/>
            <x v="26"/>
            <x v="27"/>
            <x v="28"/>
            <x v="29"/>
            <x v="30"/>
            <x v="31"/>
            <x v="32"/>
            <x v="33"/>
            <x v="34"/>
            <x v="35"/>
            <x v="36"/>
            <x v="37"/>
            <x v="38"/>
            <x v="39"/>
            <x v="40"/>
            <x v="41"/>
            <x v="42"/>
            <x v="43"/>
            <x v="44"/>
            <x v="45"/>
            <x v="47"/>
            <x v="48"/>
          </reference>
        </references>
      </pivotArea>
    </format>
    <format dxfId="130">
      <pivotArea dataOnly="0" labelOnly="1" outline="0" fieldPosition="0">
        <references count="1">
          <reference field="4294967294" count="25">
            <x v="49"/>
            <x v="50"/>
            <x v="51"/>
            <x v="52"/>
            <x v="53"/>
            <x v="54"/>
            <x v="55"/>
            <x v="56"/>
            <x v="57"/>
            <x v="58"/>
            <x v="59"/>
            <x v="60"/>
            <x v="62"/>
            <x v="63"/>
            <x v="64"/>
            <x v="65"/>
            <x v="66"/>
            <x v="67"/>
            <x v="68"/>
            <x v="69"/>
            <x v="70"/>
            <x v="71"/>
            <x v="72"/>
            <x v="73"/>
            <x v="74"/>
          </reference>
        </references>
      </pivotArea>
    </format>
    <format dxfId="129">
      <pivotArea collapsedLevelsAreSubtotals="1" fieldPosition="0">
        <references count="2">
          <reference field="4294967294" count="1" selected="0">
            <x v="42"/>
          </reference>
          <reference field="0" count="1">
            <x v="19"/>
          </reference>
        </references>
      </pivotArea>
    </format>
    <format dxfId="128">
      <pivotArea collapsedLevelsAreSubtotals="1" fieldPosition="0">
        <references count="2">
          <reference field="4294967294" count="1" selected="0">
            <x v="42"/>
          </reference>
          <reference field="0" count="1">
            <x v="19"/>
          </reference>
        </references>
      </pivotArea>
    </format>
    <format dxfId="127">
      <pivotArea collapsedLevelsAreSubtotals="1" fieldPosition="0">
        <references count="2">
          <reference field="4294967294" count="13" selected="0">
            <x v="38"/>
            <x v="39"/>
            <x v="40"/>
            <x v="41"/>
            <x v="42"/>
            <x v="43"/>
            <x v="44"/>
            <x v="45"/>
            <x v="47"/>
            <x v="48"/>
            <x v="49"/>
            <x v="50"/>
            <x v="51"/>
          </reference>
          <reference field="0" count="14">
            <x v="39"/>
            <x v="40"/>
            <x v="41"/>
            <x v="42"/>
            <x v="44"/>
            <x v="46"/>
            <x v="55"/>
            <x v="57"/>
            <x v="61"/>
            <x v="70"/>
            <x v="71"/>
            <x v="72"/>
            <x v="75"/>
            <x v="79"/>
          </reference>
        </references>
      </pivotArea>
    </format>
    <format dxfId="126">
      <pivotArea collapsedLevelsAreSubtotals="1" fieldPosition="0">
        <references count="2">
          <reference field="4294967294" count="13" selected="0">
            <x v="38"/>
            <x v="39"/>
            <x v="40"/>
            <x v="41"/>
            <x v="42"/>
            <x v="43"/>
            <x v="44"/>
            <x v="45"/>
            <x v="47"/>
            <x v="48"/>
            <x v="49"/>
            <x v="50"/>
            <x v="51"/>
          </reference>
          <reference field="0" count="14">
            <x v="39"/>
            <x v="40"/>
            <x v="41"/>
            <x v="42"/>
            <x v="44"/>
            <x v="46"/>
            <x v="55"/>
            <x v="57"/>
            <x v="61"/>
            <x v="70"/>
            <x v="71"/>
            <x v="72"/>
            <x v="75"/>
            <x v="79"/>
          </reference>
        </references>
      </pivotArea>
    </format>
    <format dxfId="125">
      <pivotArea dataOnly="0" labelOnly="1" outline="0" fieldPosition="0">
        <references count="1">
          <reference field="4294967294" count="1">
            <x v="46"/>
          </reference>
        </references>
      </pivotArea>
    </format>
    <format dxfId="124">
      <pivotArea dataOnly="0" labelOnly="1" outline="0" fieldPosition="0">
        <references count="1">
          <reference field="4294967294" count="1">
            <x v="46"/>
          </reference>
        </references>
      </pivotArea>
    </format>
    <format dxfId="123">
      <pivotArea dataOnly="0" labelOnly="1" outline="0" fieldPosition="0">
        <references count="1">
          <reference field="4294967294" count="1">
            <x v="46"/>
          </reference>
        </references>
      </pivotArea>
    </format>
    <format dxfId="122">
      <pivotArea dataOnly="0" labelOnly="1" outline="0" fieldPosition="0">
        <references count="1">
          <reference field="4294967294" count="1">
            <x v="46"/>
          </reference>
        </references>
      </pivotArea>
    </format>
    <format dxfId="121">
      <pivotArea dataOnly="0" labelOnly="1" outline="0" fieldPosition="0">
        <references count="1">
          <reference field="4294967294" count="1">
            <x v="46"/>
          </reference>
        </references>
      </pivotArea>
    </format>
    <format dxfId="120">
      <pivotArea dataOnly="0" labelOnly="1" outline="0" fieldPosition="0">
        <references count="1">
          <reference field="4294967294" count="1">
            <x v="46"/>
          </reference>
        </references>
      </pivotArea>
    </format>
    <format dxfId="119">
      <pivotArea dataOnly="0" labelOnly="1" outline="0" fieldPosition="0">
        <references count="1">
          <reference field="4294967294" count="49">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8">
      <pivotArea dataOnly="0" labelOnly="1" outline="0" fieldPosition="0">
        <references count="1">
          <reference field="4294967294" count="24">
            <x v="50"/>
            <x v="51"/>
            <x v="52"/>
            <x v="53"/>
            <x v="54"/>
            <x v="55"/>
            <x v="56"/>
            <x v="57"/>
            <x v="58"/>
            <x v="59"/>
            <x v="60"/>
            <x v="62"/>
            <x v="63"/>
            <x v="64"/>
            <x v="65"/>
            <x v="66"/>
            <x v="67"/>
            <x v="68"/>
            <x v="69"/>
            <x v="70"/>
            <x v="71"/>
            <x v="72"/>
            <x v="73"/>
            <x v="74"/>
          </reference>
        </references>
      </pivotArea>
    </format>
    <format dxfId="117">
      <pivotArea dataOnly="0" labelOnly="1" outline="0" fieldPosition="0">
        <references count="1">
          <reference field="4294967294" count="1">
            <x v="61"/>
          </reference>
        </references>
      </pivotArea>
    </format>
    <format dxfId="116">
      <pivotArea dataOnly="0" labelOnly="1" outline="0" fieldPosition="0">
        <references count="1">
          <reference field="4294967294" count="1">
            <x v="61"/>
          </reference>
        </references>
      </pivotArea>
    </format>
    <format dxfId="115">
      <pivotArea dataOnly="0" labelOnly="1" outline="0" fieldPosition="0">
        <references count="1">
          <reference field="4294967294" count="1">
            <x v="61"/>
          </reference>
        </references>
      </pivotArea>
    </format>
    <format dxfId="114">
      <pivotArea dataOnly="0" labelOnly="1" outline="0" fieldPosition="0">
        <references count="1">
          <reference field="4294967294" count="1">
            <x v="61"/>
          </reference>
        </references>
      </pivotArea>
    </format>
    <format dxfId="113">
      <pivotArea dataOnly="0" labelOnly="1" outline="0" fieldPosition="0">
        <references count="1">
          <reference field="4294967294" count="1">
            <x v="61"/>
          </reference>
        </references>
      </pivotArea>
    </format>
    <format dxfId="112">
      <pivotArea dataOnly="0" labelOnly="1" outline="0" fieldPosition="0">
        <references count="1">
          <reference field="4294967294" count="1">
            <x v="61"/>
          </reference>
        </references>
      </pivotArea>
    </format>
    <format dxfId="111">
      <pivotArea dataOnly="0" labelOnly="1" outline="0" fieldPosition="0">
        <references count="1">
          <reference field="4294967294" count="1">
            <x v="61"/>
          </reference>
        </references>
      </pivotArea>
    </format>
    <format dxfId="110">
      <pivotArea dataOnly="0" labelOnly="1" outline="0" fieldPosition="0">
        <references count="1">
          <reference field="4294967294" count="49">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9">
      <pivotArea dataOnly="0" labelOnly="1" outline="0" fieldPosition="0">
        <references count="1">
          <reference field="4294967294" count="25">
            <x v="50"/>
            <x v="51"/>
            <x v="52"/>
            <x v="53"/>
            <x v="54"/>
            <x v="55"/>
            <x v="56"/>
            <x v="57"/>
            <x v="58"/>
            <x v="59"/>
            <x v="60"/>
            <x v="61"/>
            <x v="62"/>
            <x v="63"/>
            <x v="64"/>
            <x v="65"/>
            <x v="66"/>
            <x v="67"/>
            <x v="68"/>
            <x v="69"/>
            <x v="70"/>
            <x v="71"/>
            <x v="72"/>
            <x v="73"/>
            <x v="74"/>
          </reference>
        </references>
      </pivotArea>
    </format>
    <format dxfId="108">
      <pivotArea dataOnly="0" labelOnly="1" outline="0" fieldPosition="0">
        <references count="1">
          <reference field="4294967294" count="49">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7">
      <pivotArea dataOnly="0" labelOnly="1" outline="0" fieldPosition="0">
        <references count="1">
          <reference field="4294967294" count="25">
            <x v="50"/>
            <x v="51"/>
            <x v="52"/>
            <x v="53"/>
            <x v="54"/>
            <x v="55"/>
            <x v="56"/>
            <x v="57"/>
            <x v="58"/>
            <x v="59"/>
            <x v="60"/>
            <x v="61"/>
            <x v="62"/>
            <x v="63"/>
            <x v="64"/>
            <x v="65"/>
            <x v="66"/>
            <x v="67"/>
            <x v="68"/>
            <x v="69"/>
            <x v="70"/>
            <x v="71"/>
            <x v="72"/>
            <x v="73"/>
            <x v="74"/>
          </reference>
        </references>
      </pivotArea>
    </format>
    <format dxfId="106">
      <pivotArea dataOnly="0" labelOnly="1" outline="0" fieldPosition="0">
        <references count="1">
          <reference field="4294967294" count="1">
            <x v="61"/>
          </reference>
        </references>
      </pivotArea>
    </format>
  </formats>
  <pivotHierarchies count="176">
    <pivotHierarchy dragToData="1"/>
    <pivotHierarchy dragToData="1"/>
    <pivotHierarchy multipleItemSelectionAllowed="1" dragToData="1">
      <members count="49" level="1">
        <member name=""/>
        <member name="[OTL].[Subtype].&amp;[Dakluik]"/>
        <member name="[OTL].[Subtype].&amp;[Markies]"/>
        <member name="[OTL].[Subtype].&amp;[Roldeur]"/>
        <member name="[OTL].[Subtype].&amp;[Rolluik]"/>
        <member name="[OTL].[Subtype].&amp;[Lamellen]"/>
        <member name=""/>
        <member name="[OTL].[Subtype].&amp;[B-K-T Fan]"/>
        <member name=""/>
        <member name="[OTL].[Subtype].&amp;[Gasboiler]"/>
        <member name="[OTL].[Subtype].&amp;[Gaskachel]"/>
        <member name="[OTL].[Subtype].&amp;[Speedgate]"/>
        <member name=""/>
        <member name=""/>
        <member name="[OTL].[Subtype].&amp;[Vloerluik]"/>
        <member name=""/>
        <member name="[OTL].[Subtype].&amp;[Houtkachel]"/>
        <member name="[OTL].[Subtype].&amp;[Kanteldeur]"/>
        <member name="[OTL].[Subtype].&amp;[Rookmelder]"/>
        <member name=""/>
        <member name="[OTL].[Subtype].&amp;[CV radiator]"/>
        <member name="[OTL].[Subtype].&amp;[Combimelder]"/>
        <member name="[OTL].[Subtype].&amp;[Gasdetectie]"/>
        <member name=""/>
        <member name="[OTL].[Subtype].&amp;[Hittemelder]"/>
        <member name="[OTL].[Subtype].&amp;[Moederhaard]"/>
        <member name="[OTL].[Subtype].&amp;[Radiator CV]"/>
        <member name="[OTL].[Subtype].&amp;[Overheaddeur]"/>
        <member name="[OTL].[Subtype].&amp;[Traditioneel]"/>
        <member name="[OTL].[Subtype].&amp;[Uitvalscherm]"/>
        <member name="[OTL].[Subtype].&amp;[Dakventilator]"/>
        <member name="[OTL].[Subtype].&amp;[Audio Intercom]"/>
        <member name="[OTL].[Subtype].&amp;[Buitenjaloezie]"/>
        <member name="[OTL].[Subtype].&amp;[Pijpventilator]"/>
        <member name="[OTL].[Subtype].&amp;[Stuwventilator]"/>
        <member name=""/>
        <member name="[OTL].[Subtype].&amp;[Video Intercom]"/>
        <member name="[OTL].[Subtype].&amp;[Infraroodpaneel]"/>
        <member name="[OTL].[Subtype].&amp;[Kanaalventilator]"/>
        <member name="[OTL].[Subtype].&amp;[Openslaande deur]"/>
        <member name="[OTL].[Subtype].&amp;[Warmtepompboiler]"/>
        <member name="[OTL].[Subtype].&amp;[Elektrische boiler]"/>
        <member name="[OTL].[Subtype].&amp;[Elektrische kachel]"/>
        <member name="[OTL].[Subtype].&amp;[Koolmonoxidemelder]"/>
        <member name="[OTL].[Subtype].&amp;[Vloerverwarming CV]"/>
        <member name="[OTL].[Subtype].&amp;[Heteluchtverwarming]"/>
        <member name="[OTL].[Subtype].&amp;[Radiator elektrisch]"/>
        <member name="[OTL].[Subtype].&amp;[Elektrische radiator]"/>
        <member name="[OTL].[Subtype].&amp;[Vloerverwarming elektrisch]"/>
      </members>
    </pivotHierarchy>
    <pivotHierarchy multipleItemSelectionAllowed="1" dragToData="1">
      <members count="1" level="1">
        <member name="[OTL].[Status object (sinds versie 3.0)].&amp;[A]"/>
      </members>
    </pivotHierarchy>
    <pivotHierarchy dragToData="1"/>
    <pivotHierarchy multipleItemSelectionAllowed="1" dragToData="1">
      <members count="1" level="1">
        <member name="[OTL].[ILS].&amp;[Tru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Discipline"/>
    <pivotHierarchy dragToRow="0" dragToCol="0" dragToPage="0" dragToData="1" caption="BagPandId"/>
    <pivotHierarchy dragToRow="0" dragToCol="0" dragToPage="0" dragToData="1" caption="BagVerblijfsObject"/>
    <pivotHierarchy dragToRow="0" dragToCol="0" dragToPage="0" dragToData="1" caption="EenheidId"/>
    <pivotHierarchy dragToRow="0" dragToCol="0" dragToPage="0" dragToData="1" caption="IfcExportAs"/>
    <pivotHierarchy dragToRow="0" dragToCol="0" dragToPage="0" dragToData="1" caption="NL-SfB"/>
    <pivotHierarchy dragToRow="0" dragToCol="0" dragToPage="0" dragToData="1" caption="ObjectType"/>
    <pivotHierarchy dragToRow="0" dragToCol="0" dragToPage="0" dragToData="1" caption="ObjectSubtype"/>
    <pivotHierarchy dragToRow="0" dragToCol="0" dragToPage="0" dragToData="1" caption="ObjectOnderdeel"/>
    <pivotHierarchy dragToRow="0" dragToCol="0" dragToPage="0" dragToData="1" caption="Breedte"/>
    <pivotHierarchy dragToRow="0" dragToCol="0" dragToPage="0" dragToData="1" caption="Diameter"/>
    <pivotHierarchy dragToRow="0" dragToCol="0" dragToPage="0" dragToData="1" caption="Diepte"/>
    <pivotHierarchy dragToRow="0" dragToCol="0" dragToPage="0" dragToData="1" caption="Dikte"/>
    <pivotHierarchy dragToRow="0" dragToCol="0" dragToPage="0" dragToData="1" caption="Hoogte"/>
    <pivotHierarchy dragToRow="0" dragToCol="0" dragToPage="0" dragToData="1" caption="Inhoud"/>
    <pivotHierarchy dragToRow="0" dragToCol="0" dragToPage="0" dragToData="1" caption="Lengte"/>
    <pivotHierarchy dragToRow="0" dragToCol="0" dragToPage="0" dragToData="1" caption="Oppervlakte"/>
    <pivotHierarchy dragToRow="0" dragToCol="0" dragToPage="0" dragToData="1" caption="DeurId"/>
    <pivotHierarchy dragToRow="0" dragToCol="0" dragToPage="0" dragToData="1" caption="Kenmerk.Draaiend"/>
    <pivotHierarchy dragToRow="0" dragToCol="0" dragToPage="0" dragToData="1" caption="KozijnCombinatieId"/>
    <pivotHierarchy dragToRow="0" dragToCol="0" dragToPage="0" dragToData="1" caption="RaamId"/>
    <pivotHierarchy dragToRow="0" dragToCol="0" dragToPage="0" dragToData="1" caption="RuimteType"/>
    <pivotHierarchy dragToRow="0" dragToCol="0" dragToPage="0" dragToData="1" caption="Gebiedssoort"/>
    <pivotHierarchy dragToRow="0" dragToCol="0" dragToPage="0" dragToData="1" caption="Bepalingsmethode"/>
    <pivotHierarchy dragToRow="0" dragToCol="0" dragToPage="0" dragToData="1" caption="GORuimteClassificatie"/>
    <pivotHierarchy dragToRow="0" dragToCol="0" dragToPage="0" dragToData="1" caption="RuimteSoort"/>
    <pivotHierarchy dragToRow="0" dragToCol="0" dragToPage="0" dragToData="1" caption="Gebruiksbestemming"/>
    <pivotHierarchy dragToRow="0" dragToCol="0" dragToPage="0" dragToData="1" caption="Kenmerk.Overdekt"/>
    <pivotHierarchy dragToRow="0" dragToCol="0" dragToPage="0" dragToData="1" caption="Klimaatbeheersing.Verkoeld"/>
    <pivotHierarchy dragToRow="0" dragToCol="0" dragToPage="0" dragToData="1" caption="Klimaatbeheersing.Verwarmd"/>
    <pivotHierarchy dragToRow="0" dragToCol="0" dragToPage="0" dragToData="1" caption="WWSRuimteType"/>
    <pivotHierarchy dragToRow="0" dragToCol="0" dragToPage="0" dragToData="1" caption="Ballastafwerking"/>
    <pivotHierarchy dragToRow="0" dragToCol="0" dragToPage="0" dragToData="1" caption="Draairichting"/>
    <pivotHierarchy dragToRow="0" dragToCol="0" dragToPage="0" dragToData="1" caption="Kenmerk.Deurdranger"/>
    <pivotHierarchy dragToRow="0" dragToCol="0" dragToPage="0" dragToData="1" caption="Kenmerk.Entreedeur"/>
    <pivotHierarchy dragToRow="0" dragToCol="0" dragToPage="0" dragToData="1" caption="Kenmerk.Woningtoegansdeur"/>
    <pivotHierarchy dragToRow="0" dragToCol="0" dragToPage="0" dragToData="1" caption="Functie.Constructief"/>
    <pivotHierarchy dragToRow="0" dragToCol="0" dragToPage="0" dragToData="1" caption="isExterieur"/>
    <pivotHierarchy dragToRow="0" dragToCol="0" dragToPage="0" dragToData="1" caption="Bediening"/>
    <pivotHierarchy dragToRow="0" dragToCol="0" dragToPage="0" dragToData="1" caption="Brandwerendheid"/>
    <pivotHierarchy dragToRow="0" dragToCol="0" dragToPage="0" dragToData="1" caption="Materiaal"/>
    <pivotHierarchy dragToRow="0" dragToCol="0" dragToPage="0" dragToData="1" caption="Orientatie"/>
    <pivotHierarchy dragToRow="0" dragToCol="0" dragToPage="0" dragToData="1" caption="Toegang.Afsluitbaar"/>
    <pivotHierarchy dragToRow="0" dragToCol="0" dragToPage="0" dragToData="1" caption="Bron"/>
    <pivotHierarchy dragToRow="0" dragToCol="0" dragToPage="0" dragToData="1" caption="Toegang.Collectief"/>
    <pivotHierarchy dragToRow="0" dragToCol="0" dragToPage="0" dragToData="1" caption="Toegang.PubliekToegankelijk"/>
    <pivotHierarchy dragToRow="0" dragToCol="0" dragToPage="0" dragToData="1" caption="Opmerking"/>
    <pivotHierarchy dragToRow="0" dragToCol="0" dragToPage="0" dragToData="1" caption="Ruimtenummer"/>
    <pivotHierarchy dragToRow="0" dragToCol="0" dragToPage="0" dragToData="1" caption="RuimteRelatie"/>
    <pivotHierarchy dragToRow="0" dragToCol="0" dragToPage="0" dragToData="1" caption="Toegang.Vluchtroute"/>
    <pivotHierarchy dragToRow="0" dragToCol="0" dragToPage="0" dragToData="1" caption="Eigen parameter 101"/>
    <pivotHierarchy dragToRow="0" dragToCol="0" dragToPage="0" dragToData="1" caption="Eigen parameter 102"/>
    <pivotHierarchy dragToRow="0" dragToCol="0" dragToPage="0" dragToData="1" caption="Eigen parameter 103"/>
    <pivotHierarchy dragToRow="0" dragToCol="0" dragToPage="0" dragToData="1" caption="Toegang.GemeenschappelijkeRuimte"/>
    <pivotHierarchy dragToRow="0" dragToCol="0" dragToPage="0" dragToData="1" caption="Toegang.GedeeldeRuimte"/>
    <pivotHierarchy dragToRow="0" dragToCol="0" dragToPage="0" dragToData="1" caption="Functie.Kookfunctie"/>
    <pivotHierarchy dragToRow="0" dragToCol="0" dragToPage="0" dragToData="1" caption="Functie.Verwarmingsfunctie"/>
    <pivotHierarchy dragToRow="0" dragToCol="0" dragToPage="0" dragToData="1" caption="Functie.Bubbelfunctie"/>
    <pivotHierarchy dragToRow="0" dragToCol="0" dragToPage="0" dragToData="1" caption="Kenmerk.Apart"/>
    <pivotHierarchy dragToRow="0" dragToCol="0" dragToPage="0" dragToData="1" caption="Kenmerk.Eenhandsmengkraan"/>
    <pivotHierarchy dragToRow="0" dragToCol="0" dragToPage="0" dragToData="1" caption="Kenmerk.Eenpersoons"/>
    <pivotHierarchy dragToRow="0" dragToCol="0" dragToPage="0" dragToData="1" caption="Kenmerk.Hangend"/>
    <pivotHierarchy dragToRow="0" dragToCol="0" dragToPage="0" dragToData="1" caption="Kenmerk.InBad"/>
    <pivotHierarchy dragToRow="0" dragToCol="0" dragToPage="0" dragToData="1" caption="Kenmerk.InbouwElektrischeOven"/>
    <pivotHierarchy dragToRow="0" dragToCol="0" dragToPage="0" dragToData="1" caption="Kenmerk.InbouwGasKookplaat"/>
    <pivotHierarchy dragToRow="0" dragToCol="0" dragToPage="0" dragToData="1" caption="Kenmerk.InbouwGasOven"/>
    <pivotHierarchy dragToRow="0" dragToCol="0" dragToPage="0" dragToData="1" caption="Kenmerk.InouwInductieKookplaat"/>
    <pivotHierarchy dragToRow="0" dragToCol="0" dragToPage="0" dragToData="1" caption="Kenmerk.InbouwKoelkast"/>
    <pivotHierarchy dragToRow="0" dragToCol="0" dragToPage="0" dragToData="1" caption="Kenmerk.InbouwKoelvriesCombi"/>
    <pivotHierarchy dragToRow="0" dragToCol="0" dragToPage="0" dragToData="1" caption="Kenmerk.InbouwMagnetron"/>
    <pivotHierarchy dragToRow="0" dragToCol="0" dragToPage="0" dragToData="1" caption="Kenmerk.InbouwVriezer"/>
    <pivotHierarchy dragToRow="0" dragToCol="0" dragToPage="0" dragToData="1" caption="Kenmerk.Meerpersoons"/>
    <pivotHierarchy dragToRow="0" dragToCol="0" dragToPage="0" dragToData="1" caption="Kenmerk.Staand"/>
    <pivotHierarchy dragToRow="0" dragToCol="0" dragToPage="0" dragToData="1" caption="Kenmerk.Stopcontacten"/>
    <pivotHierarchy dragToRow="0" dragToCol="0" dragToPage="0" dragToData="1" caption="Kenmerk.Thermostatischemengkraan"/>
    <pivotHierarchy dragToRow="0" dragToCol="0" dragToPage="0" dragToData="1" caption="Kenmerk.Tweehandsmengkraan"/>
    <pivotHierarchy dragToRow="0" dragToCol="0" dragToPage="0" dragToData="1" caption="ETIM"/>
    <pivotHierarchy dragToRow="0" dragToCol="0" dragToPage="0" dragToData="1"/>
    <pivotHierarchy dragToRow="0" dragToCol="0" dragToPage="0" dragToData="1"/>
  </pivotHierarchies>
  <pivotTableStyleInfo name="PivotStyleLight22" showRowHeaders="0" showColHeaders="0"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LS-woco 3.0b_werkbestand objecten_v4.xlsx!OTL">
        <x15:activeTabTopLevelEntity name="[OTL]"/>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F69365-E356-4E4F-A346-1BC4936F41AA}" name="OTL" displayName="OTL" ref="A6:CR172" totalsRowShown="0" headerRowDxfId="105" dataDxfId="104">
  <autoFilter ref="A6:CR172" xr:uid="{10F69365-E356-4E4F-A346-1BC4936F41AA}">
    <filterColumn colId="3">
      <filters>
        <filter val="A"/>
        <filter val="W"/>
      </filters>
    </filterColumn>
  </autoFilter>
  <sortState xmlns:xlrd2="http://schemas.microsoft.com/office/spreadsheetml/2017/richdata2" ref="A7:CR172">
    <sortCondition ref="A6:A172"/>
  </sortState>
  <tableColumns count="96">
    <tableColumn id="1" xr3:uid="{8DF301C8-566E-48D9-8BDC-11DF4BAC0037}" name="Type" dataDxfId="103"/>
    <tableColumn id="2" xr3:uid="{61202111-C149-4447-BF33-5B89E92F43CE}" name="S of O" dataDxfId="102"/>
    <tableColumn id="13" xr3:uid="{A7196F30-122B-47B2-9A9D-48FA62C0CF64}" name="Subtype" dataDxfId="101"/>
    <tableColumn id="11" xr3:uid="{4A9E3319-9CA3-49F8-8C0B-F5E09949432B}" name="Status object (sinds versie 3.0)" dataDxfId="100"/>
    <tableColumn id="3" xr3:uid="{2AF013E8-8935-447F-8D52-82D86DFCB1EB}" name="Discipline" dataDxfId="99"/>
    <tableColumn id="32" xr3:uid="{72E1C238-DCC3-449D-9F0F-907F91AA73BF}" name="ILS" dataDxfId="98">
      <calculatedColumnFormula>OR(AND($G$2="Ja",NOT(ISBLANK(OTL[[#This Row],[Basis]]))),
    AND($H$2="Ja",NOT(ISBLANK(OTL[[#This Row],[NEN2580]]))),
    AND($I$2="Ja",NOT(ISBLANK(OTL[[#This Row],[Meetinstructie]]))),
    AND($J$2="Ja",NOT(ISBLANK(OTL[[#This Row],[Bbl vergunning]]))),
    AND($K$2="Ja",NOT(ISBLANK(OTL[[#This Row],[WWS]]))),
    AND($L$2="Ja",NOT(ISBLANK(OTL[[#This Row],[MJOP Bouwkundig]]))),
    AND($M$2="Ja",NOT(ISBLANK(OTL[[#This Row],[MJOP Installaties]]))))</calculatedColumnFormula>
    </tableColumn>
    <tableColumn id="17" xr3:uid="{FEA198CE-34E2-48B4-8719-14A363F1D3DA}" name="Basis" dataDxfId="97"/>
    <tableColumn id="60" xr3:uid="{A83DF8A3-91C2-4B7A-80E5-B41160560D6D}" name="NEN2580" dataDxfId="96"/>
    <tableColumn id="20" xr3:uid="{30B79AE6-A258-4888-AC83-EC81E915EBB6}" name="Meetinstructie" dataDxfId="95"/>
    <tableColumn id="63" xr3:uid="{ADDCD8CC-84E5-403B-A900-209C944E9656}" name="Bbl vergunning" dataDxfId="94"/>
    <tableColumn id="53" xr3:uid="{17D1B291-0C6C-4CB4-8482-75E2CF28EB02}" name="WWS" dataDxfId="93"/>
    <tableColumn id="38" xr3:uid="{E385AC49-51CF-4528-9C90-ABAE9E529030}" name="MJOP Bouwkundig" dataDxfId="92"/>
    <tableColumn id="14" xr3:uid="{5B04C155-A810-464A-9948-D7D687811D0F}" name="MJOP Installaties" dataDxfId="91"/>
    <tableColumn id="39" xr3:uid="{E3989356-7B35-439A-B2D2-286B3D6D1AEC}" name="Administratief" dataDxfId="90"/>
    <tableColumn id="49" xr3:uid="{A30F729A-2784-4850-A27A-EEFE182B29EE}" name="Eigen thema 01" dataDxfId="89"/>
    <tableColumn id="4" xr3:uid="{4F8A3977-DEBB-4A39-96CC-F548AACD327C}" name="IfcEntityClass" dataDxfId="88"/>
    <tableColumn id="5" xr3:uid="{EAEEC1CA-38E2-4828-959A-5C216E133A5E}" name="PredefinedType" dataDxfId="87"/>
    <tableColumn id="7" xr3:uid="{DC73D38D-5C41-4227-BDC6-B2FEE15D7A58}" name="NL-SfB (code)" dataDxfId="86"/>
    <tableColumn id="8" xr3:uid="{1C092ADD-377C-411C-ADBD-3120E3E84624}" name="Omschrijving" dataDxfId="85"/>
    <tableColumn id="9" xr3:uid="{3D4E7F3F-95EA-4CD8-95E8-BD03AF0C0B4B}" name="Toelichting" dataDxfId="84"/>
    <tableColumn id="10" xr3:uid="{014EE5E5-B25B-4842-9535-C962B88112AC}" name="Voorbeeld" dataDxfId="83"/>
    <tableColumn id="22" xr3:uid="{FB1EEF96-D029-456D-A5D5-2DEE35D993F5}" name="BagPandId" dataDxfId="82"/>
    <tableColumn id="23" xr3:uid="{20465E2C-A4DA-489D-B321-4471A3F09289}" name="BagVerblijfsObject" dataDxfId="81"/>
    <tableColumn id="24" xr3:uid="{48C84115-E71E-483C-A669-68AE5757BBEF}" name="EenheidId" dataDxfId="80"/>
    <tableColumn id="25" xr3:uid="{C3995B3B-9D1B-46AB-B98E-6E5DC3CD80FE}" name="IfcExportAs" dataDxfId="79"/>
    <tableColumn id="26" xr3:uid="{2C02D391-73E8-4026-B47D-FA4356430DAE}" name="NL-SfB" dataDxfId="78"/>
    <tableColumn id="27" xr3:uid="{CFFA00C3-8780-4DF2-A472-BFAB02D155FE}" name="ObjectType" dataDxfId="77"/>
    <tableColumn id="28" xr3:uid="{5CFFB2A3-0CEE-49E1-A7E0-0331EB96FEB8}" name="ObjectSubtype" dataDxfId="76"/>
    <tableColumn id="62" xr3:uid="{2BAB4797-A2D9-434E-BF6E-6876BE553B70}" name="Breedte" dataDxfId="75"/>
    <tableColumn id="64" xr3:uid="{787C9200-916A-4229-BB84-12C58C8169F1}" name="Diameter" dataDxfId="74"/>
    <tableColumn id="65" xr3:uid="{CC51F7A2-9DE4-46B2-BE9B-4397A837F149}" name="Diepte" dataDxfId="73"/>
    <tableColumn id="15" xr3:uid="{793B428C-17F9-40AC-9DBA-321626B9426E}" name="Dikte" dataDxfId="72"/>
    <tableColumn id="59" xr3:uid="{B1386579-E590-4029-838F-0CE98D96DA00}" name="Hoogte" dataDxfId="71"/>
    <tableColumn id="61" xr3:uid="{9110AD66-8132-4FA4-B3FF-73944D0C3102}" name="Inhoud" dataDxfId="70"/>
    <tableColumn id="18" xr3:uid="{676FFBB7-287E-4CBE-B3CD-807AA3E19BDC}" name="Lengte" dataDxfId="69"/>
    <tableColumn id="21" xr3:uid="{A7B998E8-8480-4E89-8400-710593D8124D}" name="Oppervlakte" dataDxfId="68"/>
    <tableColumn id="69" xr3:uid="{26723A49-8509-4220-9E0D-A338A48C18AE}" name="DeurId" dataDxfId="67"/>
    <tableColumn id="70" xr3:uid="{EE539BD1-26B9-4249-A8BF-4A7EE15ED9B1}" name="Kenmerk.Draaiend" dataDxfId="66"/>
    <tableColumn id="73" xr3:uid="{6F42390A-C386-4477-A4ED-29CBFB89654F}" name="KozijnCombinatieId" dataDxfId="65"/>
    <tableColumn id="75" xr3:uid="{823E7B59-3785-41A3-BBFA-A03F2FC76FF5}" name="RaamId" dataDxfId="64"/>
    <tableColumn id="30" xr3:uid="{F1D1D301-64A6-418D-AD47-D4052543776B}" name="RuimteType" dataDxfId="63"/>
    <tableColumn id="31" xr3:uid="{93159F4C-F086-4CE0-9B3D-22BA985F4E64}" name="Gebiedssoort" dataDxfId="62"/>
    <tableColumn id="54" xr3:uid="{737E0146-4CC9-4A54-AAEC-FD4262FE27E1}" name="Bepalingsmethode" dataDxfId="61"/>
    <tableColumn id="55" xr3:uid="{5DC7FE5D-237B-48F5-AFF5-01F949715695}" name="GORuimteClassificatie" dataDxfId="60"/>
    <tableColumn id="56" xr3:uid="{1C1B8163-453B-45C4-B600-4B235837E211}" name="RuimteSoort" dataDxfId="59"/>
    <tableColumn id="57" xr3:uid="{CDBD82A7-F697-4FEB-B441-7A49A6D000AD}" name="Gebruiksbestemming" dataDxfId="58"/>
    <tableColumn id="45" xr3:uid="{5225EEDB-5F71-40BD-8C17-81811BA686E0}" name="Toegang.GemeenschappelijkeRuimte" dataDxfId="57"/>
    <tableColumn id="52" xr3:uid="{F9D1420E-7316-46B2-B271-A00DA34D8B19}" name="Toegang.GedeeldeRuimte" dataDxfId="56"/>
    <tableColumn id="46" xr3:uid="{524C7EE0-BF42-44D1-AAFD-DC9CB43241A5}" name="Kenmerk.Overdekt" dataDxfId="55"/>
    <tableColumn id="47" xr3:uid="{5CCBD994-7252-477A-9616-7FC17E13038F}" name="Klimaatbeheersing.Verkoeld" dataDxfId="54"/>
    <tableColumn id="48" xr3:uid="{9D75AFC4-2780-4385-9653-13EECD3B6F49}" name="Klimaatbeheersing.Verwarmd" dataDxfId="53"/>
    <tableColumn id="16" xr3:uid="{99A4C21E-94A2-43A9-849F-47AB29603364}" name="WWSRuimteType" dataDxfId="52"/>
    <tableColumn id="74" xr3:uid="{653A1B24-72D2-405C-AEAE-DA103E1B59A3}" name="Kenmerk.Apart" dataDxfId="51"/>
    <tableColumn id="84" xr3:uid="{23185574-0DC1-433A-982A-524BDCD931CE}" name="Kenmerk.Eenhandsmengkraan" dataDxfId="50"/>
    <tableColumn id="85" xr3:uid="{2059513D-6914-49D5-AE58-AC42E805BF53}" name="Kenmerk.Eenpersoons" dataDxfId="49"/>
    <tableColumn id="87" xr3:uid="{CE4F7BAA-5E7F-4837-88A5-04F37258EED1}" name="Kenmerk.Hangend" dataDxfId="48"/>
    <tableColumn id="88" xr3:uid="{1FEA503A-F2E2-421A-A0E5-C6DEFE7BA254}" name="Kenmerk.InBad" dataDxfId="47"/>
    <tableColumn id="94" xr3:uid="{1CCAA29E-329B-4A5A-A7F6-D63D480EA05E}" name="Kenmerk.InbouwElektrischeOven" dataDxfId="46"/>
    <tableColumn id="80" xr3:uid="{91A8DBE4-1A08-4A90-9D22-874E80610887}" name="Kenmerk.InbouwGasKookplaat" dataDxfId="45"/>
    <tableColumn id="81" xr3:uid="{1744F1A3-0FCE-4F13-ABB2-91655E54AEAE}" name="Kenmerk.InbouwGasOven" dataDxfId="44"/>
    <tableColumn id="82" xr3:uid="{240CCCFB-D381-40EB-8763-A701496A0025}" name="Kenmerk.InbouwInductieKookplaat" dataDxfId="43"/>
    <tableColumn id="83" xr3:uid="{796D1094-3231-49FC-99E1-529D3B31FA2B}" name="Kenmerk.InbouwKoelkast" dataDxfId="42"/>
    <tableColumn id="76" xr3:uid="{09117AE3-4FAF-45B9-BD71-E4961870551E}" name="Kenmerk.InbouwKoelvriesCombi" dataDxfId="41"/>
    <tableColumn id="77" xr3:uid="{6232C4FB-185A-45B2-B6BF-309ECD1CC1D5}" name="Kenmerk.InbouwMagnetron" dataDxfId="40"/>
    <tableColumn id="78" xr3:uid="{F76CC004-0BA5-46D0-8F21-0BCE88D09250}" name="Kenmerk.InbouwVriezer" dataDxfId="39"/>
    <tableColumn id="79" xr3:uid="{26F111CD-87EC-44DE-949E-AC1F3D2135EA}" name="Kenmerk.Meerpersoons" dataDxfId="38"/>
    <tableColumn id="71" xr3:uid="{F975E1E9-1BA9-4122-BF2B-43168732F439}" name="Kenmerk.Staand" dataDxfId="37"/>
    <tableColumn id="72" xr3:uid="{6D022A50-1D6B-4C89-8BAE-6F3B27B5D44A}" name="Kenmerk.Stopcontacten" dataDxfId="36"/>
    <tableColumn id="68" xr3:uid="{9A02AA62-7DD0-448E-A6EA-A4FA480D4312}" name="Kenmerk.Thermostatischemengkraan" dataDxfId="35"/>
    <tableColumn id="67" xr3:uid="{3546FD47-1A41-41B0-A85E-4DCF794254F3}" name="Kenmerk.Tweehandsmengkraan" dataDxfId="34"/>
    <tableColumn id="58" xr3:uid="{71CE058C-E55E-4FC4-A4A5-3107CD56190E}" name="Functie.Kookfunctie" dataDxfId="33"/>
    <tableColumn id="66" xr3:uid="{3E6A8EA7-D51A-475C-A1B8-0AB2BAC3EE00}" name="Functie.Verwarmingsfunctie" dataDxfId="32"/>
    <tableColumn id="50" xr3:uid="{B7900E71-6CBE-428A-AFD9-36CC99738ACB}" name="Functie.Bubbelfunctie" dataDxfId="31"/>
    <tableColumn id="86" xr3:uid="{E3C24DD5-67F0-4DA7-A3B9-B95C550B208C}" name="Ballastafwerking" dataDxfId="30"/>
    <tableColumn id="43" xr3:uid="{47E2F66F-73C2-4573-AB22-68D8549B88E5}" name="Draairichting" dataDxfId="29"/>
    <tableColumn id="51" xr3:uid="{4F3B1D0B-CDCA-411D-ADAE-410C83F12711}" name="Kenmerk.Deurdranger" dataDxfId="28"/>
    <tableColumn id="37" xr3:uid="{0BE925A4-8BBD-4C4E-BC38-E1399B595CAB}" name="Kenmerk.Entreedeur" dataDxfId="27"/>
    <tableColumn id="33" xr3:uid="{8E6B55E8-0D9B-4842-903C-7E3709114650}" name="Kenmerk.Woningtoegansdeur" dataDxfId="26"/>
    <tableColumn id="42" xr3:uid="{AB34DE62-F374-4C30-9A38-C34476A33DEA}" name="Functie.Constructief" dataDxfId="25"/>
    <tableColumn id="41" xr3:uid="{DC0E5F18-952B-4513-A9D3-432AAA770D29}" name="isExterieur" dataDxfId="24"/>
    <tableColumn id="89" xr3:uid="{EEC97EB7-0777-4DB3-B5AC-648EBC45E398}" name="Bediening" dataDxfId="23"/>
    <tableColumn id="40" xr3:uid="{4956B7CD-A62E-4869-9282-22A808EF9B8E}" name="Brandwerendheid" dataDxfId="22"/>
    <tableColumn id="12" xr3:uid="{B6BBA238-7153-4B10-93DE-5C5DF85A7BBF}" name="ETIM" dataDxfId="21"/>
    <tableColumn id="35" xr3:uid="{8F992297-841D-438F-9389-0AB628C318C5}" name="Materiaal" dataDxfId="20"/>
    <tableColumn id="90" xr3:uid="{34FB9B72-4489-4BB3-9E57-061BCDFA4314}" name="Orientatie" dataDxfId="19"/>
    <tableColumn id="91" xr3:uid="{00AEB47F-06B3-499F-8C47-2D65D273D37B}" name="Toegang.Afsluitbaar" dataDxfId="18"/>
    <tableColumn id="92" xr3:uid="{166AAD75-7783-4F9F-8A54-CE51AC8277FC}" name="Bron" dataDxfId="17"/>
    <tableColumn id="93" xr3:uid="{BAC04CD8-FE47-485E-BDFD-DBE48281722B}" name="Toegang.Collectief" dataDxfId="16"/>
    <tableColumn id="44" xr3:uid="{D0CCA660-1B8F-4066-8904-C8787A036434}" name="Toegang.PubliekToegankelijk" dataDxfId="15"/>
    <tableColumn id="95" xr3:uid="{BF889CC1-C08D-4973-86DC-5EF31CF9FAA9}" name="Opmerking" dataDxfId="14"/>
    <tableColumn id="96" xr3:uid="{716F35EE-BE40-4E99-84A6-CE77A3E1F0DF}" name="Ruimtenummer" dataDxfId="13"/>
    <tableColumn id="36" xr3:uid="{A6AABDDA-BAE9-42E0-AA0C-80A0438335B4}" name="RuimteRelatie" dataDxfId="12"/>
    <tableColumn id="97" xr3:uid="{FEF9754F-887F-47B7-9DB2-4F958BD598FF}" name="Toegang.Vluchtroute" dataDxfId="11"/>
    <tableColumn id="6" xr3:uid="{8B56F53F-C1AE-4B70-8B50-C0A5B955C923}" name="EigenParameter_101" dataDxfId="10"/>
    <tableColumn id="19" xr3:uid="{59B453DF-4E2A-4AF3-9C84-57A790DED751}" name="EigenParameter_102" dataDxfId="9"/>
    <tableColumn id="34" xr3:uid="{82262CC2-B7F2-444C-83B4-D1C889827CFE}" name="EigenParameter_103" dataDxfId="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FF402A-86A0-4BC4-B740-655CF3D921F5}" name="Tabel2" displayName="Tabel2" ref="A1:G88" totalsRowShown="0" headerRowDxfId="7" dataDxfId="6">
  <autoFilter ref="A1:G88" xr:uid="{F4FF402A-86A0-4BC4-B740-655CF3D921F5}"/>
  <sortState xmlns:xlrd2="http://schemas.microsoft.com/office/spreadsheetml/2017/richdata2" ref="A2:G88">
    <sortCondition ref="A1:A88"/>
  </sortState>
  <tableColumns count="7">
    <tableColumn id="1" xr3:uid="{89D70680-E3C0-4BBA-B36E-CE1D41ACE2DF}" name="Property" dataDxfId="5"/>
    <tableColumn id="2" xr3:uid="{E41CB37E-EC44-434B-9613-33DD9DF7C9F1}" name="Waarde" dataDxfId="4"/>
    <tableColumn id="10" xr3:uid="{B90169DA-BDA6-40F0-9FB3-FCB044A91F7A}" name="Data type" dataDxfId="3"/>
    <tableColumn id="12" xr3:uid="{F255ECEF-98BA-4E9C-A19C-D1902A948E40}" name="Property Value Type" dataDxfId="2"/>
    <tableColumn id="15" xr3:uid="{A3B8E24F-F328-4521-8219-88756796175C}" name="Enumeratie" dataDxfId="1"/>
    <tableColumn id="6" xr3:uid="{618A7088-E1FB-4F0F-9F4C-DB76861382C8}" name="Omschrijving"/>
    <tableColumn id="11" xr3:uid="{6D50BB3D-0CEB-400F-B9CC-3771172A6B48}" name="Voorbeeld" dataDxfId="0"/>
  </tableColumns>
  <tableStyleInfo showFirstColumn="0" showLastColumn="0" showRowStripes="1" showColumnStripes="0"/>
</table>
</file>

<file path=xl/theme/theme1.xml><?xml version="1.0" encoding="utf-8"?>
<a:theme xmlns:a="http://schemas.openxmlformats.org/drawingml/2006/main" name="Kantoorthema">
  <a:themeElements>
    <a:clrScheme name="Roodoranj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aedesdatastandaarden.nl/ils" TargetMode="External"/><Relationship Id="rId1" Type="http://schemas.openxmlformats.org/officeDocument/2006/relationships/hyperlink" Target="https://creativecommons.org/licenses/by/4.0/deed.nl"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ifc43-docs.standards.buildingsmart.org/IFC/RELEASE/IFC4x3/HTML/lexical/IfcWindowPanelOperationEnum.htm" TargetMode="External"/><Relationship Id="rId2" Type="http://schemas.openxmlformats.org/officeDocument/2006/relationships/hyperlink" Target="https://ifc43-docs.standards.buildingsmart.org/IFC/RELEASE/IFC4x3/HTML/lexical/IfcDoorPanelOperationEnum.htm" TargetMode="External"/><Relationship Id="rId1" Type="http://schemas.openxmlformats.org/officeDocument/2006/relationships/hyperlink" Target="https://ifc43-docs.standards.buildingsmart.org/IFC/RELEASE/IFC4x3/HTML/lexical/IfcDoorTypeOperationEnum.htm" TargetMode="External"/><Relationship Id="rId5" Type="http://schemas.openxmlformats.org/officeDocument/2006/relationships/hyperlink" Target="https://ketenstandaard.nl/nl-sfb-facts/viewer/" TargetMode="External"/><Relationship Id="rId4" Type="http://schemas.openxmlformats.org/officeDocument/2006/relationships/hyperlink" Target="https://www.digigo.nu/ilsen-en-richtlijnen/bim-basis-ils/praktijk/1-naa-k-t-eenduidige-materiaalbenamin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E30D7-42A8-4E44-9FDB-7A6700A7B21F}">
  <sheetPr codeName="Blad5"/>
  <dimension ref="B3:Z55"/>
  <sheetViews>
    <sheetView showGridLines="0" showRowColHeaders="0" tabSelected="1" topLeftCell="A2" zoomScale="120" zoomScaleNormal="120" workbookViewId="0">
      <selection activeCell="B18" sqref="B18"/>
    </sheetView>
  </sheetViews>
  <sheetFormatPr defaultColWidth="8.85546875" defaultRowHeight="15" x14ac:dyDescent="0.25"/>
  <cols>
    <col min="1" max="1" width="8.85546875" style="8"/>
    <col min="2" max="2" width="30.140625" style="8" customWidth="1"/>
    <col min="3" max="3" width="4.5703125" style="8" customWidth="1"/>
    <col min="4" max="16384" width="8.85546875" style="8"/>
  </cols>
  <sheetData>
    <row r="3" spans="2:26" x14ac:dyDescent="0.25">
      <c r="D3" s="17"/>
      <c r="E3" s="17"/>
      <c r="F3" s="17"/>
      <c r="G3" s="17"/>
      <c r="H3" s="17"/>
      <c r="I3" s="17"/>
      <c r="J3" s="17"/>
      <c r="K3" s="17"/>
      <c r="L3" s="17"/>
      <c r="M3" s="17"/>
      <c r="N3" s="17"/>
      <c r="O3" s="17"/>
      <c r="P3" s="17"/>
      <c r="Q3" s="17"/>
      <c r="R3" s="17"/>
      <c r="S3" s="17"/>
      <c r="T3" s="17"/>
      <c r="U3" s="17"/>
      <c r="V3" s="17"/>
      <c r="W3" s="17"/>
      <c r="X3" s="17"/>
      <c r="Y3" s="17"/>
      <c r="Z3" s="17"/>
    </row>
    <row r="4" spans="2:26" x14ac:dyDescent="0.25">
      <c r="C4" s="16"/>
      <c r="D4" s="107" t="s">
        <v>1094</v>
      </c>
      <c r="E4" s="99"/>
      <c r="F4" s="99"/>
      <c r="G4" s="99"/>
      <c r="H4" s="99"/>
      <c r="I4" s="99"/>
      <c r="J4" s="99"/>
      <c r="K4" s="99"/>
      <c r="L4" s="99"/>
      <c r="M4" s="99"/>
      <c r="N4" s="99"/>
      <c r="O4" s="99"/>
      <c r="P4" s="99"/>
      <c r="Q4" s="99"/>
      <c r="R4" s="99"/>
      <c r="S4" s="99"/>
      <c r="T4" s="99"/>
      <c r="U4" s="99"/>
      <c r="V4" s="99"/>
      <c r="W4" s="99"/>
      <c r="X4" s="99"/>
      <c r="Y4" s="99"/>
      <c r="Z4" s="100"/>
    </row>
    <row r="5" spans="2:26" x14ac:dyDescent="0.25">
      <c r="C5" s="16"/>
      <c r="D5" s="102" t="s">
        <v>1095</v>
      </c>
      <c r="Z5" s="101"/>
    </row>
    <row r="6" spans="2:26" x14ac:dyDescent="0.25">
      <c r="C6" s="16"/>
      <c r="D6" s="102" t="s">
        <v>1037</v>
      </c>
      <c r="Z6" s="101"/>
    </row>
    <row r="7" spans="2:26" x14ac:dyDescent="0.25">
      <c r="C7" s="16"/>
      <c r="D7" s="102"/>
      <c r="Z7" s="101"/>
    </row>
    <row r="8" spans="2:26" x14ac:dyDescent="0.25">
      <c r="C8" s="16"/>
      <c r="D8" s="102" t="s">
        <v>1036</v>
      </c>
      <c r="Z8" s="101"/>
    </row>
    <row r="9" spans="2:26" x14ac:dyDescent="0.25">
      <c r="C9" s="16"/>
      <c r="D9" s="102"/>
      <c r="Z9" s="101"/>
    </row>
    <row r="10" spans="2:26" ht="26.25" x14ac:dyDescent="0.4">
      <c r="B10" s="62" t="s">
        <v>1089</v>
      </c>
      <c r="C10" s="16"/>
      <c r="D10" s="103" t="s">
        <v>1038</v>
      </c>
      <c r="Z10" s="101"/>
    </row>
    <row r="11" spans="2:26" ht="18.75" x14ac:dyDescent="0.25">
      <c r="B11" s="67" t="s">
        <v>1101</v>
      </c>
      <c r="C11" s="16"/>
      <c r="D11" s="104" t="s">
        <v>1097</v>
      </c>
      <c r="E11" s="105"/>
      <c r="F11" s="105"/>
      <c r="G11" s="105"/>
      <c r="H11" s="105"/>
      <c r="I11" s="105"/>
      <c r="J11" s="105"/>
      <c r="K11" s="105"/>
      <c r="L11" s="105"/>
      <c r="M11" s="105"/>
      <c r="N11" s="105"/>
      <c r="O11" s="105"/>
      <c r="P11" s="105"/>
      <c r="Q11" s="105"/>
      <c r="R11" s="105"/>
      <c r="S11" s="105"/>
      <c r="T11" s="105"/>
      <c r="U11" s="105"/>
      <c r="V11" s="105"/>
      <c r="W11" s="105"/>
      <c r="X11" s="105"/>
      <c r="Y11" s="105"/>
      <c r="Z11" s="106"/>
    </row>
    <row r="12" spans="2:26" x14ac:dyDescent="0.25">
      <c r="D12" s="19"/>
      <c r="E12" s="19"/>
      <c r="F12" s="19"/>
      <c r="G12" s="19"/>
      <c r="H12" s="19"/>
      <c r="I12" s="19"/>
      <c r="J12" s="19"/>
      <c r="K12" s="19"/>
      <c r="L12" s="19"/>
      <c r="M12" s="19"/>
      <c r="N12" s="19"/>
      <c r="O12" s="19"/>
      <c r="P12" s="19"/>
      <c r="Q12" s="19"/>
      <c r="R12" s="19"/>
      <c r="S12" s="19"/>
      <c r="T12" s="19"/>
      <c r="U12" s="19"/>
      <c r="V12" s="19"/>
      <c r="W12" s="19"/>
      <c r="X12" s="19"/>
      <c r="Y12" s="19"/>
      <c r="Z12" s="19"/>
    </row>
    <row r="13" spans="2:26" ht="18.75" x14ac:dyDescent="0.3">
      <c r="B13" s="63" t="s">
        <v>0</v>
      </c>
    </row>
    <row r="14" spans="2:26" x14ac:dyDescent="0.25">
      <c r="B14" s="8" t="s">
        <v>1098</v>
      </c>
    </row>
    <row r="16" spans="2:26" x14ac:dyDescent="0.25">
      <c r="B16" s="8" t="s">
        <v>1096</v>
      </c>
    </row>
    <row r="17" spans="2:4" x14ac:dyDescent="0.25">
      <c r="B17" s="8" t="s">
        <v>1102</v>
      </c>
    </row>
    <row r="19" spans="2:4" x14ac:dyDescent="0.25">
      <c r="B19" s="126" t="s">
        <v>1099</v>
      </c>
    </row>
    <row r="20" spans="2:4" x14ac:dyDescent="0.25">
      <c r="B20" s="8" t="s">
        <v>1</v>
      </c>
    </row>
    <row r="21" spans="2:4" x14ac:dyDescent="0.25">
      <c r="B21" s="8" t="s">
        <v>1039</v>
      </c>
    </row>
    <row r="23" spans="2:4" ht="18.75" x14ac:dyDescent="0.3">
      <c r="B23" s="63" t="s">
        <v>2</v>
      </c>
    </row>
    <row r="24" spans="2:4" x14ac:dyDescent="0.25">
      <c r="B24" s="64" t="s">
        <v>1089</v>
      </c>
      <c r="D24" s="8" t="s">
        <v>3</v>
      </c>
    </row>
    <row r="25" spans="2:4" x14ac:dyDescent="0.25">
      <c r="B25" s="65"/>
      <c r="D25" s="8" t="s">
        <v>968</v>
      </c>
    </row>
    <row r="26" spans="2:4" x14ac:dyDescent="0.25">
      <c r="D26" s="8" t="s">
        <v>4</v>
      </c>
    </row>
    <row r="28" spans="2:4" x14ac:dyDescent="0.25">
      <c r="B28" s="66" t="s">
        <v>1090</v>
      </c>
      <c r="D28" s="8" t="s">
        <v>1040</v>
      </c>
    </row>
    <row r="29" spans="2:4" x14ac:dyDescent="0.25">
      <c r="B29" s="65"/>
      <c r="D29" s="8" t="s">
        <v>5</v>
      </c>
    </row>
    <row r="30" spans="2:4" x14ac:dyDescent="0.25">
      <c r="B30" s="65"/>
    </row>
    <row r="31" spans="2:4" x14ac:dyDescent="0.25">
      <c r="B31" s="66" t="s">
        <v>1091</v>
      </c>
      <c r="D31" s="8" t="s">
        <v>6</v>
      </c>
    </row>
    <row r="32" spans="2:4" x14ac:dyDescent="0.25">
      <c r="B32" s="65"/>
      <c r="D32" s="8" t="s">
        <v>7</v>
      </c>
    </row>
    <row r="33" spans="2:4" x14ac:dyDescent="0.25">
      <c r="B33" s="65"/>
    </row>
    <row r="34" spans="2:4" x14ac:dyDescent="0.25">
      <c r="B34" s="66" t="s">
        <v>1092</v>
      </c>
      <c r="D34" s="8" t="s">
        <v>8</v>
      </c>
    </row>
    <row r="35" spans="2:4" x14ac:dyDescent="0.25">
      <c r="B35" s="65"/>
    </row>
    <row r="36" spans="2:4" x14ac:dyDescent="0.25">
      <c r="B36" s="66" t="s">
        <v>1093</v>
      </c>
      <c r="D36" s="8" t="s">
        <v>9</v>
      </c>
    </row>
    <row r="38" spans="2:4" x14ac:dyDescent="0.25">
      <c r="B38" s="74" t="s">
        <v>1043</v>
      </c>
      <c r="D38" s="8" t="s">
        <v>1041</v>
      </c>
    </row>
    <row r="39" spans="2:4" ht="18.75" x14ac:dyDescent="0.3">
      <c r="B39" s="63"/>
    </row>
    <row r="40" spans="2:4" x14ac:dyDescent="0.25">
      <c r="B40" s="74" t="s">
        <v>1044</v>
      </c>
      <c r="D40" s="8" t="s">
        <v>1042</v>
      </c>
    </row>
    <row r="55" spans="2:2" ht="18.75" x14ac:dyDescent="0.3">
      <c r="B55" s="63"/>
    </row>
  </sheetData>
  <sheetProtection selectLockedCells="1" selectUnlockedCells="1"/>
  <hyperlinks>
    <hyperlink ref="D10" r:id="rId1" display="https://creativecommons.org/licenses/by/4.0/deed.nl" xr:uid="{CD4C09CF-FFEF-41D8-8B57-0E02A4C2266B}"/>
    <hyperlink ref="B19" r:id="rId2" xr:uid="{407154C2-FDF2-4508-AFA8-61AEFA3EB15D}"/>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5106D-7FEB-4102-A92C-BEEB9D9C48CB}">
  <sheetPr codeName="Blad4">
    <tabColor rgb="FF0070C0"/>
  </sheetPr>
  <dimension ref="B2:CZ462"/>
  <sheetViews>
    <sheetView showGridLines="0" zoomScale="90" zoomScaleNormal="90" workbookViewId="0">
      <selection activeCell="C11" sqref="C11"/>
    </sheetView>
  </sheetViews>
  <sheetFormatPr defaultColWidth="9.140625" defaultRowHeight="15" x14ac:dyDescent="0.25"/>
  <cols>
    <col min="1" max="1" width="9.140625" style="56" customWidth="1"/>
    <col min="2" max="2" width="28.5703125" style="56" bestFit="1" customWidth="1"/>
    <col min="3" max="3" width="17.7109375" style="56" customWidth="1"/>
    <col min="4" max="73" width="3.42578125" style="97" hidden="1" customWidth="1"/>
    <col min="74" max="77" width="3.42578125" style="98" hidden="1" customWidth="1"/>
    <col min="78" max="78" width="3.28515625" style="98" hidden="1" customWidth="1"/>
    <col min="79" max="79" width="6.7109375" style="56" hidden="1" customWidth="1"/>
    <col min="80" max="104" width="9.140625" style="56" hidden="1" customWidth="1"/>
    <col min="105" max="105" width="9.140625" style="56" customWidth="1"/>
    <col min="106" max="16384" width="9.140625" style="56"/>
  </cols>
  <sheetData>
    <row r="2" spans="2:78" ht="18.75" x14ac:dyDescent="0.3">
      <c r="B2" s="91" t="s">
        <v>10</v>
      </c>
      <c r="C2" s="92"/>
    </row>
    <row r="3" spans="2:78" x14ac:dyDescent="0.25">
      <c r="B3" s="57" t="s">
        <v>11</v>
      </c>
      <c r="C3" s="54" t="str">
        <f>IF(OR(C4="JA",C5="JA",C6="JA",C7="JA",C8="JA",C9="JA",C10="JA"),"JA","NEE")</f>
        <v>NEE</v>
      </c>
    </row>
    <row r="4" spans="2:78" x14ac:dyDescent="0.25">
      <c r="B4" s="58" t="s">
        <v>12</v>
      </c>
      <c r="C4" s="55" t="s">
        <v>13</v>
      </c>
    </row>
    <row r="5" spans="2:78" x14ac:dyDescent="0.25">
      <c r="B5" s="58" t="s">
        <v>14</v>
      </c>
      <c r="C5" s="55" t="s">
        <v>13</v>
      </c>
    </row>
    <row r="6" spans="2:78" x14ac:dyDescent="0.25">
      <c r="B6" s="58" t="s">
        <v>15</v>
      </c>
      <c r="C6" s="55" t="s">
        <v>13</v>
      </c>
    </row>
    <row r="7" spans="2:78" x14ac:dyDescent="0.25">
      <c r="B7" s="58" t="s">
        <v>16</v>
      </c>
      <c r="C7" s="55" t="s">
        <v>13</v>
      </c>
    </row>
    <row r="8" spans="2:78" x14ac:dyDescent="0.25">
      <c r="B8" s="58" t="s">
        <v>17</v>
      </c>
      <c r="C8" s="55" t="s">
        <v>13</v>
      </c>
    </row>
    <row r="9" spans="2:78" x14ac:dyDescent="0.25">
      <c r="B9" s="58" t="s">
        <v>18</v>
      </c>
      <c r="C9" s="55" t="s">
        <v>13</v>
      </c>
    </row>
    <row r="10" spans="2:78" ht="14.25" customHeight="1" x14ac:dyDescent="0.25">
      <c r="B10" s="58" t="s">
        <v>19</v>
      </c>
      <c r="C10" s="55" t="s">
        <v>13</v>
      </c>
    </row>
    <row r="11" spans="2:78" x14ac:dyDescent="0.25">
      <c r="B11" s="59" t="s">
        <v>20</v>
      </c>
      <c r="C11" s="55" t="s">
        <v>13</v>
      </c>
    </row>
    <row r="13" spans="2:78" s="115" customFormat="1" hidden="1" x14ac:dyDescent="0.25">
      <c r="B13" s="60" t="s">
        <v>1080</v>
      </c>
      <c r="C13" s="56" t="s" vm="2">
        <v>74</v>
      </c>
      <c r="D13" s="116"/>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c r="BS13" s="116"/>
      <c r="BT13" s="116"/>
      <c r="BU13" s="116"/>
      <c r="BV13" s="117"/>
      <c r="BW13" s="117"/>
      <c r="BX13" s="117"/>
      <c r="BY13" s="117"/>
      <c r="BZ13" s="117"/>
    </row>
    <row r="14" spans="2:78" s="115" customFormat="1" hidden="1" x14ac:dyDescent="0.25">
      <c r="B14" s="60" t="s">
        <v>21</v>
      </c>
      <c r="C14" s="56" t="s" vm="1">
        <v>22</v>
      </c>
      <c r="D14" s="116" t="b">
        <f>'OTL 3.1'!AA3</f>
        <v>0</v>
      </c>
      <c r="E14" s="116" t="b">
        <f>'OTL 3.1'!AB3</f>
        <v>0</v>
      </c>
      <c r="F14" s="116" t="b">
        <f>'OTL 3.1'!V3</f>
        <v>0</v>
      </c>
      <c r="G14" s="116" t="b">
        <f>'OTL 3.1'!W3</f>
        <v>0</v>
      </c>
      <c r="H14" s="116" t="b">
        <f>'OTL 3.1'!X3</f>
        <v>0</v>
      </c>
      <c r="I14" s="116" t="b">
        <f>'OTL 3.1'!Y3</f>
        <v>0</v>
      </c>
      <c r="J14" s="116" t="b">
        <f>'OTL 3.1'!AC3</f>
        <v>0</v>
      </c>
      <c r="K14" s="116" t="b">
        <f>'OTL 3.1'!AD3</f>
        <v>0</v>
      </c>
      <c r="L14" s="116" t="b">
        <f>'OTL 3.1'!AE3</f>
        <v>0</v>
      </c>
      <c r="M14" s="116" t="b">
        <f>'OTL 3.1'!AF3</f>
        <v>0</v>
      </c>
      <c r="N14" s="116" t="b">
        <f>'OTL 3.1'!AG3</f>
        <v>0</v>
      </c>
      <c r="O14" s="116" t="b">
        <f>'OTL 3.1'!AH3</f>
        <v>0</v>
      </c>
      <c r="P14" s="116" t="b">
        <f>'OTL 3.1'!AI3</f>
        <v>0</v>
      </c>
      <c r="Q14" s="116" t="b">
        <f>'OTL 3.1'!AJ3</f>
        <v>0</v>
      </c>
      <c r="R14" s="116" t="b">
        <f>'OTL 3.1'!AK3</f>
        <v>0</v>
      </c>
      <c r="S14" s="116" t="b">
        <f>'OTL 3.1'!AM3</f>
        <v>0</v>
      </c>
      <c r="T14" s="116" t="b">
        <f>'OTL 3.1'!AN3</f>
        <v>0</v>
      </c>
      <c r="U14" s="116" t="b">
        <f>'OTL 3.1'!AL3</f>
        <v>0</v>
      </c>
      <c r="V14" s="116" t="b">
        <f>'OTL 3.1'!AO3</f>
        <v>0</v>
      </c>
      <c r="W14" s="116" t="b">
        <f>'OTL 3.1'!AP3</f>
        <v>0</v>
      </c>
      <c r="X14" s="116" t="b">
        <f>'OTL 3.1'!AQ3</f>
        <v>0</v>
      </c>
      <c r="Y14" s="116" t="b">
        <f>'OTL 3.1'!AR3</f>
        <v>0</v>
      </c>
      <c r="Z14" s="116" t="b">
        <f>'OTL 3.1'!AS3</f>
        <v>0</v>
      </c>
      <c r="AA14" s="116" t="b">
        <f>'OTL 3.1'!AT3</f>
        <v>0</v>
      </c>
      <c r="AB14" s="116" t="b">
        <f>'OTL 3.1'!BU3</f>
        <v>0</v>
      </c>
      <c r="AC14" s="116" t="b">
        <f>'OTL 3.1'!BS3</f>
        <v>0</v>
      </c>
      <c r="AD14" s="116" t="b">
        <f>'OTL 3.1'!BT3</f>
        <v>0</v>
      </c>
      <c r="AE14" s="116" t="b">
        <f>'OTL 3.1'!BA3</f>
        <v>0</v>
      </c>
      <c r="AF14" s="116" t="b">
        <f>'OTL 3.1'!BB3</f>
        <v>0</v>
      </c>
      <c r="AG14" s="116" t="b">
        <f>'OTL 3.1'!BC3</f>
        <v>0</v>
      </c>
      <c r="AH14" s="116" t="b">
        <f>'OTL 3.1'!BD3</f>
        <v>0</v>
      </c>
      <c r="AI14" s="116" t="b">
        <f>'OTL 3.1'!BE3</f>
        <v>0</v>
      </c>
      <c r="AJ14" s="116" t="b">
        <f>'OTL 3.1'!BF3</f>
        <v>0</v>
      </c>
      <c r="AK14" s="116" t="b">
        <f>'OTL 3.1'!BG3</f>
        <v>0</v>
      </c>
      <c r="AL14" s="116" t="b">
        <f>'OTL 3.1'!BH3</f>
        <v>0</v>
      </c>
      <c r="AM14" s="116" t="b">
        <f>'OTL 3.1'!BI3</f>
        <v>0</v>
      </c>
      <c r="AN14" s="116" t="b">
        <f>'OTL 3.1'!BJ3</f>
        <v>0</v>
      </c>
      <c r="AO14" s="116" t="b">
        <f>'OTL 3.1'!BK3</f>
        <v>0</v>
      </c>
      <c r="AP14" s="116" t="b">
        <f>'OTL 3.1'!BL3</f>
        <v>0</v>
      </c>
      <c r="AQ14" s="116" t="b">
        <f>'OTL 3.1'!BM3</f>
        <v>0</v>
      </c>
      <c r="AR14" s="116" t="b">
        <f>'OTL 3.1'!BN3</f>
        <v>0</v>
      </c>
      <c r="AS14" s="116" t="b">
        <f>'OTL 3.1'!BO3</f>
        <v>0</v>
      </c>
      <c r="AT14" s="116" t="b">
        <f>'OTL 3.1'!BP3</f>
        <v>0</v>
      </c>
      <c r="AU14" s="116" t="b">
        <f>'OTL 3.1'!BQ3</f>
        <v>0</v>
      </c>
      <c r="AV14" s="116" t="b">
        <f>'OTL 3.1'!BR3</f>
        <v>0</v>
      </c>
      <c r="AW14" s="116" t="b">
        <f>'OTL 3.1'!AW3</f>
        <v>0</v>
      </c>
      <c r="AX14" s="116" t="b">
        <f>'OTL 3.1'!AX3</f>
        <v>0</v>
      </c>
      <c r="AY14" s="116" t="b">
        <f>'OTL 3.1'!AY3</f>
        <v>0</v>
      </c>
      <c r="AZ14" s="116" t="b">
        <f>'OTL 3.1'!AU3</f>
        <v>0</v>
      </c>
      <c r="BA14" s="116" t="b">
        <f>'OTL 3.1'!AV3</f>
        <v>0</v>
      </c>
      <c r="BB14" s="116" t="b">
        <f>'OTL 3.1'!AZ3</f>
        <v>0</v>
      </c>
      <c r="BC14" s="116" t="b">
        <f>'OTL 3.1'!BV3</f>
        <v>0</v>
      </c>
      <c r="BD14" s="116" t="b">
        <f>'OTL 3.1'!BW3</f>
        <v>0</v>
      </c>
      <c r="BE14" s="116" t="b">
        <f>'OTL 3.1'!BX3</f>
        <v>0</v>
      </c>
      <c r="BF14" s="116" t="b">
        <f>'OTL 3.1'!BY3</f>
        <v>0</v>
      </c>
      <c r="BG14" s="116" t="b">
        <f>'OTL 3.1'!BZ3</f>
        <v>0</v>
      </c>
      <c r="BH14" s="116" t="b">
        <f>'OTL 3.1'!CB3</f>
        <v>0</v>
      </c>
      <c r="BI14" s="116" t="b">
        <f>'OTL 3.1'!CA3</f>
        <v>0</v>
      </c>
      <c r="BJ14" s="116" t="b">
        <f>'OTL 3.1'!CC3</f>
        <v>0</v>
      </c>
      <c r="BK14" s="116" t="b">
        <f>'OTL 3.1'!CD3</f>
        <v>0</v>
      </c>
      <c r="BL14" s="116" t="b">
        <f>'OTL 3.1'!CE3</f>
        <v>0</v>
      </c>
      <c r="BM14" s="116" t="b">
        <f>'OTL 3.1'!CF3</f>
        <v>0</v>
      </c>
      <c r="BN14" s="116" t="b">
        <f>'OTL 3.1'!CG3</f>
        <v>0</v>
      </c>
      <c r="BO14" s="116" t="b">
        <f>'OTL 3.1'!CI3</f>
        <v>0</v>
      </c>
      <c r="BP14" s="116" t="b">
        <f>'OTL 3.1'!CL3</f>
        <v>0</v>
      </c>
      <c r="BQ14" s="116" t="b">
        <f>'OTL 3.1'!CH3</f>
        <v>0</v>
      </c>
      <c r="BR14" s="116" t="b">
        <f>'OTL 3.1'!CJ3</f>
        <v>0</v>
      </c>
      <c r="BS14" s="116" t="b">
        <f>'OTL 3.1'!CO3</f>
        <v>0</v>
      </c>
      <c r="BT14" s="116" t="b">
        <f>'OTL 3.1'!CK3</f>
        <v>0</v>
      </c>
      <c r="BU14" s="116" t="b">
        <f>'OTL 3.1'!CM3</f>
        <v>0</v>
      </c>
      <c r="BV14" s="116" t="b">
        <f>'OTL 3.1'!CN3</f>
        <v>0</v>
      </c>
      <c r="BW14" s="116" t="b">
        <f>'OTL 3.1'!CP3</f>
        <v>0</v>
      </c>
      <c r="BX14" s="116" t="b">
        <f>'OTL 3.1'!CQ3</f>
        <v>0</v>
      </c>
      <c r="BY14" s="116" t="b">
        <f>'OTL 3.1'!CR3</f>
        <v>0</v>
      </c>
      <c r="BZ14" s="116"/>
    </row>
    <row r="16" spans="2:78" s="61" customFormat="1" ht="186.75" x14ac:dyDescent="0.25">
      <c r="B16" s="60" t="s">
        <v>966</v>
      </c>
      <c r="C16" s="152" t="s">
        <v>23</v>
      </c>
      <c r="D16" s="128" t="s">
        <v>24</v>
      </c>
      <c r="E16" s="129" t="s">
        <v>25</v>
      </c>
      <c r="F16" s="127" t="s">
        <v>26</v>
      </c>
      <c r="G16" s="129" t="s">
        <v>27</v>
      </c>
      <c r="H16" s="129" t="s">
        <v>28</v>
      </c>
      <c r="I16" s="129" t="s">
        <v>29</v>
      </c>
      <c r="J16" s="129" t="s">
        <v>30</v>
      </c>
      <c r="K16" s="129" t="s">
        <v>31</v>
      </c>
      <c r="L16" s="129" t="s">
        <v>32</v>
      </c>
      <c r="M16" s="129" t="s">
        <v>33</v>
      </c>
      <c r="N16" s="129" t="s">
        <v>34</v>
      </c>
      <c r="O16" s="129" t="s">
        <v>35</v>
      </c>
      <c r="P16" s="129" t="s">
        <v>36</v>
      </c>
      <c r="Q16" s="129" t="s">
        <v>37</v>
      </c>
      <c r="R16" s="129" t="s">
        <v>38</v>
      </c>
      <c r="S16" s="129" t="s">
        <v>40</v>
      </c>
      <c r="T16" s="129" t="s">
        <v>41</v>
      </c>
      <c r="U16" s="129" t="s">
        <v>39</v>
      </c>
      <c r="V16" s="130" t="s">
        <v>42</v>
      </c>
      <c r="W16" s="130" t="s">
        <v>43</v>
      </c>
      <c r="X16" s="130" t="s">
        <v>44</v>
      </c>
      <c r="Y16" s="131" t="s">
        <v>45</v>
      </c>
      <c r="Z16" s="132" t="s">
        <v>46</v>
      </c>
      <c r="AA16" s="132" t="s">
        <v>47</v>
      </c>
      <c r="AB16" s="133" t="s">
        <v>976</v>
      </c>
      <c r="AC16" s="134" t="s">
        <v>977</v>
      </c>
      <c r="AD16" s="134" t="s">
        <v>975</v>
      </c>
      <c r="AE16" s="134" t="s">
        <v>978</v>
      </c>
      <c r="AF16" s="134" t="s">
        <v>985</v>
      </c>
      <c r="AG16" s="134" t="s">
        <v>982</v>
      </c>
      <c r="AH16" s="134" t="s">
        <v>980</v>
      </c>
      <c r="AI16" s="134" t="s">
        <v>979</v>
      </c>
      <c r="AJ16" s="134" t="s">
        <v>991</v>
      </c>
      <c r="AK16" s="134" t="s">
        <v>994</v>
      </c>
      <c r="AL16" s="134" t="s">
        <v>990</v>
      </c>
      <c r="AM16" s="134" t="s">
        <v>1034</v>
      </c>
      <c r="AN16" s="134" t="s">
        <v>987</v>
      </c>
      <c r="AO16" s="134" t="s">
        <v>989</v>
      </c>
      <c r="AP16" s="134" t="s">
        <v>992</v>
      </c>
      <c r="AQ16" s="134" t="s">
        <v>988</v>
      </c>
      <c r="AR16" s="133" t="s">
        <v>983</v>
      </c>
      <c r="AS16" s="134" t="s">
        <v>981</v>
      </c>
      <c r="AT16" s="134" t="s">
        <v>995</v>
      </c>
      <c r="AU16" s="134" t="s">
        <v>986</v>
      </c>
      <c r="AV16" s="134" t="s">
        <v>984</v>
      </c>
      <c r="AW16" s="133" t="s">
        <v>1079</v>
      </c>
      <c r="AX16" s="135" t="s">
        <v>940</v>
      </c>
      <c r="AY16" s="135" t="s">
        <v>941</v>
      </c>
      <c r="AZ16" s="135" t="s">
        <v>951</v>
      </c>
      <c r="BA16" s="135" t="s">
        <v>950</v>
      </c>
      <c r="BB16" s="133" t="s">
        <v>973</v>
      </c>
      <c r="BC16" s="136" t="s">
        <v>49</v>
      </c>
      <c r="BD16" s="136" t="s">
        <v>50</v>
      </c>
      <c r="BE16" s="136" t="s">
        <v>51</v>
      </c>
      <c r="BF16" s="136" t="s">
        <v>52</v>
      </c>
      <c r="BG16" s="136" t="s">
        <v>53</v>
      </c>
      <c r="BH16" s="137" t="s">
        <v>972</v>
      </c>
      <c r="BI16" s="138" t="s">
        <v>971</v>
      </c>
      <c r="BJ16" s="136" t="s">
        <v>54</v>
      </c>
      <c r="BK16" s="136" t="s">
        <v>55</v>
      </c>
      <c r="BL16" s="136" t="s">
        <v>1081</v>
      </c>
      <c r="BM16" s="136" t="s">
        <v>56</v>
      </c>
      <c r="BN16" s="136" t="s">
        <v>57</v>
      </c>
      <c r="BO16" s="139" t="s">
        <v>58</v>
      </c>
      <c r="BP16" s="139" t="s">
        <v>59</v>
      </c>
      <c r="BQ16" s="139" t="s">
        <v>943</v>
      </c>
      <c r="BR16" s="140" t="s">
        <v>964</v>
      </c>
      <c r="BS16" s="139" t="s">
        <v>942</v>
      </c>
      <c r="BT16" s="139" t="s">
        <v>965</v>
      </c>
      <c r="BU16" s="139" t="s">
        <v>60</v>
      </c>
      <c r="BV16" s="139" t="s">
        <v>61</v>
      </c>
      <c r="BW16" s="141" t="s">
        <v>62</v>
      </c>
      <c r="BX16" s="141" t="s">
        <v>63</v>
      </c>
      <c r="BY16" s="141" t="s">
        <v>64</v>
      </c>
      <c r="BZ16"/>
    </row>
    <row r="17" spans="2:78" x14ac:dyDescent="0.25">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row>
    <row r="18" spans="2:78" x14ac:dyDescent="0.25">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row>
    <row r="19" spans="2:78" x14ac:dyDescent="0.25">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row>
    <row r="20" spans="2:78" x14ac:dyDescent="0.25">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row>
    <row r="21" spans="2:78" x14ac:dyDescent="0.25">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row>
    <row r="22" spans="2:78" x14ac:dyDescent="0.25">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row>
    <row r="23" spans="2:78" x14ac:dyDescent="0.25">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row>
    <row r="24" spans="2:78" x14ac:dyDescent="0.25">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row>
    <row r="25" spans="2:78" x14ac:dyDescent="0.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row>
    <row r="26" spans="2:78" x14ac:dyDescent="0.25">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row>
    <row r="27" spans="2:78" x14ac:dyDescent="0.25">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row>
    <row r="28" spans="2:78" x14ac:dyDescent="0.25">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row>
    <row r="29" spans="2:78" x14ac:dyDescent="0.25">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row>
    <row r="30" spans="2:78" x14ac:dyDescent="0.25">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row>
    <row r="31" spans="2:78" x14ac:dyDescent="0.25">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row>
    <row r="32" spans="2:78" x14ac:dyDescent="0.25">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row>
    <row r="33" spans="2:78" x14ac:dyDescent="0.25">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row>
    <row r="34" spans="2:78" x14ac:dyDescent="0.25">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row>
    <row r="35" spans="2:78" x14ac:dyDescent="0.2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row>
    <row r="36" spans="2:78" x14ac:dyDescent="0.25">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row>
    <row r="37" spans="2:78" x14ac:dyDescent="0.25">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row>
    <row r="38" spans="2:78" x14ac:dyDescent="0.25">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row>
    <row r="39" spans="2:78" x14ac:dyDescent="0.25">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row>
    <row r="40" spans="2:78" x14ac:dyDescent="0.25">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row>
    <row r="41" spans="2:78" x14ac:dyDescent="0.25">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row>
    <row r="42" spans="2:78" x14ac:dyDescent="0.25">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row>
    <row r="43" spans="2:78" x14ac:dyDescent="0.25">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row>
    <row r="44" spans="2:78" x14ac:dyDescent="0.25">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row>
    <row r="45" spans="2:78" x14ac:dyDescent="0.2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row>
    <row r="46" spans="2:78" x14ac:dyDescent="0.25">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row>
    <row r="47" spans="2:78" x14ac:dyDescent="0.25">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row>
    <row r="48" spans="2:78" x14ac:dyDescent="0.25">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row>
    <row r="49" spans="2:78" x14ac:dyDescent="0.25">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row>
    <row r="50" spans="2:78" x14ac:dyDescent="0.25">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row>
    <row r="51" spans="2:78" x14ac:dyDescent="0.25">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row>
    <row r="52" spans="2:78" x14ac:dyDescent="0.25">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row>
    <row r="53" spans="2:78" x14ac:dyDescent="0.25">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row>
    <row r="54" spans="2:78" x14ac:dyDescent="0.25">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row>
    <row r="55" spans="2:78" x14ac:dyDescent="0.2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row>
    <row r="56" spans="2:78" x14ac:dyDescent="0.25">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row>
    <row r="57" spans="2:78" x14ac:dyDescent="0.25">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row>
    <row r="58" spans="2:78" x14ac:dyDescent="0.25">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row>
    <row r="59" spans="2:78" x14ac:dyDescent="0.25">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row>
    <row r="60" spans="2:78" x14ac:dyDescent="0.25">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row>
    <row r="61" spans="2:78" x14ac:dyDescent="0.25">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row>
    <row r="62" spans="2:78" x14ac:dyDescent="0.25">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row>
    <row r="63" spans="2:78" x14ac:dyDescent="0.25">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row>
    <row r="64" spans="2:78" x14ac:dyDescent="0.25">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row>
    <row r="65" spans="2:78" x14ac:dyDescent="0.2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row>
    <row r="66" spans="2:78" x14ac:dyDescent="0.25">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row>
    <row r="67" spans="2:78" x14ac:dyDescent="0.25">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row>
    <row r="68" spans="2:78" x14ac:dyDescent="0.25">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row>
    <row r="69" spans="2:78" x14ac:dyDescent="0.25">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row>
    <row r="70" spans="2:78" x14ac:dyDescent="0.25">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row>
    <row r="71" spans="2:78" x14ac:dyDescent="0.25">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row>
    <row r="72" spans="2:78" x14ac:dyDescent="0.25">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row>
    <row r="73" spans="2:78" x14ac:dyDescent="0.25">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row>
    <row r="74" spans="2:78" x14ac:dyDescent="0.25">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row>
    <row r="75" spans="2:78" x14ac:dyDescent="0.2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row>
    <row r="76" spans="2:78" x14ac:dyDescent="0.25">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row>
    <row r="77" spans="2:78" x14ac:dyDescent="0.25">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row>
    <row r="78" spans="2:78" x14ac:dyDescent="0.25">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row>
    <row r="79" spans="2:78" x14ac:dyDescent="0.25">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row>
    <row r="80" spans="2:78" x14ac:dyDescent="0.25">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row>
    <row r="81" spans="2:78" x14ac:dyDescent="0.25">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row>
    <row r="82" spans="2:78" x14ac:dyDescent="0.25">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row>
    <row r="83" spans="2:78" x14ac:dyDescent="0.25">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row>
    <row r="84" spans="2:78" x14ac:dyDescent="0.25">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row>
    <row r="85" spans="2:78" x14ac:dyDescent="0.2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row>
    <row r="86" spans="2:78" x14ac:dyDescent="0.25">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row>
    <row r="87" spans="2:78" x14ac:dyDescent="0.25">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row>
    <row r="88" spans="2:78" x14ac:dyDescent="0.25">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row>
    <row r="89" spans="2:78" x14ac:dyDescent="0.25">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row>
    <row r="90" spans="2:78" x14ac:dyDescent="0.25">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row>
    <row r="91" spans="2:78" x14ac:dyDescent="0.25">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row>
    <row r="92" spans="2:78" x14ac:dyDescent="0.25">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row>
    <row r="93" spans="2:78" x14ac:dyDescent="0.25">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row>
    <row r="94" spans="2:78" x14ac:dyDescent="0.25">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row>
    <row r="95" spans="2:78" x14ac:dyDescent="0.2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row>
    <row r="96" spans="2:78" x14ac:dyDescent="0.25">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row>
    <row r="97" spans="2:78" x14ac:dyDescent="0.25">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row>
    <row r="98" spans="2:78" x14ac:dyDescent="0.25">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row>
    <row r="99" spans="2:78" x14ac:dyDescent="0.25">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row>
    <row r="100" spans="2:78" x14ac:dyDescent="0.2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row>
    <row r="101" spans="2:78" x14ac:dyDescent="0.2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row>
    <row r="102" spans="2:78" x14ac:dyDescent="0.2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row>
    <row r="103" spans="2:78" x14ac:dyDescent="0.2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row>
    <row r="104" spans="2:78" x14ac:dyDescent="0.2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row>
    <row r="105" spans="2:78" x14ac:dyDescent="0.2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row>
    <row r="106" spans="2:78"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row>
    <row r="107" spans="2:78"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row>
    <row r="108" spans="2:78"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row>
    <row r="109" spans="2:78"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row>
    <row r="110" spans="2:78"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row>
    <row r="111" spans="2:78"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row>
    <row r="112" spans="2:78"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row>
    <row r="113" spans="2:78"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row>
    <row r="114" spans="2:78"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row>
    <row r="115" spans="2:78"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row>
    <row r="116" spans="2:78"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row>
    <row r="117" spans="2:78"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row>
    <row r="118" spans="2:78"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row>
    <row r="119" spans="2:78"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row>
    <row r="120" spans="2:78"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row>
    <row r="121" spans="2:78"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row>
    <row r="122" spans="2:78"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row>
    <row r="123" spans="2:78"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row>
    <row r="124" spans="2:78"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row>
    <row r="125" spans="2:78"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row>
    <row r="126" spans="2:78"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row>
    <row r="127" spans="2:78"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row>
    <row r="128" spans="2:78"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row>
    <row r="129" spans="2:78"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row>
    <row r="130" spans="2:78"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row>
    <row r="131" spans="2:78"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row>
    <row r="132" spans="2:78"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row>
    <row r="133" spans="2:78"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row>
    <row r="134" spans="2:78"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row>
    <row r="135" spans="2:78"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row>
    <row r="136" spans="2:78"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row>
    <row r="137" spans="2:78"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row>
    <row r="138" spans="2:78"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row>
    <row r="139" spans="2:78"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row>
    <row r="140" spans="2:78"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row>
    <row r="141" spans="2:78"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row>
    <row r="142" spans="2:78"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row>
    <row r="143" spans="2:78"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row>
    <row r="144" spans="2:78"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row>
    <row r="145" spans="2:54" x14ac:dyDescent="0.25">
      <c r="B145"/>
      <c r="C145"/>
      <c r="D145" s="86"/>
      <c r="E145" s="86"/>
      <c r="F145" s="86"/>
      <c r="G145" s="86"/>
      <c r="H145" s="86"/>
      <c r="I145" s="86"/>
      <c r="J145" s="86"/>
      <c r="K145" s="86"/>
      <c r="L145" s="86"/>
      <c r="M145" s="86"/>
      <c r="N145" s="86"/>
      <c r="O145" s="86"/>
      <c r="P145" s="86"/>
      <c r="Q145" s="86"/>
      <c r="R145" s="86"/>
      <c r="S145" s="86"/>
      <c r="T145" s="86"/>
      <c r="U145" s="86"/>
      <c r="V145" s="86"/>
      <c r="W145" s="86"/>
      <c r="X145" s="86"/>
      <c r="Y145" s="86"/>
      <c r="Z145" s="86"/>
      <c r="AA145" s="86"/>
      <c r="AB145" s="86"/>
      <c r="AC145" s="86"/>
      <c r="AD145" s="86"/>
      <c r="AE145" s="86"/>
      <c r="AF145" s="86"/>
      <c r="AG145" s="86"/>
      <c r="AH145" s="86"/>
      <c r="AI145" s="86"/>
      <c r="AJ145" s="86"/>
      <c r="AK145" s="86"/>
      <c r="AL145" s="86"/>
      <c r="AM145" s="86"/>
      <c r="AN145" s="86"/>
      <c r="AO145" s="86"/>
      <c r="AP145" s="86"/>
      <c r="AQ145" s="86"/>
      <c r="AR145" s="86"/>
      <c r="AS145" s="86"/>
      <c r="AT145" s="86"/>
      <c r="AU145" s="86"/>
      <c r="AV145" s="86"/>
      <c r="AW145" s="86"/>
      <c r="AX145" s="86"/>
      <c r="AY145" s="86"/>
      <c r="AZ145" s="86"/>
      <c r="BA145" s="86"/>
      <c r="BB145" s="86"/>
    </row>
    <row r="146" spans="2:54" x14ac:dyDescent="0.25">
      <c r="B146"/>
      <c r="C146"/>
      <c r="D146" s="86"/>
      <c r="E146" s="86"/>
      <c r="F146" s="86"/>
      <c r="G146" s="86"/>
      <c r="H146" s="86"/>
      <c r="I146" s="86"/>
      <c r="J146" s="86"/>
      <c r="K146" s="86"/>
      <c r="L146" s="86"/>
      <c r="M146" s="86"/>
      <c r="N146" s="86"/>
      <c r="O146" s="86"/>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6"/>
      <c r="AO146" s="86"/>
      <c r="AP146" s="86"/>
      <c r="AQ146" s="86"/>
      <c r="AR146" s="86"/>
      <c r="AS146" s="86"/>
      <c r="AT146" s="86"/>
      <c r="AU146" s="86"/>
      <c r="AV146" s="86"/>
      <c r="AW146" s="86"/>
      <c r="AX146" s="86"/>
      <c r="AY146" s="86"/>
      <c r="AZ146" s="86"/>
      <c r="BA146" s="86"/>
      <c r="BB146" s="86"/>
    </row>
    <row r="147" spans="2:54" x14ac:dyDescent="0.25">
      <c r="B147"/>
      <c r="C147"/>
      <c r="D147" s="86"/>
      <c r="E147" s="86"/>
      <c r="F147" s="86"/>
      <c r="G147" s="86"/>
      <c r="H147" s="86"/>
      <c r="I147" s="86"/>
      <c r="J147" s="86"/>
      <c r="K147" s="86"/>
      <c r="L147" s="86"/>
      <c r="M147" s="86"/>
      <c r="N147" s="86"/>
      <c r="O147" s="86"/>
      <c r="P147" s="86"/>
      <c r="Q147" s="86"/>
      <c r="R147" s="86"/>
      <c r="S147" s="86"/>
      <c r="T147" s="86"/>
      <c r="U147" s="86"/>
      <c r="V147" s="86"/>
      <c r="W147" s="86"/>
      <c r="X147" s="86"/>
      <c r="Y147" s="86"/>
      <c r="Z147" s="86"/>
      <c r="AA147" s="86"/>
      <c r="AB147" s="86"/>
      <c r="AC147" s="86"/>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row>
    <row r="148" spans="2:54" x14ac:dyDescent="0.25">
      <c r="B148"/>
      <c r="C148"/>
      <c r="D148" s="86"/>
      <c r="E148" s="86"/>
      <c r="F148" s="86"/>
      <c r="G148" s="86"/>
      <c r="H148" s="86"/>
      <c r="I148" s="86"/>
      <c r="J148" s="86"/>
      <c r="K148" s="86"/>
      <c r="L148" s="86"/>
      <c r="M148" s="86"/>
      <c r="N148" s="86"/>
      <c r="O148" s="86"/>
      <c r="P148" s="86"/>
      <c r="Q148" s="86"/>
      <c r="R148" s="86"/>
      <c r="S148" s="86"/>
      <c r="T148" s="86"/>
      <c r="U148" s="86"/>
      <c r="V148" s="86"/>
      <c r="W148" s="86"/>
      <c r="X148" s="86"/>
      <c r="Y148" s="86"/>
      <c r="Z148" s="86"/>
      <c r="AA148" s="86"/>
      <c r="AB148" s="86"/>
      <c r="AC148" s="86"/>
      <c r="AD148" s="86"/>
      <c r="AE148" s="86"/>
      <c r="AF148" s="86"/>
      <c r="AG148" s="86"/>
      <c r="AH148" s="86"/>
      <c r="AI148" s="86"/>
      <c r="AJ148" s="86"/>
      <c r="AK148" s="86"/>
      <c r="AL148" s="86"/>
      <c r="AM148" s="86"/>
      <c r="AN148" s="86"/>
      <c r="AO148" s="86"/>
      <c r="AP148" s="86"/>
      <c r="AQ148" s="86"/>
      <c r="AR148" s="86"/>
      <c r="AS148" s="86"/>
      <c r="AT148" s="86"/>
      <c r="AU148" s="86"/>
      <c r="AV148" s="86"/>
      <c r="AW148" s="86"/>
      <c r="AX148" s="86"/>
      <c r="AY148" s="86"/>
      <c r="AZ148" s="86"/>
      <c r="BA148" s="86"/>
      <c r="BB148" s="86"/>
    </row>
    <row r="149" spans="2:54" x14ac:dyDescent="0.25">
      <c r="B149"/>
      <c r="C149"/>
      <c r="D149" s="86"/>
      <c r="E149" s="86"/>
      <c r="F149" s="86"/>
      <c r="G149" s="86"/>
      <c r="H149" s="86"/>
      <c r="I149" s="86"/>
      <c r="J149" s="86"/>
      <c r="K149" s="86"/>
      <c r="L149" s="86"/>
      <c r="M149" s="86"/>
      <c r="N149" s="86"/>
      <c r="O149" s="86"/>
      <c r="P149" s="86"/>
      <c r="Q149" s="86"/>
      <c r="R149" s="86"/>
      <c r="S149" s="86"/>
      <c r="T149" s="86"/>
      <c r="U149" s="86"/>
      <c r="V149" s="86"/>
      <c r="W149" s="86"/>
      <c r="X149" s="86"/>
      <c r="Y149" s="86"/>
      <c r="Z149" s="86"/>
      <c r="AA149" s="86"/>
      <c r="AB149" s="86"/>
      <c r="AC149" s="86"/>
      <c r="AD149" s="86"/>
      <c r="AE149" s="86"/>
      <c r="AF149" s="86"/>
      <c r="AG149" s="86"/>
      <c r="AH149" s="86"/>
      <c r="AI149" s="86"/>
      <c r="AJ149" s="86"/>
      <c r="AK149" s="86"/>
      <c r="AL149" s="86"/>
      <c r="AM149" s="86"/>
      <c r="AN149" s="86"/>
      <c r="AO149" s="86"/>
      <c r="AP149" s="86"/>
      <c r="AQ149" s="86"/>
      <c r="AR149" s="86"/>
      <c r="AS149" s="86"/>
      <c r="AT149" s="86"/>
      <c r="AU149" s="86"/>
      <c r="AV149" s="86"/>
      <c r="AW149" s="86"/>
      <c r="AX149" s="86"/>
      <c r="AY149" s="86"/>
      <c r="AZ149" s="86"/>
      <c r="BA149" s="86"/>
      <c r="BB149" s="86"/>
    </row>
    <row r="150" spans="2:54" x14ac:dyDescent="0.25">
      <c r="B150"/>
      <c r="C150"/>
      <c r="D150" s="86"/>
      <c r="E150" s="86"/>
      <c r="F150" s="86"/>
      <c r="G150" s="86"/>
      <c r="H150" s="86"/>
      <c r="I150" s="86"/>
      <c r="J150" s="86"/>
      <c r="K150" s="86"/>
      <c r="L150" s="86"/>
      <c r="M150" s="86"/>
      <c r="N150" s="86"/>
      <c r="O150" s="86"/>
      <c r="P150" s="86"/>
      <c r="Q150" s="86"/>
      <c r="R150" s="86"/>
      <c r="S150" s="86"/>
      <c r="T150" s="86"/>
      <c r="U150" s="86"/>
      <c r="V150" s="86"/>
      <c r="W150" s="86"/>
      <c r="X150" s="86"/>
      <c r="Y150" s="86"/>
      <c r="Z150" s="86"/>
      <c r="AA150" s="86"/>
      <c r="AB150" s="86"/>
      <c r="AC150" s="86"/>
      <c r="AD150" s="86"/>
      <c r="AE150" s="86"/>
      <c r="AF150" s="86"/>
      <c r="AG150" s="86"/>
      <c r="AH150" s="86"/>
      <c r="AI150" s="86"/>
      <c r="AJ150" s="86"/>
      <c r="AK150" s="86"/>
      <c r="AL150" s="86"/>
      <c r="AM150" s="86"/>
      <c r="AN150" s="86"/>
      <c r="AO150" s="86"/>
      <c r="AP150" s="86"/>
      <c r="AQ150" s="86"/>
      <c r="AR150" s="86"/>
      <c r="AS150" s="86"/>
      <c r="AT150" s="86"/>
      <c r="AU150" s="86"/>
      <c r="AV150" s="86"/>
      <c r="AW150" s="86"/>
      <c r="AX150" s="86"/>
      <c r="AY150" s="86"/>
      <c r="AZ150" s="86"/>
      <c r="BA150" s="86"/>
      <c r="BB150" s="86"/>
    </row>
    <row r="151" spans="2:54" x14ac:dyDescent="0.25">
      <c r="B151"/>
      <c r="C151"/>
      <c r="D151" s="86"/>
      <c r="E151" s="86"/>
      <c r="F151" s="86"/>
      <c r="G151" s="86"/>
      <c r="H151" s="86"/>
      <c r="I151" s="86"/>
      <c r="J151" s="86"/>
      <c r="K151" s="86"/>
      <c r="L151" s="86"/>
      <c r="M151" s="86"/>
      <c r="N151" s="86"/>
      <c r="O151" s="86"/>
      <c r="P151" s="86"/>
      <c r="Q151" s="86"/>
      <c r="R151" s="86"/>
      <c r="S151" s="86"/>
      <c r="T151" s="86"/>
      <c r="U151" s="86"/>
      <c r="V151" s="86"/>
      <c r="W151" s="86"/>
      <c r="X151" s="86"/>
      <c r="Y151" s="86"/>
      <c r="Z151" s="86"/>
      <c r="AA151" s="86"/>
      <c r="AB151" s="86"/>
      <c r="AC151" s="86"/>
      <c r="AD151" s="86"/>
      <c r="AE151" s="86"/>
      <c r="AF151" s="86"/>
      <c r="AG151" s="86"/>
      <c r="AH151" s="86"/>
      <c r="AI151" s="86"/>
      <c r="AJ151" s="86"/>
      <c r="AK151" s="86"/>
      <c r="AL151" s="86"/>
      <c r="AM151" s="86"/>
      <c r="AN151" s="86"/>
      <c r="AO151" s="86"/>
      <c r="AP151" s="86"/>
      <c r="AQ151" s="86"/>
      <c r="AR151" s="86"/>
      <c r="AS151" s="86"/>
      <c r="AT151" s="86"/>
      <c r="AU151" s="86"/>
      <c r="AV151" s="86"/>
      <c r="AW151" s="86"/>
      <c r="AX151" s="86"/>
      <c r="AY151" s="86"/>
      <c r="AZ151" s="86"/>
      <c r="BA151" s="86"/>
      <c r="BB151" s="86"/>
    </row>
    <row r="152" spans="2:54" x14ac:dyDescent="0.25">
      <c r="B152"/>
      <c r="C152"/>
      <c r="D152" s="86"/>
      <c r="E152" s="86"/>
      <c r="F152" s="86"/>
      <c r="G152" s="86"/>
      <c r="H152" s="86"/>
      <c r="I152" s="86"/>
      <c r="J152" s="86"/>
      <c r="K152" s="86"/>
      <c r="L152" s="86"/>
      <c r="M152" s="86"/>
      <c r="N152" s="86"/>
      <c r="O152" s="86"/>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6"/>
      <c r="AO152" s="86"/>
      <c r="AP152" s="86"/>
      <c r="AQ152" s="86"/>
      <c r="AR152" s="86"/>
      <c r="AS152" s="86"/>
      <c r="AT152" s="86"/>
      <c r="AU152" s="86"/>
      <c r="AV152" s="86"/>
      <c r="AW152" s="86"/>
      <c r="AX152" s="86"/>
      <c r="AY152" s="86"/>
      <c r="AZ152" s="86"/>
      <c r="BA152" s="86"/>
      <c r="BB152" s="86"/>
    </row>
    <row r="153" spans="2:54" x14ac:dyDescent="0.25">
      <c r="B153"/>
      <c r="C153"/>
      <c r="D153" s="86"/>
      <c r="E153" s="86"/>
      <c r="F153" s="86"/>
      <c r="G153" s="86"/>
      <c r="H153" s="86"/>
      <c r="I153" s="86"/>
      <c r="J153" s="86"/>
      <c r="K153" s="86"/>
      <c r="L153" s="86"/>
      <c r="M153" s="86"/>
      <c r="N153" s="86"/>
      <c r="O153" s="86"/>
      <c r="P153" s="86"/>
      <c r="Q153" s="86"/>
      <c r="R153" s="86"/>
      <c r="S153" s="86"/>
      <c r="T153" s="86"/>
      <c r="U153" s="86"/>
      <c r="V153" s="86"/>
      <c r="W153" s="86"/>
      <c r="X153" s="86"/>
      <c r="Y153" s="86"/>
      <c r="Z153" s="86"/>
      <c r="AA153" s="86"/>
      <c r="AB153" s="86"/>
      <c r="AC153" s="86"/>
      <c r="AD153" s="86"/>
      <c r="AE153" s="86"/>
      <c r="AF153" s="86"/>
      <c r="AG153" s="86"/>
      <c r="AH153" s="86"/>
      <c r="AI153" s="86"/>
      <c r="AJ153" s="86"/>
      <c r="AK153" s="86"/>
      <c r="AL153" s="86"/>
      <c r="AM153" s="86"/>
      <c r="AN153" s="86"/>
      <c r="AO153" s="86"/>
      <c r="AP153" s="86"/>
      <c r="AQ153" s="86"/>
      <c r="AR153" s="86"/>
      <c r="AS153" s="86"/>
      <c r="AT153" s="86"/>
      <c r="AU153" s="86"/>
      <c r="AV153" s="86"/>
      <c r="AW153" s="86"/>
      <c r="AX153" s="86"/>
      <c r="AY153" s="86"/>
      <c r="AZ153" s="86"/>
      <c r="BA153" s="86"/>
      <c r="BB153" s="86"/>
    </row>
    <row r="154" spans="2:54" x14ac:dyDescent="0.25">
      <c r="B154"/>
      <c r="C154"/>
      <c r="D154" s="86"/>
      <c r="E154" s="86"/>
      <c r="F154" s="86"/>
      <c r="G154" s="86"/>
      <c r="H154" s="86"/>
      <c r="I154" s="86"/>
      <c r="J154" s="86"/>
      <c r="K154" s="86"/>
      <c r="L154" s="86"/>
      <c r="M154" s="86"/>
      <c r="N154" s="86"/>
      <c r="O154" s="86"/>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6"/>
      <c r="AO154" s="86"/>
      <c r="AP154" s="86"/>
      <c r="AQ154" s="86"/>
      <c r="AR154" s="86"/>
      <c r="AS154" s="86"/>
      <c r="AT154" s="86"/>
      <c r="AU154" s="86"/>
      <c r="AV154" s="86"/>
      <c r="AW154" s="86"/>
      <c r="AX154" s="86"/>
      <c r="AY154" s="86"/>
      <c r="AZ154" s="86"/>
      <c r="BA154" s="86"/>
      <c r="BB154" s="86"/>
    </row>
    <row r="155" spans="2:54" x14ac:dyDescent="0.25">
      <c r="B155"/>
      <c r="C155"/>
      <c r="D155" s="86"/>
      <c r="E155" s="86"/>
      <c r="F155" s="86"/>
      <c r="G155" s="86"/>
      <c r="H155" s="86"/>
      <c r="I155" s="86"/>
      <c r="J155" s="86"/>
      <c r="K155" s="86"/>
      <c r="L155" s="86"/>
      <c r="M155" s="86"/>
      <c r="N155" s="86"/>
      <c r="O155" s="86"/>
      <c r="P155" s="86"/>
      <c r="Q155" s="86"/>
      <c r="R155" s="86"/>
      <c r="S155" s="86"/>
      <c r="T155" s="86"/>
      <c r="U155" s="86"/>
      <c r="V155" s="86"/>
      <c r="W155" s="86"/>
      <c r="X155" s="86"/>
      <c r="Y155" s="86"/>
      <c r="Z155" s="86"/>
      <c r="AA155" s="86"/>
      <c r="AB155" s="86"/>
      <c r="AC155" s="86"/>
      <c r="AD155" s="86"/>
      <c r="AE155" s="86"/>
      <c r="AF155" s="86"/>
      <c r="AG155" s="86"/>
      <c r="AH155" s="86"/>
      <c r="AI155" s="86"/>
      <c r="AJ155" s="86"/>
      <c r="AK155" s="86"/>
      <c r="AL155" s="86"/>
      <c r="AM155" s="86"/>
      <c r="AN155" s="86"/>
      <c r="AO155" s="86"/>
      <c r="AP155" s="86"/>
      <c r="AQ155" s="86"/>
      <c r="AR155" s="86"/>
      <c r="AS155" s="86"/>
      <c r="AT155" s="86"/>
      <c r="AU155" s="86"/>
      <c r="AV155" s="86"/>
      <c r="AW155" s="86"/>
      <c r="AX155" s="86"/>
      <c r="AY155" s="86"/>
      <c r="AZ155" s="86"/>
      <c r="BA155" s="86"/>
      <c r="BB155" s="86"/>
    </row>
    <row r="156" spans="2:54" x14ac:dyDescent="0.25">
      <c r="B156"/>
      <c r="C156"/>
      <c r="D156" s="86"/>
      <c r="E156" s="86"/>
      <c r="F156" s="86"/>
      <c r="G156" s="86"/>
      <c r="H156" s="86"/>
      <c r="I156" s="86"/>
      <c r="J156" s="86"/>
      <c r="K156" s="86"/>
      <c r="L156" s="86"/>
      <c r="M156" s="86"/>
      <c r="N156" s="86"/>
      <c r="O156" s="86"/>
      <c r="P156" s="86"/>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6"/>
      <c r="AO156" s="86"/>
      <c r="AP156" s="86"/>
      <c r="AQ156" s="86"/>
      <c r="AR156" s="86"/>
      <c r="AS156" s="86"/>
      <c r="AT156" s="86"/>
      <c r="AU156" s="86"/>
      <c r="AV156" s="86"/>
      <c r="AW156" s="86"/>
      <c r="AX156" s="86"/>
      <c r="AY156" s="86"/>
      <c r="AZ156" s="86"/>
      <c r="BA156" s="86"/>
      <c r="BB156" s="86"/>
    </row>
    <row r="157" spans="2:54" x14ac:dyDescent="0.25">
      <c r="B157"/>
      <c r="C157"/>
      <c r="D157" s="86"/>
      <c r="E157" s="86"/>
      <c r="F157" s="86"/>
      <c r="G157" s="86"/>
      <c r="H157" s="86"/>
      <c r="I157" s="86"/>
      <c r="J157" s="86"/>
      <c r="K157" s="86"/>
      <c r="L157" s="86"/>
      <c r="M157" s="86"/>
      <c r="N157" s="86"/>
      <c r="O157" s="86"/>
      <c r="P157" s="86"/>
      <c r="Q157" s="86"/>
      <c r="R157" s="86"/>
      <c r="S157" s="86"/>
      <c r="T157" s="86"/>
      <c r="U157" s="86"/>
      <c r="V157" s="86"/>
      <c r="W157" s="86"/>
      <c r="X157" s="86"/>
      <c r="Y157" s="86"/>
      <c r="Z157" s="86"/>
      <c r="AA157" s="86"/>
      <c r="AB157" s="86"/>
      <c r="AC157" s="86"/>
      <c r="AD157" s="86"/>
      <c r="AE157" s="86"/>
      <c r="AF157" s="86"/>
      <c r="AG157" s="86"/>
      <c r="AH157" s="86"/>
      <c r="AI157" s="86"/>
      <c r="AJ157" s="86"/>
      <c r="AK157" s="86"/>
      <c r="AL157" s="86"/>
      <c r="AM157" s="86"/>
      <c r="AN157" s="86"/>
      <c r="AO157" s="86"/>
      <c r="AP157" s="86"/>
      <c r="AQ157" s="86"/>
      <c r="AR157" s="86"/>
      <c r="AS157" s="86"/>
      <c r="AT157" s="86"/>
      <c r="AU157" s="86"/>
      <c r="AV157" s="86"/>
      <c r="AW157" s="86"/>
      <c r="AX157" s="86"/>
      <c r="AY157" s="86"/>
      <c r="AZ157" s="86"/>
      <c r="BA157" s="86"/>
      <c r="BB157" s="86"/>
    </row>
    <row r="158" spans="2:54" x14ac:dyDescent="0.25">
      <c r="B158"/>
      <c r="C158"/>
      <c r="D158" s="86"/>
      <c r="E158" s="86"/>
      <c r="F158" s="86"/>
      <c r="G158" s="86"/>
      <c r="H158" s="86"/>
      <c r="I158" s="86"/>
      <c r="J158" s="86"/>
      <c r="K158" s="86"/>
      <c r="L158" s="86"/>
      <c r="M158" s="86"/>
      <c r="N158" s="86"/>
      <c r="O158" s="86"/>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6"/>
      <c r="AO158" s="86"/>
      <c r="AP158" s="86"/>
      <c r="AQ158" s="86"/>
      <c r="AR158" s="86"/>
      <c r="AS158" s="86"/>
      <c r="AT158" s="86"/>
      <c r="AU158" s="86"/>
      <c r="AV158" s="86"/>
      <c r="AW158" s="86"/>
      <c r="AX158" s="86"/>
      <c r="AY158" s="86"/>
      <c r="AZ158" s="86"/>
      <c r="BA158" s="86"/>
      <c r="BB158" s="86"/>
    </row>
    <row r="159" spans="2:54" x14ac:dyDescent="0.25">
      <c r="B159"/>
      <c r="C159"/>
      <c r="D159" s="86"/>
      <c r="E159" s="86"/>
      <c r="F159" s="86"/>
      <c r="G159" s="86"/>
      <c r="H159" s="86"/>
      <c r="I159" s="86"/>
      <c r="J159" s="86"/>
      <c r="K159" s="86"/>
      <c r="L159" s="86"/>
      <c r="M159" s="86"/>
      <c r="N159" s="86"/>
      <c r="O159" s="86"/>
      <c r="P159" s="86"/>
      <c r="Q159" s="86"/>
      <c r="R159" s="86"/>
      <c r="S159" s="86"/>
      <c r="T159" s="86"/>
      <c r="U159" s="86"/>
      <c r="V159" s="86"/>
      <c r="W159" s="86"/>
      <c r="X159" s="86"/>
      <c r="Y159" s="86"/>
      <c r="Z159" s="86"/>
      <c r="AA159" s="86"/>
      <c r="AB159" s="86"/>
      <c r="AC159" s="86"/>
      <c r="AD159" s="86"/>
      <c r="AE159" s="86"/>
      <c r="AF159" s="86"/>
      <c r="AG159" s="86"/>
      <c r="AH159" s="86"/>
      <c r="AI159" s="86"/>
      <c r="AJ159" s="86"/>
      <c r="AK159" s="86"/>
      <c r="AL159" s="86"/>
      <c r="AM159" s="86"/>
      <c r="AN159" s="86"/>
      <c r="AO159" s="86"/>
      <c r="AP159" s="86"/>
      <c r="AQ159" s="86"/>
      <c r="AR159" s="86"/>
      <c r="AS159" s="86"/>
      <c r="AT159" s="86"/>
      <c r="AU159" s="86"/>
      <c r="AV159" s="86"/>
      <c r="AW159" s="86"/>
      <c r="AX159" s="86"/>
      <c r="AY159" s="86"/>
      <c r="AZ159" s="86"/>
      <c r="BA159" s="86"/>
      <c r="BB159" s="86"/>
    </row>
    <row r="160" spans="2:54" x14ac:dyDescent="0.25">
      <c r="B160"/>
      <c r="C160"/>
      <c r="D160" s="86"/>
      <c r="E160" s="86"/>
      <c r="F160" s="86"/>
      <c r="G160" s="86"/>
      <c r="H160" s="86"/>
      <c r="I160" s="86"/>
      <c r="J160" s="86"/>
      <c r="K160" s="86"/>
      <c r="L160" s="86"/>
      <c r="M160" s="86"/>
      <c r="N160" s="86"/>
      <c r="O160" s="86"/>
      <c r="P160" s="86"/>
      <c r="Q160" s="86"/>
      <c r="R160" s="86"/>
      <c r="S160" s="86"/>
      <c r="T160" s="86"/>
      <c r="U160" s="86"/>
      <c r="V160" s="86"/>
      <c r="W160" s="86"/>
      <c r="X160" s="86"/>
      <c r="Y160" s="86"/>
      <c r="Z160" s="86"/>
      <c r="AA160" s="86"/>
      <c r="AB160" s="86"/>
      <c r="AC160" s="86"/>
      <c r="AD160" s="86"/>
      <c r="AE160" s="86"/>
      <c r="AF160" s="86"/>
      <c r="AG160" s="86"/>
      <c r="AH160" s="86"/>
      <c r="AI160" s="86"/>
      <c r="AJ160" s="86"/>
      <c r="AK160" s="86"/>
      <c r="AL160" s="86"/>
      <c r="AM160" s="86"/>
      <c r="AN160" s="86"/>
      <c r="AO160" s="86"/>
      <c r="AP160" s="86"/>
      <c r="AQ160" s="86"/>
      <c r="AR160" s="86"/>
      <c r="AS160" s="86"/>
      <c r="AT160" s="86"/>
      <c r="AU160" s="86"/>
      <c r="AV160" s="86"/>
      <c r="AW160" s="86"/>
      <c r="AX160" s="86"/>
      <c r="AY160" s="86"/>
      <c r="AZ160" s="86"/>
      <c r="BA160" s="86"/>
      <c r="BB160" s="86"/>
    </row>
    <row r="161" spans="2:54" x14ac:dyDescent="0.25">
      <c r="B161"/>
      <c r="C161"/>
      <c r="D161" s="86"/>
      <c r="E161" s="86"/>
      <c r="F161" s="86"/>
      <c r="G161" s="86"/>
      <c r="H161" s="86"/>
      <c r="I161" s="86"/>
      <c r="J161" s="86"/>
      <c r="K161" s="86"/>
      <c r="L161" s="86"/>
      <c r="M161" s="86"/>
      <c r="N161" s="86"/>
      <c r="O161" s="86"/>
      <c r="P161" s="86"/>
      <c r="Q161" s="86"/>
      <c r="R161" s="86"/>
      <c r="S161" s="86"/>
      <c r="T161" s="86"/>
      <c r="U161" s="86"/>
      <c r="V161" s="86"/>
      <c r="W161" s="86"/>
      <c r="X161" s="86"/>
      <c r="Y161" s="86"/>
      <c r="Z161" s="86"/>
      <c r="AA161" s="86"/>
      <c r="AB161" s="86"/>
      <c r="AC161" s="86"/>
      <c r="AD161" s="86"/>
      <c r="AE161" s="86"/>
      <c r="AF161" s="86"/>
      <c r="AG161" s="86"/>
      <c r="AH161" s="86"/>
      <c r="AI161" s="86"/>
      <c r="AJ161" s="86"/>
      <c r="AK161" s="86"/>
      <c r="AL161" s="86"/>
      <c r="AM161" s="86"/>
      <c r="AN161" s="86"/>
      <c r="AO161" s="86"/>
      <c r="AP161" s="86"/>
      <c r="AQ161" s="86"/>
      <c r="AR161" s="86"/>
      <c r="AS161" s="86"/>
      <c r="AT161" s="86"/>
      <c r="AU161" s="86"/>
      <c r="AV161" s="86"/>
      <c r="AW161" s="86"/>
      <c r="AX161" s="86"/>
      <c r="AY161" s="86"/>
      <c r="AZ161" s="86"/>
      <c r="BA161" s="86"/>
      <c r="BB161" s="86"/>
    </row>
    <row r="162" spans="2:54" x14ac:dyDescent="0.25">
      <c r="B162"/>
      <c r="C162"/>
      <c r="D162" s="86"/>
      <c r="E162" s="86"/>
      <c r="F162" s="86"/>
      <c r="G162" s="86"/>
      <c r="H162" s="86"/>
      <c r="I162" s="86"/>
      <c r="J162" s="86"/>
      <c r="K162" s="86"/>
      <c r="L162" s="86"/>
      <c r="M162" s="86"/>
      <c r="N162" s="86"/>
      <c r="O162" s="86"/>
      <c r="P162" s="86"/>
      <c r="Q162" s="86"/>
      <c r="R162" s="86"/>
      <c r="S162" s="86"/>
      <c r="T162" s="86"/>
      <c r="U162" s="86"/>
      <c r="V162" s="86"/>
      <c r="W162" s="86"/>
      <c r="X162" s="86"/>
      <c r="Y162" s="86"/>
      <c r="Z162" s="86"/>
      <c r="AA162" s="86"/>
      <c r="AB162" s="86"/>
      <c r="AC162" s="86"/>
      <c r="AD162" s="86"/>
      <c r="AE162" s="86"/>
      <c r="AF162" s="86"/>
      <c r="AG162" s="86"/>
      <c r="AH162" s="86"/>
      <c r="AI162" s="86"/>
      <c r="AJ162" s="86"/>
      <c r="AK162" s="86"/>
      <c r="AL162" s="86"/>
      <c r="AM162" s="86"/>
      <c r="AN162" s="86"/>
      <c r="AO162" s="86"/>
      <c r="AP162" s="86"/>
      <c r="AQ162" s="86"/>
      <c r="AR162" s="86"/>
      <c r="AS162" s="86"/>
      <c r="AT162" s="86"/>
      <c r="AU162" s="86"/>
      <c r="AV162" s="86"/>
      <c r="AW162" s="86"/>
      <c r="AX162" s="86"/>
      <c r="AY162" s="86"/>
      <c r="AZ162" s="86"/>
      <c r="BA162" s="86"/>
      <c r="BB162" s="86"/>
    </row>
    <row r="163" spans="2:54" x14ac:dyDescent="0.25">
      <c r="B163"/>
      <c r="C163"/>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86"/>
      <c r="AI163" s="86"/>
      <c r="AJ163" s="86"/>
      <c r="AK163" s="86"/>
      <c r="AL163" s="86"/>
      <c r="AM163" s="86"/>
      <c r="AN163" s="86"/>
      <c r="AO163" s="86"/>
      <c r="AP163" s="86"/>
      <c r="AQ163" s="86"/>
      <c r="AR163" s="86"/>
      <c r="AS163" s="86"/>
      <c r="AT163" s="86"/>
      <c r="AU163" s="86"/>
      <c r="AV163" s="86"/>
      <c r="AW163" s="86"/>
      <c r="AX163" s="86"/>
      <c r="AY163" s="86"/>
      <c r="AZ163" s="86"/>
      <c r="BA163" s="86"/>
      <c r="BB163" s="86"/>
    </row>
    <row r="164" spans="2:54" x14ac:dyDescent="0.25">
      <c r="B164"/>
      <c r="C164"/>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6"/>
      <c r="AO164" s="86"/>
      <c r="AP164" s="86"/>
      <c r="AQ164" s="86"/>
      <c r="AR164" s="86"/>
      <c r="AS164" s="86"/>
      <c r="AT164" s="86"/>
      <c r="AU164" s="86"/>
      <c r="AV164" s="86"/>
      <c r="AW164" s="86"/>
      <c r="AX164" s="86"/>
      <c r="AY164" s="86"/>
      <c r="AZ164" s="86"/>
      <c r="BA164" s="86"/>
      <c r="BB164" s="86"/>
    </row>
    <row r="165" spans="2:54" x14ac:dyDescent="0.25">
      <c r="B165"/>
      <c r="C165"/>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86"/>
      <c r="AI165" s="86"/>
      <c r="AJ165" s="86"/>
      <c r="AK165" s="86"/>
      <c r="AL165" s="86"/>
      <c r="AM165" s="86"/>
      <c r="AN165" s="86"/>
      <c r="AO165" s="86"/>
      <c r="AP165" s="86"/>
      <c r="AQ165" s="86"/>
      <c r="AR165" s="86"/>
      <c r="AS165" s="86"/>
      <c r="AT165" s="86"/>
      <c r="AU165" s="86"/>
      <c r="AV165" s="86"/>
      <c r="AW165" s="86"/>
      <c r="AX165" s="86"/>
      <c r="AY165" s="86"/>
      <c r="AZ165" s="86"/>
      <c r="BA165" s="86"/>
      <c r="BB165" s="86"/>
    </row>
    <row r="166" spans="2:54" x14ac:dyDescent="0.25">
      <c r="B166"/>
      <c r="C16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6"/>
      <c r="AO166" s="86"/>
      <c r="AP166" s="86"/>
      <c r="AQ166" s="86"/>
      <c r="AR166" s="86"/>
      <c r="AS166" s="86"/>
      <c r="AT166" s="86"/>
      <c r="AU166" s="86"/>
      <c r="AV166" s="86"/>
      <c r="AW166" s="86"/>
      <c r="AX166" s="86"/>
      <c r="AY166" s="86"/>
      <c r="AZ166" s="86"/>
      <c r="BA166" s="86"/>
      <c r="BB166" s="86"/>
    </row>
    <row r="167" spans="2:54" x14ac:dyDescent="0.25">
      <c r="B167"/>
      <c r="C167"/>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86"/>
      <c r="AI167" s="86"/>
      <c r="AJ167" s="86"/>
      <c r="AK167" s="86"/>
      <c r="AL167" s="86"/>
      <c r="AM167" s="86"/>
      <c r="AN167" s="86"/>
      <c r="AO167" s="86"/>
      <c r="AP167" s="86"/>
      <c r="AQ167" s="86"/>
      <c r="AR167" s="86"/>
      <c r="AS167" s="86"/>
      <c r="AT167" s="86"/>
      <c r="AU167" s="86"/>
      <c r="AV167" s="86"/>
      <c r="AW167" s="86"/>
      <c r="AX167" s="86"/>
      <c r="AY167" s="86"/>
      <c r="AZ167" s="86"/>
      <c r="BA167" s="86"/>
      <c r="BB167" s="86"/>
    </row>
    <row r="168" spans="2:54" x14ac:dyDescent="0.25">
      <c r="B168"/>
      <c r="C168"/>
      <c r="D168" s="86"/>
      <c r="E168" s="86"/>
      <c r="F168" s="86"/>
      <c r="G168" s="86"/>
      <c r="H168" s="86"/>
      <c r="I168" s="86"/>
      <c r="J168" s="86"/>
      <c r="K168" s="86"/>
      <c r="L168" s="86"/>
      <c r="M168" s="86"/>
      <c r="N168" s="86"/>
      <c r="O168" s="86"/>
      <c r="P168" s="86"/>
      <c r="Q168" s="86"/>
      <c r="R168" s="86"/>
      <c r="S168" s="86"/>
      <c r="T168" s="86"/>
      <c r="U168" s="86"/>
      <c r="V168" s="86"/>
      <c r="W168" s="86"/>
      <c r="X168" s="86"/>
      <c r="Y168" s="86"/>
      <c r="Z168" s="86"/>
      <c r="AA168" s="86"/>
      <c r="AB168" s="86"/>
      <c r="AC168" s="86"/>
      <c r="AD168" s="86"/>
      <c r="AE168" s="86"/>
      <c r="AF168" s="86"/>
      <c r="AG168" s="86"/>
      <c r="AH168" s="86"/>
      <c r="AI168" s="86"/>
      <c r="AJ168" s="86"/>
      <c r="AK168" s="86"/>
      <c r="AL168" s="86"/>
      <c r="AM168" s="86"/>
      <c r="AN168" s="86"/>
      <c r="AO168" s="86"/>
      <c r="AP168" s="86"/>
      <c r="AQ168" s="86"/>
      <c r="AR168" s="86"/>
      <c r="AS168" s="86"/>
      <c r="AT168" s="86"/>
      <c r="AU168" s="86"/>
      <c r="AV168" s="86"/>
      <c r="AW168" s="86"/>
      <c r="AX168" s="86"/>
      <c r="AY168" s="86"/>
      <c r="AZ168" s="86"/>
      <c r="BA168" s="86"/>
      <c r="BB168" s="86"/>
    </row>
    <row r="169" spans="2:54" x14ac:dyDescent="0.25">
      <c r="B169"/>
      <c r="C169"/>
      <c r="D169" s="86"/>
      <c r="E169" s="86"/>
      <c r="F169" s="86"/>
      <c r="G169" s="86"/>
      <c r="H169" s="86"/>
      <c r="I169" s="86"/>
      <c r="J169" s="86"/>
      <c r="K169" s="86"/>
      <c r="L169" s="86"/>
      <c r="M169" s="86"/>
      <c r="N169" s="86"/>
      <c r="O169" s="86"/>
      <c r="P169" s="86"/>
      <c r="Q169" s="86"/>
      <c r="R169" s="86"/>
      <c r="S169" s="86"/>
      <c r="T169" s="86"/>
      <c r="U169" s="86"/>
      <c r="V169" s="86"/>
      <c r="W169" s="86"/>
      <c r="X169" s="86"/>
      <c r="Y169" s="86"/>
      <c r="Z169" s="86"/>
      <c r="AA169" s="86"/>
      <c r="AB169" s="86"/>
      <c r="AC169" s="86"/>
      <c r="AD169" s="86"/>
      <c r="AE169" s="86"/>
      <c r="AF169" s="86"/>
      <c r="AG169" s="86"/>
      <c r="AH169" s="86"/>
      <c r="AI169" s="86"/>
      <c r="AJ169" s="86"/>
      <c r="AK169" s="86"/>
      <c r="AL169" s="86"/>
      <c r="AM169" s="86"/>
      <c r="AN169" s="86"/>
      <c r="AO169" s="86"/>
      <c r="AP169" s="86"/>
      <c r="AQ169" s="86"/>
      <c r="AR169" s="86"/>
      <c r="AS169" s="86"/>
      <c r="AT169" s="86"/>
      <c r="AU169" s="86"/>
      <c r="AV169" s="86"/>
      <c r="AW169" s="86"/>
      <c r="AX169" s="86"/>
      <c r="AY169" s="86"/>
      <c r="AZ169" s="86"/>
      <c r="BA169" s="86"/>
      <c r="BB169" s="86"/>
    </row>
    <row r="170" spans="2:54" x14ac:dyDescent="0.25">
      <c r="B170"/>
      <c r="C170"/>
      <c r="D170" s="86"/>
      <c r="E170" s="86"/>
      <c r="F170" s="86"/>
      <c r="G170" s="86"/>
      <c r="H170" s="86"/>
      <c r="I170" s="86"/>
      <c r="J170" s="86"/>
      <c r="K170" s="86"/>
      <c r="L170" s="86"/>
      <c r="M170" s="86"/>
      <c r="N170" s="86"/>
      <c r="O170" s="86"/>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6"/>
      <c r="AO170" s="86"/>
      <c r="AP170" s="86"/>
      <c r="AQ170" s="86"/>
      <c r="AR170" s="86"/>
      <c r="AS170" s="86"/>
      <c r="AT170" s="86"/>
      <c r="AU170" s="86"/>
      <c r="AV170" s="86"/>
      <c r="AW170" s="86"/>
      <c r="AX170" s="86"/>
      <c r="AY170" s="86"/>
      <c r="AZ170" s="86"/>
      <c r="BA170" s="86"/>
      <c r="BB170" s="86"/>
    </row>
    <row r="171" spans="2:54" x14ac:dyDescent="0.25">
      <c r="B171"/>
      <c r="C171"/>
      <c r="D171" s="86"/>
      <c r="E171" s="86"/>
      <c r="F171" s="86"/>
      <c r="G171" s="86"/>
      <c r="H171" s="86"/>
      <c r="I171" s="86"/>
      <c r="J171" s="86"/>
      <c r="K171" s="86"/>
      <c r="L171" s="86"/>
      <c r="M171" s="86"/>
      <c r="N171" s="86"/>
      <c r="O171" s="86"/>
      <c r="P171" s="86"/>
      <c r="Q171" s="86"/>
      <c r="R171" s="86"/>
      <c r="S171" s="86"/>
      <c r="T171" s="86"/>
      <c r="U171" s="86"/>
      <c r="V171" s="86"/>
      <c r="W171" s="86"/>
      <c r="X171" s="86"/>
      <c r="Y171" s="86"/>
      <c r="Z171" s="86"/>
      <c r="AA171" s="86"/>
      <c r="AB171" s="86"/>
      <c r="AC171" s="86"/>
      <c r="AD171" s="86"/>
      <c r="AE171" s="86"/>
      <c r="AF171" s="86"/>
      <c r="AG171" s="86"/>
      <c r="AH171" s="86"/>
      <c r="AI171" s="86"/>
      <c r="AJ171" s="86"/>
      <c r="AK171" s="86"/>
      <c r="AL171" s="86"/>
      <c r="AM171" s="86"/>
      <c r="AN171" s="86"/>
      <c r="AO171" s="86"/>
      <c r="AP171" s="86"/>
      <c r="AQ171" s="86"/>
      <c r="AR171" s="86"/>
      <c r="AS171" s="86"/>
      <c r="AT171" s="86"/>
      <c r="AU171" s="86"/>
      <c r="AV171" s="86"/>
      <c r="AW171" s="86"/>
      <c r="AX171" s="86"/>
      <c r="AY171" s="86"/>
      <c r="AZ171" s="86"/>
      <c r="BA171" s="86"/>
      <c r="BB171" s="86"/>
    </row>
    <row r="172" spans="2:54" x14ac:dyDescent="0.25">
      <c r="B172"/>
      <c r="C172"/>
      <c r="D172" s="86"/>
      <c r="E172" s="86"/>
      <c r="F172" s="86"/>
      <c r="G172" s="86"/>
      <c r="H172" s="86"/>
      <c r="I172" s="86"/>
      <c r="J172" s="86"/>
      <c r="K172" s="86"/>
      <c r="L172" s="86"/>
      <c r="M172" s="86"/>
      <c r="N172" s="86"/>
      <c r="O172" s="86"/>
      <c r="P172" s="86"/>
      <c r="Q172" s="86"/>
      <c r="R172" s="86"/>
      <c r="S172" s="86"/>
      <c r="T172" s="86"/>
      <c r="U172" s="86"/>
      <c r="V172" s="86"/>
      <c r="W172" s="86"/>
      <c r="X172" s="86"/>
      <c r="Y172" s="86"/>
      <c r="Z172" s="86"/>
      <c r="AA172" s="86"/>
      <c r="AB172" s="86"/>
      <c r="AC172" s="86"/>
      <c r="AD172" s="86"/>
      <c r="AE172" s="86"/>
      <c r="AF172" s="86"/>
      <c r="AG172" s="86"/>
      <c r="AH172" s="86"/>
      <c r="AI172" s="86"/>
      <c r="AJ172" s="86"/>
      <c r="AK172" s="86"/>
      <c r="AL172" s="86"/>
      <c r="AM172" s="86"/>
      <c r="AN172" s="86"/>
      <c r="AO172" s="86"/>
      <c r="AP172" s="86"/>
      <c r="AQ172" s="86"/>
      <c r="AR172" s="86"/>
      <c r="AS172" s="86"/>
      <c r="AT172" s="86"/>
      <c r="AU172" s="86"/>
      <c r="AV172" s="86"/>
      <c r="AW172" s="86"/>
      <c r="AX172" s="86"/>
      <c r="AY172" s="86"/>
      <c r="AZ172" s="86"/>
      <c r="BA172" s="86"/>
      <c r="BB172" s="86"/>
    </row>
    <row r="173" spans="2:54" x14ac:dyDescent="0.25">
      <c r="B173"/>
      <c r="C173"/>
      <c r="D173" s="86"/>
      <c r="E173" s="86"/>
      <c r="F173" s="86"/>
      <c r="G173" s="86"/>
      <c r="H173" s="86"/>
      <c r="I173" s="86"/>
      <c r="J173" s="86"/>
      <c r="K173" s="86"/>
      <c r="L173" s="86"/>
      <c r="M173" s="86"/>
      <c r="N173" s="86"/>
      <c r="O173" s="86"/>
      <c r="P173" s="86"/>
      <c r="Q173" s="86"/>
      <c r="R173" s="86"/>
      <c r="S173" s="86"/>
      <c r="T173" s="86"/>
      <c r="U173" s="86"/>
      <c r="V173" s="86"/>
      <c r="W173" s="86"/>
      <c r="X173" s="86"/>
      <c r="Y173" s="86"/>
      <c r="Z173" s="86"/>
      <c r="AA173" s="86"/>
      <c r="AB173" s="86"/>
      <c r="AC173" s="86"/>
      <c r="AD173" s="86"/>
      <c r="AE173" s="86"/>
      <c r="AF173" s="86"/>
      <c r="AG173" s="86"/>
      <c r="AH173" s="86"/>
      <c r="AI173" s="86"/>
      <c r="AJ173" s="86"/>
      <c r="AK173" s="86"/>
      <c r="AL173" s="86"/>
      <c r="AM173" s="86"/>
      <c r="AN173" s="86"/>
      <c r="AO173" s="86"/>
      <c r="AP173" s="86"/>
      <c r="AQ173" s="86"/>
      <c r="AR173" s="86"/>
      <c r="AS173" s="86"/>
      <c r="AT173" s="86"/>
      <c r="AU173" s="86"/>
      <c r="AV173" s="86"/>
      <c r="AW173" s="86"/>
      <c r="AX173" s="86"/>
      <c r="AY173" s="86"/>
      <c r="AZ173" s="86"/>
      <c r="BA173" s="86"/>
      <c r="BB173" s="86"/>
    </row>
    <row r="174" spans="2:54" x14ac:dyDescent="0.25">
      <c r="B174"/>
      <c r="C174"/>
      <c r="D174" s="86"/>
      <c r="E174" s="86"/>
      <c r="F174" s="86"/>
      <c r="G174" s="86"/>
      <c r="H174" s="86"/>
      <c r="I174" s="86"/>
      <c r="J174" s="86"/>
      <c r="K174" s="86"/>
      <c r="L174" s="86"/>
      <c r="M174" s="86"/>
      <c r="N174" s="86"/>
      <c r="O174" s="86"/>
      <c r="P174" s="86"/>
      <c r="Q174" s="86"/>
      <c r="R174" s="86"/>
      <c r="S174" s="86"/>
      <c r="T174" s="86"/>
      <c r="U174" s="86"/>
      <c r="V174" s="86"/>
      <c r="W174" s="86"/>
      <c r="X174" s="86"/>
      <c r="Y174" s="86"/>
      <c r="Z174" s="86"/>
      <c r="AA174" s="86"/>
      <c r="AB174" s="86"/>
      <c r="AC174" s="86"/>
      <c r="AD174" s="86"/>
      <c r="AE174" s="86"/>
      <c r="AF174" s="86"/>
      <c r="AG174" s="86"/>
      <c r="AH174" s="86"/>
      <c r="AI174" s="86"/>
      <c r="AJ174" s="86"/>
      <c r="AK174" s="86"/>
      <c r="AL174" s="86"/>
      <c r="AM174" s="86"/>
      <c r="AN174" s="86"/>
      <c r="AO174" s="86"/>
      <c r="AP174" s="86"/>
      <c r="AQ174" s="86"/>
      <c r="AR174" s="86"/>
      <c r="AS174" s="86"/>
      <c r="AT174" s="86"/>
      <c r="AU174" s="86"/>
      <c r="AV174" s="86"/>
      <c r="AW174" s="86"/>
      <c r="AX174" s="86"/>
      <c r="AY174" s="86"/>
      <c r="AZ174" s="86"/>
      <c r="BA174" s="86"/>
      <c r="BB174" s="86"/>
    </row>
    <row r="175" spans="2:54" x14ac:dyDescent="0.25">
      <c r="B175"/>
      <c r="C175"/>
      <c r="D175" s="86"/>
      <c r="E175" s="86"/>
      <c r="F175" s="86"/>
      <c r="G175" s="86"/>
      <c r="H175" s="86"/>
      <c r="I175" s="86"/>
      <c r="J175" s="86"/>
      <c r="K175" s="86"/>
      <c r="L175" s="86"/>
      <c r="M175" s="86"/>
      <c r="N175" s="86"/>
      <c r="O175" s="86"/>
      <c r="P175" s="86"/>
      <c r="Q175" s="86"/>
      <c r="R175" s="86"/>
      <c r="S175" s="86"/>
      <c r="T175" s="86"/>
      <c r="U175" s="86"/>
      <c r="V175" s="86"/>
      <c r="W175" s="86"/>
      <c r="X175" s="86"/>
      <c r="Y175" s="86"/>
      <c r="Z175" s="86"/>
      <c r="AA175" s="86"/>
      <c r="AB175" s="86"/>
      <c r="AC175" s="86"/>
      <c r="AD175" s="86"/>
      <c r="AE175" s="86"/>
      <c r="AF175" s="86"/>
      <c r="AG175" s="86"/>
      <c r="AH175" s="86"/>
      <c r="AI175" s="86"/>
      <c r="AJ175" s="86"/>
      <c r="AK175" s="86"/>
      <c r="AL175" s="86"/>
      <c r="AM175" s="86"/>
      <c r="AN175" s="86"/>
      <c r="AO175" s="86"/>
      <c r="AP175" s="86"/>
      <c r="AQ175" s="86"/>
      <c r="AR175" s="86"/>
      <c r="AS175" s="86"/>
      <c r="AT175" s="86"/>
      <c r="AU175" s="86"/>
      <c r="AV175" s="86"/>
      <c r="AW175" s="86"/>
      <c r="AX175" s="86"/>
      <c r="AY175" s="86"/>
      <c r="AZ175" s="86"/>
      <c r="BA175" s="86"/>
      <c r="BB175" s="86"/>
    </row>
    <row r="176" spans="2:54" x14ac:dyDescent="0.25">
      <c r="B176"/>
      <c r="C176"/>
      <c r="D176" s="86"/>
      <c r="E176" s="86"/>
      <c r="F176" s="86"/>
      <c r="G176" s="86"/>
      <c r="H176" s="86"/>
      <c r="I176" s="86"/>
      <c r="J176" s="86"/>
      <c r="K176" s="86"/>
      <c r="L176" s="86"/>
      <c r="M176" s="86"/>
      <c r="N176" s="86"/>
      <c r="O176" s="86"/>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6"/>
      <c r="AO176" s="86"/>
      <c r="AP176" s="86"/>
      <c r="AQ176" s="86"/>
      <c r="AR176" s="86"/>
      <c r="AS176" s="86"/>
      <c r="AT176" s="86"/>
      <c r="AU176" s="86"/>
      <c r="AV176" s="86"/>
      <c r="AW176" s="86"/>
      <c r="AX176" s="86"/>
      <c r="AY176" s="86"/>
      <c r="AZ176" s="86"/>
      <c r="BA176" s="86"/>
      <c r="BB176" s="86"/>
    </row>
    <row r="177" spans="2:54" x14ac:dyDescent="0.25">
      <c r="B177"/>
      <c r="C177"/>
      <c r="D177" s="86"/>
      <c r="E177" s="86"/>
      <c r="F177" s="86"/>
      <c r="G177" s="86"/>
      <c r="H177" s="86"/>
      <c r="I177" s="86"/>
      <c r="J177" s="86"/>
      <c r="K177" s="86"/>
      <c r="L177" s="86"/>
      <c r="M177" s="86"/>
      <c r="N177" s="86"/>
      <c r="O177" s="86"/>
      <c r="P177" s="86"/>
      <c r="Q177" s="86"/>
      <c r="R177" s="86"/>
      <c r="S177" s="86"/>
      <c r="T177" s="86"/>
      <c r="U177" s="86"/>
      <c r="V177" s="86"/>
      <c r="W177" s="86"/>
      <c r="X177" s="86"/>
      <c r="Y177" s="86"/>
      <c r="Z177" s="86"/>
      <c r="AA177" s="86"/>
      <c r="AB177" s="86"/>
      <c r="AC177" s="86"/>
      <c r="AD177" s="86"/>
      <c r="AE177" s="86"/>
      <c r="AF177" s="86"/>
      <c r="AG177" s="86"/>
      <c r="AH177" s="86"/>
      <c r="AI177" s="86"/>
      <c r="AJ177" s="86"/>
      <c r="AK177" s="86"/>
      <c r="AL177" s="86"/>
      <c r="AM177" s="86"/>
      <c r="AN177" s="86"/>
      <c r="AO177" s="86"/>
      <c r="AP177" s="86"/>
      <c r="AQ177" s="86"/>
      <c r="AR177" s="86"/>
      <c r="AS177" s="86"/>
      <c r="AT177" s="86"/>
      <c r="AU177" s="86"/>
      <c r="AV177" s="86"/>
      <c r="AW177" s="86"/>
      <c r="AX177" s="86"/>
      <c r="AY177" s="86"/>
      <c r="AZ177" s="86"/>
      <c r="BA177" s="86"/>
      <c r="BB177" s="86"/>
    </row>
    <row r="178" spans="2:54" x14ac:dyDescent="0.25">
      <c r="B178"/>
      <c r="C178"/>
      <c r="D178" s="86"/>
      <c r="E178" s="86"/>
      <c r="F178" s="86"/>
      <c r="G178" s="86"/>
      <c r="H178" s="86"/>
      <c r="I178" s="86"/>
      <c r="J178" s="86"/>
      <c r="K178" s="86"/>
      <c r="L178" s="86"/>
      <c r="M178" s="86"/>
      <c r="N178" s="86"/>
      <c r="O178" s="86"/>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6"/>
      <c r="AO178" s="86"/>
      <c r="AP178" s="86"/>
      <c r="AQ178" s="86"/>
      <c r="AR178" s="86"/>
      <c r="AS178" s="86"/>
      <c r="AT178" s="86"/>
      <c r="AU178" s="86"/>
      <c r="AV178" s="86"/>
      <c r="AW178" s="86"/>
      <c r="AX178" s="86"/>
      <c r="AY178" s="86"/>
      <c r="AZ178" s="86"/>
      <c r="BA178" s="86"/>
      <c r="BB178" s="86"/>
    </row>
    <row r="179" spans="2:54" x14ac:dyDescent="0.25">
      <c r="B179"/>
      <c r="C179"/>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86"/>
      <c r="AI179" s="86"/>
      <c r="AJ179" s="86"/>
      <c r="AK179" s="86"/>
      <c r="AL179" s="86"/>
      <c r="AM179" s="86"/>
      <c r="AN179" s="86"/>
      <c r="AO179" s="86"/>
      <c r="AP179" s="86"/>
      <c r="AQ179" s="86"/>
      <c r="AR179" s="86"/>
      <c r="AS179" s="86"/>
      <c r="AT179" s="86"/>
      <c r="AU179" s="86"/>
      <c r="AV179" s="86"/>
      <c r="AW179" s="86"/>
      <c r="AX179" s="86"/>
      <c r="AY179" s="86"/>
      <c r="AZ179" s="86"/>
      <c r="BA179" s="86"/>
      <c r="BB179" s="86"/>
    </row>
    <row r="180" spans="2:54" x14ac:dyDescent="0.25">
      <c r="B180"/>
      <c r="C180"/>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6"/>
      <c r="AO180" s="86"/>
      <c r="AP180" s="86"/>
      <c r="AQ180" s="86"/>
      <c r="AR180" s="86"/>
      <c r="AS180" s="86"/>
      <c r="AT180" s="86"/>
      <c r="AU180" s="86"/>
      <c r="AV180" s="86"/>
      <c r="AW180" s="86"/>
      <c r="AX180" s="86"/>
      <c r="AY180" s="86"/>
      <c r="AZ180" s="86"/>
      <c r="BA180" s="86"/>
      <c r="BB180" s="86"/>
    </row>
    <row r="181" spans="2:54" x14ac:dyDescent="0.25">
      <c r="B181"/>
      <c r="C181"/>
      <c r="D181" s="86"/>
      <c r="E181" s="86"/>
      <c r="F181" s="86"/>
      <c r="G181" s="86"/>
      <c r="H181" s="86"/>
      <c r="I181" s="86"/>
      <c r="J181" s="86"/>
      <c r="K181" s="86"/>
      <c r="L181" s="86"/>
      <c r="M181" s="86"/>
      <c r="N181" s="86"/>
      <c r="O181" s="86"/>
      <c r="P181" s="86"/>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row>
    <row r="182" spans="2:54" x14ac:dyDescent="0.25">
      <c r="B182"/>
      <c r="C182"/>
      <c r="D182" s="86"/>
      <c r="E182" s="86"/>
      <c r="F182" s="86"/>
      <c r="G182" s="86"/>
      <c r="H182" s="86"/>
      <c r="I182" s="86"/>
      <c r="J182" s="86"/>
      <c r="K182" s="86"/>
      <c r="L182" s="86"/>
      <c r="M182" s="86"/>
      <c r="N182" s="86"/>
      <c r="O182" s="86"/>
      <c r="P182" s="86"/>
      <c r="Q182" s="86"/>
      <c r="R182" s="86"/>
      <c r="S182" s="86"/>
      <c r="T182" s="86"/>
      <c r="U182" s="86"/>
      <c r="V182" s="86"/>
      <c r="W182" s="86"/>
      <c r="X182" s="86"/>
      <c r="Y182" s="86"/>
      <c r="Z182" s="86"/>
      <c r="AA182" s="86"/>
      <c r="AB182" s="86"/>
      <c r="AC182" s="86"/>
      <c r="AD182" s="86"/>
      <c r="AE182" s="86"/>
      <c r="AF182" s="86"/>
      <c r="AG182" s="86"/>
      <c r="AH182" s="86"/>
      <c r="AI182" s="86"/>
      <c r="AJ182" s="86"/>
      <c r="AK182" s="86"/>
      <c r="AL182" s="86"/>
      <c r="AM182" s="86"/>
      <c r="AN182" s="86"/>
      <c r="AO182" s="86"/>
      <c r="AP182" s="86"/>
      <c r="AQ182" s="86"/>
      <c r="AR182" s="86"/>
      <c r="AS182" s="86"/>
      <c r="AT182" s="86"/>
      <c r="AU182" s="86"/>
      <c r="AV182" s="86"/>
      <c r="AW182" s="86"/>
      <c r="AX182" s="86"/>
      <c r="AY182" s="86"/>
      <c r="AZ182" s="86"/>
      <c r="BA182" s="86"/>
      <c r="BB182" s="86"/>
    </row>
    <row r="183" spans="2:54" x14ac:dyDescent="0.25">
      <c r="B183"/>
      <c r="C183"/>
      <c r="D183" s="86"/>
      <c r="E183" s="86"/>
      <c r="F183" s="86"/>
      <c r="G183" s="86"/>
      <c r="H183" s="86"/>
      <c r="I183" s="86"/>
      <c r="J183" s="86"/>
      <c r="K183" s="86"/>
      <c r="L183" s="86"/>
      <c r="M183" s="86"/>
      <c r="N183" s="86"/>
      <c r="O183" s="86"/>
      <c r="P183" s="86"/>
      <c r="Q183" s="86"/>
      <c r="R183" s="86"/>
      <c r="S183" s="86"/>
      <c r="T183" s="86"/>
      <c r="U183" s="86"/>
      <c r="V183" s="86"/>
      <c r="W183" s="86"/>
      <c r="X183" s="86"/>
      <c r="Y183" s="86"/>
      <c r="Z183" s="86"/>
      <c r="AA183" s="86"/>
      <c r="AB183" s="86"/>
      <c r="AC183" s="86"/>
      <c r="AD183" s="86"/>
      <c r="AE183" s="86"/>
      <c r="AF183" s="86"/>
      <c r="AG183" s="86"/>
      <c r="AH183" s="86"/>
      <c r="AI183" s="86"/>
      <c r="AJ183" s="86"/>
      <c r="AK183" s="86"/>
      <c r="AL183" s="86"/>
      <c r="AM183" s="86"/>
      <c r="AN183" s="86"/>
      <c r="AO183" s="86"/>
      <c r="AP183" s="86"/>
      <c r="AQ183" s="86"/>
      <c r="AR183" s="86"/>
      <c r="AS183" s="86"/>
      <c r="AT183" s="86"/>
      <c r="AU183" s="86"/>
      <c r="AV183" s="86"/>
      <c r="AW183" s="86"/>
      <c r="AX183" s="86"/>
      <c r="AY183" s="86"/>
      <c r="AZ183" s="86"/>
      <c r="BA183" s="86"/>
      <c r="BB183" s="86"/>
    </row>
    <row r="184" spans="2:54" x14ac:dyDescent="0.25">
      <c r="B184"/>
      <c r="C184"/>
      <c r="D184" s="86"/>
      <c r="E184" s="86"/>
      <c r="F184" s="86"/>
      <c r="G184" s="86"/>
      <c r="H184" s="86"/>
      <c r="I184" s="86"/>
      <c r="J184" s="86"/>
      <c r="K184" s="86"/>
      <c r="L184" s="86"/>
      <c r="M184" s="86"/>
      <c r="N184" s="86"/>
      <c r="O184" s="86"/>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6"/>
      <c r="AO184" s="86"/>
      <c r="AP184" s="86"/>
      <c r="AQ184" s="86"/>
      <c r="AR184" s="86"/>
      <c r="AS184" s="86"/>
      <c r="AT184" s="86"/>
      <c r="AU184" s="86"/>
      <c r="AV184" s="86"/>
      <c r="AW184" s="86"/>
      <c r="AX184" s="86"/>
      <c r="AY184" s="86"/>
      <c r="AZ184" s="86"/>
      <c r="BA184" s="86"/>
      <c r="BB184" s="86"/>
    </row>
    <row r="185" spans="2:54" x14ac:dyDescent="0.25">
      <c r="B185"/>
      <c r="C185"/>
      <c r="D185" s="86"/>
      <c r="E185" s="86"/>
      <c r="F185" s="86"/>
      <c r="G185" s="86"/>
      <c r="H185" s="86"/>
      <c r="I185" s="86"/>
      <c r="J185" s="86"/>
      <c r="K185" s="86"/>
      <c r="L185" s="86"/>
      <c r="M185" s="86"/>
      <c r="N185" s="86"/>
      <c r="O185" s="86"/>
      <c r="P185" s="86"/>
      <c r="Q185" s="86"/>
      <c r="R185" s="86"/>
      <c r="S185" s="86"/>
      <c r="T185" s="86"/>
      <c r="U185" s="86"/>
      <c r="V185" s="86"/>
      <c r="W185" s="86"/>
      <c r="X185" s="86"/>
      <c r="Y185" s="86"/>
      <c r="Z185" s="86"/>
      <c r="AA185" s="86"/>
      <c r="AB185" s="86"/>
      <c r="AC185" s="86"/>
      <c r="AD185" s="86"/>
      <c r="AE185" s="86"/>
      <c r="AF185" s="86"/>
      <c r="AG185" s="86"/>
      <c r="AH185" s="86"/>
      <c r="AI185" s="86"/>
      <c r="AJ185" s="86"/>
      <c r="AK185" s="86"/>
      <c r="AL185" s="86"/>
      <c r="AM185" s="86"/>
      <c r="AN185" s="86"/>
      <c r="AO185" s="86"/>
      <c r="AP185" s="86"/>
      <c r="AQ185" s="86"/>
      <c r="AR185" s="86"/>
      <c r="AS185" s="86"/>
      <c r="AT185" s="86"/>
      <c r="AU185" s="86"/>
      <c r="AV185" s="86"/>
      <c r="AW185" s="86"/>
      <c r="AX185" s="86"/>
      <c r="AY185" s="86"/>
      <c r="AZ185" s="86"/>
      <c r="BA185" s="86"/>
      <c r="BB185" s="86"/>
    </row>
    <row r="186" spans="2:54" x14ac:dyDescent="0.25">
      <c r="B186"/>
      <c r="C186"/>
      <c r="D186" s="86"/>
      <c r="E186" s="86"/>
      <c r="F186" s="86"/>
      <c r="G186" s="86"/>
      <c r="H186" s="86"/>
      <c r="I186" s="86"/>
      <c r="J186" s="86"/>
      <c r="K186" s="86"/>
      <c r="L186" s="86"/>
      <c r="M186" s="86"/>
      <c r="N186" s="86"/>
      <c r="O186" s="86"/>
      <c r="P186" s="86"/>
      <c r="Q186" s="86"/>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6"/>
      <c r="AO186" s="86"/>
      <c r="AP186" s="86"/>
      <c r="AQ186" s="86"/>
      <c r="AR186" s="86"/>
      <c r="AS186" s="86"/>
      <c r="AT186" s="86"/>
      <c r="AU186" s="86"/>
      <c r="AV186" s="86"/>
      <c r="AW186" s="86"/>
      <c r="AX186" s="86"/>
      <c r="AY186" s="86"/>
      <c r="AZ186" s="86"/>
      <c r="BA186" s="86"/>
      <c r="BB186" s="86"/>
    </row>
    <row r="187" spans="2:54" x14ac:dyDescent="0.25">
      <c r="B187"/>
      <c r="C187"/>
      <c r="D187" s="86"/>
      <c r="E187" s="86"/>
      <c r="F187" s="86"/>
      <c r="G187" s="86"/>
      <c r="H187" s="86"/>
      <c r="I187" s="86"/>
      <c r="J187" s="86"/>
      <c r="K187" s="86"/>
      <c r="L187" s="86"/>
      <c r="M187" s="86"/>
      <c r="N187" s="86"/>
      <c r="O187" s="86"/>
      <c r="P187" s="86"/>
      <c r="Q187" s="86"/>
      <c r="R187" s="86"/>
      <c r="S187" s="86"/>
      <c r="T187" s="86"/>
      <c r="U187" s="86"/>
      <c r="V187" s="86"/>
      <c r="W187" s="86"/>
      <c r="X187" s="86"/>
      <c r="Y187" s="86"/>
      <c r="Z187" s="86"/>
      <c r="AA187" s="86"/>
      <c r="AB187" s="86"/>
      <c r="AC187" s="86"/>
      <c r="AD187" s="86"/>
      <c r="AE187" s="86"/>
      <c r="AF187" s="86"/>
      <c r="AG187" s="86"/>
      <c r="AH187" s="86"/>
      <c r="AI187" s="86"/>
      <c r="AJ187" s="86"/>
      <c r="AK187" s="86"/>
      <c r="AL187" s="86"/>
      <c r="AM187" s="86"/>
      <c r="AN187" s="86"/>
      <c r="AO187" s="86"/>
      <c r="AP187" s="86"/>
      <c r="AQ187" s="86"/>
      <c r="AR187" s="86"/>
      <c r="AS187" s="86"/>
      <c r="AT187" s="86"/>
      <c r="AU187" s="86"/>
      <c r="AV187" s="86"/>
      <c r="AW187" s="86"/>
      <c r="AX187" s="86"/>
      <c r="AY187" s="86"/>
      <c r="AZ187" s="86"/>
      <c r="BA187" s="86"/>
      <c r="BB187" s="86"/>
    </row>
    <row r="188" spans="2:54" x14ac:dyDescent="0.25">
      <c r="B188"/>
      <c r="C188"/>
      <c r="D188" s="86"/>
      <c r="E188" s="86"/>
      <c r="F188" s="86"/>
      <c r="G188" s="86"/>
      <c r="H188" s="86"/>
      <c r="I188" s="86"/>
      <c r="J188" s="86"/>
      <c r="K188" s="86"/>
      <c r="L188" s="86"/>
      <c r="M188" s="86"/>
      <c r="N188" s="86"/>
      <c r="O188" s="86"/>
      <c r="P188" s="86"/>
      <c r="Q188" s="86"/>
      <c r="R188" s="86"/>
      <c r="S188" s="86"/>
      <c r="T188" s="86"/>
      <c r="U188" s="86"/>
      <c r="V188" s="86"/>
      <c r="W188" s="86"/>
      <c r="X188" s="86"/>
      <c r="Y188" s="86"/>
      <c r="Z188" s="86"/>
      <c r="AA188" s="86"/>
      <c r="AB188" s="86"/>
      <c r="AC188" s="86"/>
      <c r="AD188" s="86"/>
      <c r="AE188" s="86"/>
      <c r="AF188" s="86"/>
      <c r="AG188" s="86"/>
      <c r="AH188" s="86"/>
      <c r="AI188" s="86"/>
      <c r="AJ188" s="86"/>
      <c r="AK188" s="86"/>
      <c r="AL188" s="86"/>
      <c r="AM188" s="86"/>
      <c r="AN188" s="86"/>
      <c r="AO188" s="86"/>
      <c r="AP188" s="86"/>
      <c r="AQ188" s="86"/>
      <c r="AR188" s="86"/>
      <c r="AS188" s="86"/>
      <c r="AT188" s="86"/>
      <c r="AU188" s="86"/>
      <c r="AV188" s="86"/>
      <c r="AW188" s="86"/>
      <c r="AX188" s="86"/>
      <c r="AY188" s="86"/>
      <c r="AZ188" s="86"/>
      <c r="BA188" s="86"/>
      <c r="BB188" s="86"/>
    </row>
    <row r="189" spans="2:54" x14ac:dyDescent="0.25">
      <c r="B189"/>
      <c r="C189"/>
      <c r="D189" s="86"/>
      <c r="E189" s="86"/>
      <c r="F189" s="86"/>
      <c r="G189" s="86"/>
      <c r="H189" s="86"/>
      <c r="I189" s="86"/>
      <c r="J189" s="86"/>
      <c r="K189" s="86"/>
      <c r="L189" s="86"/>
      <c r="M189" s="86"/>
      <c r="N189" s="86"/>
      <c r="O189" s="86"/>
      <c r="P189" s="86"/>
      <c r="Q189" s="86"/>
      <c r="R189" s="86"/>
      <c r="S189" s="86"/>
      <c r="T189" s="86"/>
      <c r="U189" s="86"/>
      <c r="V189" s="86"/>
      <c r="W189" s="86"/>
      <c r="X189" s="86"/>
      <c r="Y189" s="86"/>
      <c r="Z189" s="86"/>
      <c r="AA189" s="86"/>
      <c r="AB189" s="86"/>
      <c r="AC189" s="86"/>
      <c r="AD189" s="86"/>
      <c r="AE189" s="86"/>
      <c r="AF189" s="86"/>
      <c r="AG189" s="86"/>
      <c r="AH189" s="86"/>
      <c r="AI189" s="86"/>
      <c r="AJ189" s="86"/>
      <c r="AK189" s="86"/>
      <c r="AL189" s="86"/>
      <c r="AM189" s="86"/>
      <c r="AN189" s="86"/>
      <c r="AO189" s="86"/>
      <c r="AP189" s="86"/>
      <c r="AQ189" s="86"/>
      <c r="AR189" s="86"/>
      <c r="AS189" s="86"/>
      <c r="AT189" s="86"/>
      <c r="AU189" s="86"/>
      <c r="AV189" s="86"/>
      <c r="AW189" s="86"/>
      <c r="AX189" s="86"/>
      <c r="AY189" s="86"/>
      <c r="AZ189" s="86"/>
      <c r="BA189" s="86"/>
      <c r="BB189" s="86"/>
    </row>
    <row r="190" spans="2:54" x14ac:dyDescent="0.25">
      <c r="B190"/>
      <c r="C190"/>
      <c r="D190" s="86"/>
      <c r="E190" s="86"/>
      <c r="F190" s="86"/>
      <c r="G190" s="86"/>
      <c r="H190" s="86"/>
      <c r="I190" s="86"/>
      <c r="J190" s="86"/>
      <c r="K190" s="86"/>
      <c r="L190" s="86"/>
      <c r="M190" s="86"/>
      <c r="N190" s="86"/>
      <c r="O190" s="86"/>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6"/>
      <c r="AO190" s="86"/>
      <c r="AP190" s="86"/>
      <c r="AQ190" s="86"/>
      <c r="AR190" s="86"/>
      <c r="AS190" s="86"/>
      <c r="AT190" s="86"/>
      <c r="AU190" s="86"/>
      <c r="AV190" s="86"/>
      <c r="AW190" s="86"/>
      <c r="AX190" s="86"/>
      <c r="AY190" s="86"/>
      <c r="AZ190" s="86"/>
      <c r="BA190" s="86"/>
      <c r="BB190" s="86"/>
    </row>
    <row r="191" spans="2:54" x14ac:dyDescent="0.25">
      <c r="B191"/>
      <c r="C191"/>
      <c r="D191" s="86"/>
      <c r="E191" s="86"/>
      <c r="F191" s="86"/>
      <c r="G191" s="86"/>
      <c r="H191" s="86"/>
      <c r="I191" s="86"/>
      <c r="J191" s="86"/>
      <c r="K191" s="86"/>
      <c r="L191" s="86"/>
      <c r="M191" s="86"/>
      <c r="N191" s="86"/>
      <c r="O191" s="86"/>
      <c r="P191" s="86"/>
      <c r="Q191" s="86"/>
      <c r="R191" s="86"/>
      <c r="S191" s="86"/>
      <c r="T191" s="86"/>
      <c r="U191" s="86"/>
      <c r="V191" s="86"/>
      <c r="W191" s="86"/>
      <c r="X191" s="86"/>
      <c r="Y191" s="86"/>
      <c r="Z191" s="86"/>
      <c r="AA191" s="86"/>
      <c r="AB191" s="86"/>
      <c r="AC191" s="86"/>
      <c r="AD191" s="86"/>
      <c r="AE191" s="86"/>
      <c r="AF191" s="86"/>
      <c r="AG191" s="86"/>
      <c r="AH191" s="86"/>
      <c r="AI191" s="86"/>
      <c r="AJ191" s="86"/>
      <c r="AK191" s="86"/>
      <c r="AL191" s="86"/>
      <c r="AM191" s="86"/>
      <c r="AN191" s="86"/>
      <c r="AO191" s="86"/>
      <c r="AP191" s="86"/>
      <c r="AQ191" s="86"/>
      <c r="AR191" s="86"/>
      <c r="AS191" s="86"/>
      <c r="AT191" s="86"/>
      <c r="AU191" s="86"/>
      <c r="AV191" s="86"/>
      <c r="AW191" s="86"/>
      <c r="AX191" s="86"/>
      <c r="AY191" s="86"/>
      <c r="AZ191" s="86"/>
      <c r="BA191" s="86"/>
      <c r="BB191" s="86"/>
    </row>
    <row r="192" spans="2:54" x14ac:dyDescent="0.25">
      <c r="B192"/>
      <c r="C192"/>
      <c r="D192" s="86"/>
      <c r="E192" s="86"/>
      <c r="F192" s="86"/>
      <c r="G192" s="86"/>
      <c r="H192" s="86"/>
      <c r="I192" s="86"/>
      <c r="J192" s="86"/>
      <c r="K192" s="86"/>
      <c r="L192" s="86"/>
      <c r="M192" s="86"/>
      <c r="N192" s="86"/>
      <c r="O192" s="86"/>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6"/>
      <c r="AO192" s="86"/>
      <c r="AP192" s="86"/>
      <c r="AQ192" s="86"/>
      <c r="AR192" s="86"/>
      <c r="AS192" s="86"/>
      <c r="AT192" s="86"/>
      <c r="AU192" s="86"/>
      <c r="AV192" s="86"/>
      <c r="AW192" s="86"/>
      <c r="AX192" s="86"/>
      <c r="AY192" s="86"/>
      <c r="AZ192" s="86"/>
      <c r="BA192" s="86"/>
      <c r="BB192" s="86"/>
    </row>
    <row r="193" spans="2:54" x14ac:dyDescent="0.25">
      <c r="B193"/>
      <c r="C193"/>
      <c r="D193" s="86"/>
      <c r="E193" s="86"/>
      <c r="F193" s="86"/>
      <c r="G193" s="86"/>
      <c r="H193" s="86"/>
      <c r="I193" s="86"/>
      <c r="J193" s="86"/>
      <c r="K193" s="86"/>
      <c r="L193" s="86"/>
      <c r="M193" s="86"/>
      <c r="N193" s="86"/>
      <c r="O193" s="86"/>
      <c r="P193" s="86"/>
      <c r="Q193" s="86"/>
      <c r="R193" s="86"/>
      <c r="S193" s="86"/>
      <c r="T193" s="86"/>
      <c r="U193" s="86"/>
      <c r="V193" s="86"/>
      <c r="W193" s="86"/>
      <c r="X193" s="86"/>
      <c r="Y193" s="86"/>
      <c r="Z193" s="86"/>
      <c r="AA193" s="86"/>
      <c r="AB193" s="86"/>
      <c r="AC193" s="86"/>
      <c r="AD193" s="86"/>
      <c r="AE193" s="86"/>
      <c r="AF193" s="86"/>
      <c r="AG193" s="86"/>
      <c r="AH193" s="86"/>
      <c r="AI193" s="86"/>
      <c r="AJ193" s="86"/>
      <c r="AK193" s="86"/>
      <c r="AL193" s="86"/>
      <c r="AM193" s="86"/>
      <c r="AN193" s="86"/>
      <c r="AO193" s="86"/>
      <c r="AP193" s="86"/>
      <c r="AQ193" s="86"/>
      <c r="AR193" s="86"/>
      <c r="AS193" s="86"/>
      <c r="AT193" s="86"/>
      <c r="AU193" s="86"/>
      <c r="AV193" s="86"/>
      <c r="AW193" s="86"/>
      <c r="AX193" s="86"/>
      <c r="AY193" s="86"/>
      <c r="AZ193" s="86"/>
      <c r="BA193" s="86"/>
      <c r="BB193" s="86"/>
    </row>
    <row r="194" spans="2:54" x14ac:dyDescent="0.25">
      <c r="B194"/>
      <c r="C194"/>
      <c r="D194" s="86"/>
      <c r="E194" s="86"/>
      <c r="F194" s="86"/>
      <c r="G194" s="86"/>
      <c r="H194" s="86"/>
      <c r="I194" s="86"/>
      <c r="J194" s="86"/>
      <c r="K194" s="86"/>
      <c r="L194" s="86"/>
      <c r="M194" s="86"/>
      <c r="N194" s="86"/>
      <c r="O194" s="86"/>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6"/>
      <c r="AO194" s="86"/>
      <c r="AP194" s="86"/>
      <c r="AQ194" s="86"/>
      <c r="AR194" s="86"/>
      <c r="AS194" s="86"/>
      <c r="AT194" s="86"/>
      <c r="AU194" s="86"/>
      <c r="AV194" s="86"/>
      <c r="AW194" s="86"/>
      <c r="AX194" s="86"/>
      <c r="AY194" s="86"/>
      <c r="AZ194" s="86"/>
      <c r="BA194" s="86"/>
      <c r="BB194" s="86"/>
    </row>
    <row r="195" spans="2:54" x14ac:dyDescent="0.25">
      <c r="B195"/>
      <c r="C195"/>
      <c r="D195" s="86"/>
      <c r="E195" s="86"/>
      <c r="F195" s="86"/>
      <c r="G195" s="86"/>
      <c r="H195" s="86"/>
      <c r="I195" s="86"/>
      <c r="J195" s="86"/>
      <c r="K195" s="86"/>
      <c r="L195" s="86"/>
      <c r="M195" s="86"/>
      <c r="N195" s="86"/>
      <c r="O195" s="86"/>
      <c r="P195" s="86"/>
      <c r="Q195" s="86"/>
      <c r="R195" s="86"/>
      <c r="S195" s="86"/>
      <c r="T195" s="86"/>
      <c r="U195" s="86"/>
      <c r="V195" s="86"/>
      <c r="W195" s="86"/>
      <c r="X195" s="86"/>
      <c r="Y195" s="86"/>
      <c r="Z195" s="86"/>
      <c r="AA195" s="86"/>
      <c r="AB195" s="86"/>
      <c r="AC195" s="86"/>
      <c r="AD195" s="86"/>
      <c r="AE195" s="86"/>
      <c r="AF195" s="86"/>
      <c r="AG195" s="86"/>
      <c r="AH195" s="86"/>
      <c r="AI195" s="86"/>
      <c r="AJ195" s="86"/>
      <c r="AK195" s="86"/>
      <c r="AL195" s="86"/>
      <c r="AM195" s="86"/>
      <c r="AN195" s="86"/>
      <c r="AO195" s="86"/>
      <c r="AP195" s="86"/>
      <c r="AQ195" s="86"/>
      <c r="AR195" s="86"/>
      <c r="AS195" s="86"/>
      <c r="AT195" s="86"/>
      <c r="AU195" s="86"/>
      <c r="AV195" s="86"/>
      <c r="AW195" s="86"/>
      <c r="AX195" s="86"/>
      <c r="AY195" s="86"/>
      <c r="AZ195" s="86"/>
      <c r="BA195" s="86"/>
      <c r="BB195" s="86"/>
    </row>
    <row r="196" spans="2:54" x14ac:dyDescent="0.25">
      <c r="B196"/>
      <c r="C196"/>
      <c r="D196" s="86"/>
      <c r="E196" s="86"/>
      <c r="F196" s="86"/>
      <c r="G196" s="86"/>
      <c r="H196" s="86"/>
      <c r="I196" s="86"/>
      <c r="J196" s="86"/>
      <c r="K196" s="86"/>
      <c r="L196" s="86"/>
      <c r="M196" s="86"/>
      <c r="N196" s="86"/>
      <c r="O196" s="86"/>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6"/>
      <c r="AO196" s="86"/>
      <c r="AP196" s="86"/>
      <c r="AQ196" s="86"/>
      <c r="AR196" s="86"/>
      <c r="AS196" s="86"/>
      <c r="AT196" s="86"/>
      <c r="AU196" s="86"/>
      <c r="AV196" s="86"/>
      <c r="AW196" s="86"/>
      <c r="AX196" s="86"/>
      <c r="AY196" s="86"/>
      <c r="AZ196" s="86"/>
      <c r="BA196" s="86"/>
      <c r="BB196" s="86"/>
    </row>
    <row r="197" spans="2:54" x14ac:dyDescent="0.25">
      <c r="B197"/>
      <c r="C197"/>
      <c r="D197" s="86"/>
      <c r="E197" s="86"/>
      <c r="F197" s="86"/>
      <c r="G197" s="86"/>
      <c r="H197" s="86"/>
      <c r="I197" s="86"/>
      <c r="J197" s="86"/>
      <c r="K197" s="86"/>
      <c r="L197" s="86"/>
      <c r="M197" s="86"/>
      <c r="N197" s="86"/>
      <c r="O197" s="86"/>
      <c r="P197" s="86"/>
      <c r="Q197" s="86"/>
      <c r="R197" s="86"/>
      <c r="S197" s="86"/>
      <c r="T197" s="86"/>
      <c r="U197" s="86"/>
      <c r="V197" s="86"/>
      <c r="W197" s="86"/>
      <c r="X197" s="86"/>
      <c r="Y197" s="86"/>
      <c r="Z197" s="86"/>
      <c r="AA197" s="86"/>
      <c r="AB197" s="86"/>
      <c r="AC197" s="86"/>
      <c r="AD197" s="86"/>
      <c r="AE197" s="86"/>
      <c r="AF197" s="86"/>
      <c r="AG197" s="86"/>
      <c r="AH197" s="86"/>
      <c r="AI197" s="86"/>
      <c r="AJ197" s="86"/>
      <c r="AK197" s="86"/>
      <c r="AL197" s="86"/>
      <c r="AM197" s="86"/>
      <c r="AN197" s="86"/>
      <c r="AO197" s="86"/>
      <c r="AP197" s="86"/>
      <c r="AQ197" s="86"/>
      <c r="AR197" s="86"/>
      <c r="AS197" s="86"/>
      <c r="AT197" s="86"/>
      <c r="AU197" s="86"/>
      <c r="AV197" s="86"/>
      <c r="AW197" s="86"/>
      <c r="AX197" s="86"/>
      <c r="AY197" s="86"/>
      <c r="AZ197" s="86"/>
      <c r="BA197" s="86"/>
      <c r="BB197" s="86"/>
    </row>
    <row r="198" spans="2:54" x14ac:dyDescent="0.25">
      <c r="B198"/>
      <c r="C198"/>
      <c r="D198" s="86"/>
      <c r="E198" s="86"/>
      <c r="F198" s="86"/>
      <c r="G198" s="86"/>
      <c r="H198" s="86"/>
      <c r="I198" s="86"/>
      <c r="J198" s="86"/>
      <c r="K198" s="86"/>
      <c r="L198" s="86"/>
      <c r="M198" s="86"/>
      <c r="N198" s="86"/>
      <c r="O198" s="86"/>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6"/>
      <c r="AO198" s="86"/>
      <c r="AP198" s="86"/>
      <c r="AQ198" s="86"/>
      <c r="AR198" s="86"/>
      <c r="AS198" s="86"/>
      <c r="AT198" s="86"/>
      <c r="AU198" s="86"/>
      <c r="AV198" s="86"/>
      <c r="AW198" s="86"/>
      <c r="AX198" s="86"/>
      <c r="AY198" s="86"/>
      <c r="AZ198" s="86"/>
      <c r="BA198" s="86"/>
      <c r="BB198" s="86"/>
    </row>
    <row r="199" spans="2:54" x14ac:dyDescent="0.25">
      <c r="B199"/>
      <c r="C199"/>
      <c r="D199" s="86"/>
      <c r="E199" s="86"/>
      <c r="F199" s="86"/>
      <c r="G199" s="86"/>
      <c r="H199" s="86"/>
      <c r="I199" s="86"/>
      <c r="J199" s="86"/>
      <c r="K199" s="86"/>
      <c r="L199" s="86"/>
      <c r="M199" s="86"/>
      <c r="N199" s="86"/>
      <c r="O199" s="86"/>
      <c r="P199" s="86"/>
      <c r="Q199" s="86"/>
      <c r="R199" s="86"/>
      <c r="S199" s="86"/>
      <c r="T199" s="86"/>
      <c r="U199" s="86"/>
      <c r="V199" s="86"/>
      <c r="W199" s="86"/>
      <c r="X199" s="86"/>
      <c r="Y199" s="86"/>
      <c r="Z199" s="86"/>
      <c r="AA199" s="86"/>
      <c r="AB199" s="86"/>
      <c r="AC199" s="86"/>
      <c r="AD199" s="86"/>
      <c r="AE199" s="86"/>
      <c r="AF199" s="86"/>
      <c r="AG199" s="86"/>
      <c r="AH199" s="86"/>
      <c r="AI199" s="86"/>
      <c r="AJ199" s="86"/>
      <c r="AK199" s="86"/>
      <c r="AL199" s="86"/>
      <c r="AM199" s="86"/>
      <c r="AN199" s="86"/>
      <c r="AO199" s="86"/>
      <c r="AP199" s="86"/>
      <c r="AQ199" s="86"/>
      <c r="AR199" s="86"/>
      <c r="AS199" s="86"/>
      <c r="AT199" s="86"/>
      <c r="AU199" s="86"/>
      <c r="AV199" s="86"/>
      <c r="AW199" s="86"/>
      <c r="AX199" s="86"/>
      <c r="AY199" s="86"/>
      <c r="AZ199" s="86"/>
      <c r="BA199" s="86"/>
      <c r="BB199" s="86"/>
    </row>
    <row r="200" spans="2:54" x14ac:dyDescent="0.25">
      <c r="B200"/>
      <c r="C200"/>
      <c r="D200" s="86"/>
      <c r="E200" s="86"/>
      <c r="F200" s="86"/>
      <c r="G200" s="86"/>
      <c r="H200" s="86"/>
      <c r="I200" s="86"/>
      <c r="J200" s="86"/>
      <c r="K200" s="86"/>
      <c r="L200" s="86"/>
      <c r="M200" s="86"/>
      <c r="N200" s="86"/>
      <c r="O200" s="86"/>
      <c r="P200" s="86"/>
      <c r="Q200" s="86"/>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6"/>
      <c r="AO200" s="86"/>
      <c r="AP200" s="86"/>
      <c r="AQ200" s="86"/>
      <c r="AR200" s="86"/>
      <c r="AS200" s="86"/>
      <c r="AT200" s="86"/>
      <c r="AU200" s="86"/>
      <c r="AV200" s="86"/>
      <c r="AW200" s="86"/>
      <c r="AX200" s="86"/>
      <c r="AY200" s="86"/>
      <c r="AZ200" s="86"/>
      <c r="BA200" s="86"/>
      <c r="BB200" s="86"/>
    </row>
    <row r="201" spans="2:54" x14ac:dyDescent="0.25">
      <c r="B201"/>
      <c r="C201"/>
      <c r="D201" s="86"/>
      <c r="E201" s="86"/>
      <c r="F201" s="86"/>
      <c r="G201" s="86"/>
      <c r="H201" s="86"/>
      <c r="I201" s="86"/>
      <c r="J201" s="86"/>
      <c r="K201" s="86"/>
      <c r="L201" s="86"/>
      <c r="M201" s="86"/>
      <c r="N201" s="86"/>
      <c r="O201" s="86"/>
      <c r="P201" s="86"/>
      <c r="Q201" s="86"/>
      <c r="R201" s="86"/>
      <c r="S201" s="86"/>
      <c r="T201" s="86"/>
      <c r="U201" s="86"/>
      <c r="V201" s="86"/>
      <c r="W201" s="86"/>
      <c r="X201" s="86"/>
      <c r="Y201" s="86"/>
      <c r="Z201" s="86"/>
      <c r="AA201" s="86"/>
      <c r="AB201" s="86"/>
      <c r="AC201" s="86"/>
      <c r="AD201" s="86"/>
      <c r="AE201" s="86"/>
      <c r="AF201" s="86"/>
      <c r="AG201" s="86"/>
      <c r="AH201" s="86"/>
      <c r="AI201" s="86"/>
      <c r="AJ201" s="86"/>
      <c r="AK201" s="86"/>
      <c r="AL201" s="86"/>
      <c r="AM201" s="86"/>
      <c r="AN201" s="86"/>
      <c r="AO201" s="86"/>
      <c r="AP201" s="86"/>
      <c r="AQ201" s="86"/>
      <c r="AR201" s="86"/>
      <c r="AS201" s="86"/>
      <c r="AT201" s="86"/>
      <c r="AU201" s="86"/>
      <c r="AV201" s="86"/>
      <c r="AW201" s="86"/>
      <c r="AX201" s="86"/>
      <c r="AY201" s="86"/>
      <c r="AZ201" s="86"/>
      <c r="BA201" s="86"/>
      <c r="BB201" s="86"/>
    </row>
    <row r="202" spans="2:54" x14ac:dyDescent="0.25">
      <c r="B202"/>
      <c r="C202"/>
      <c r="D202" s="86"/>
      <c r="E202" s="86"/>
      <c r="F202" s="86"/>
      <c r="G202" s="86"/>
      <c r="H202" s="86"/>
      <c r="I202" s="86"/>
      <c r="J202" s="86"/>
      <c r="K202" s="86"/>
      <c r="L202" s="86"/>
      <c r="M202" s="86"/>
      <c r="N202" s="86"/>
      <c r="O202" s="86"/>
      <c r="P202" s="86"/>
      <c r="Q202" s="86"/>
      <c r="R202" s="86"/>
      <c r="S202" s="86"/>
      <c r="T202" s="86"/>
      <c r="U202" s="86"/>
      <c r="V202" s="86"/>
      <c r="W202" s="86"/>
      <c r="X202" s="86"/>
      <c r="Y202" s="86"/>
      <c r="Z202" s="86"/>
      <c r="AA202" s="86"/>
      <c r="AB202" s="86"/>
      <c r="AC202" s="86"/>
      <c r="AD202" s="86"/>
      <c r="AE202" s="86"/>
      <c r="AF202" s="86"/>
      <c r="AG202" s="86"/>
      <c r="AH202" s="86"/>
      <c r="AI202" s="86"/>
      <c r="AJ202" s="86"/>
      <c r="AK202" s="86"/>
      <c r="AL202" s="86"/>
      <c r="AM202" s="86"/>
      <c r="AN202" s="86"/>
      <c r="AO202" s="86"/>
      <c r="AP202" s="86"/>
      <c r="AQ202" s="86"/>
      <c r="AR202" s="86"/>
      <c r="AS202" s="86"/>
      <c r="AT202" s="86"/>
      <c r="AU202" s="86"/>
      <c r="AV202" s="86"/>
      <c r="AW202" s="86"/>
      <c r="AX202" s="86"/>
      <c r="AY202" s="86"/>
      <c r="AZ202" s="86"/>
      <c r="BA202" s="86"/>
      <c r="BB202" s="86"/>
    </row>
    <row r="203" spans="2:54" x14ac:dyDescent="0.25">
      <c r="B203"/>
      <c r="C203"/>
      <c r="D203" s="86"/>
      <c r="E203" s="86"/>
      <c r="F203" s="86"/>
      <c r="G203" s="86"/>
      <c r="H203" s="86"/>
      <c r="I203" s="86"/>
      <c r="J203" s="86"/>
      <c r="K203" s="86"/>
      <c r="L203" s="86"/>
      <c r="M203" s="86"/>
      <c r="N203" s="86"/>
      <c r="O203" s="86"/>
      <c r="P203" s="86"/>
      <c r="Q203" s="86"/>
      <c r="R203" s="86"/>
      <c r="S203" s="86"/>
      <c r="T203" s="86"/>
      <c r="U203" s="86"/>
      <c r="V203" s="86"/>
      <c r="W203" s="86"/>
      <c r="X203" s="86"/>
      <c r="Y203" s="86"/>
      <c r="Z203" s="86"/>
      <c r="AA203" s="86"/>
      <c r="AB203" s="86"/>
      <c r="AC203" s="86"/>
      <c r="AD203" s="86"/>
      <c r="AE203" s="86"/>
      <c r="AF203" s="86"/>
      <c r="AG203" s="86"/>
      <c r="AH203" s="86"/>
      <c r="AI203" s="86"/>
      <c r="AJ203" s="86"/>
      <c r="AK203" s="86"/>
      <c r="AL203" s="86"/>
      <c r="AM203" s="86"/>
      <c r="AN203" s="86"/>
      <c r="AO203" s="86"/>
      <c r="AP203" s="86"/>
      <c r="AQ203" s="86"/>
      <c r="AR203" s="86"/>
      <c r="AS203" s="86"/>
      <c r="AT203" s="86"/>
      <c r="AU203" s="86"/>
      <c r="AV203" s="86"/>
      <c r="AW203" s="86"/>
      <c r="AX203" s="86"/>
      <c r="AY203" s="86"/>
      <c r="AZ203" s="86"/>
      <c r="BA203" s="86"/>
      <c r="BB203" s="86"/>
    </row>
    <row r="204" spans="2:54" x14ac:dyDescent="0.25">
      <c r="B204"/>
      <c r="C204"/>
      <c r="D204" s="86"/>
      <c r="E204" s="86"/>
      <c r="F204" s="86"/>
      <c r="G204" s="86"/>
      <c r="H204" s="86"/>
      <c r="I204" s="86"/>
      <c r="J204" s="86"/>
      <c r="K204" s="86"/>
      <c r="L204" s="86"/>
      <c r="M204" s="86"/>
      <c r="N204" s="86"/>
      <c r="O204" s="86"/>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6"/>
      <c r="AO204" s="86"/>
      <c r="AP204" s="86"/>
      <c r="AQ204" s="86"/>
      <c r="AR204" s="86"/>
      <c r="AS204" s="86"/>
      <c r="AT204" s="86"/>
      <c r="AU204" s="86"/>
      <c r="AV204" s="86"/>
      <c r="AW204" s="86"/>
      <c r="AX204" s="86"/>
      <c r="AY204" s="86"/>
      <c r="AZ204" s="86"/>
      <c r="BA204" s="86"/>
      <c r="BB204" s="86"/>
    </row>
    <row r="205" spans="2:54" x14ac:dyDescent="0.25">
      <c r="B205"/>
      <c r="C205"/>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86"/>
      <c r="AI205" s="86"/>
      <c r="AJ205" s="86"/>
      <c r="AK205" s="86"/>
      <c r="AL205" s="86"/>
      <c r="AM205" s="86"/>
      <c r="AN205" s="86"/>
      <c r="AO205" s="86"/>
      <c r="AP205" s="86"/>
      <c r="AQ205" s="86"/>
      <c r="AR205" s="86"/>
      <c r="AS205" s="86"/>
      <c r="AT205" s="86"/>
      <c r="AU205" s="86"/>
      <c r="AV205" s="86"/>
      <c r="AW205" s="86"/>
      <c r="AX205" s="86"/>
      <c r="AY205" s="86"/>
      <c r="AZ205" s="86"/>
      <c r="BA205" s="86"/>
      <c r="BB205" s="86"/>
    </row>
    <row r="206" spans="2:54" x14ac:dyDescent="0.25">
      <c r="B206"/>
      <c r="C20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86"/>
      <c r="AI206" s="86"/>
      <c r="AJ206" s="86"/>
      <c r="AK206" s="86"/>
      <c r="AL206" s="86"/>
      <c r="AM206" s="86"/>
      <c r="AN206" s="86"/>
      <c r="AO206" s="86"/>
      <c r="AP206" s="86"/>
      <c r="AQ206" s="86"/>
      <c r="AR206" s="86"/>
      <c r="AS206" s="86"/>
      <c r="AT206" s="86"/>
      <c r="AU206" s="86"/>
      <c r="AV206" s="86"/>
      <c r="AW206" s="86"/>
      <c r="AX206" s="86"/>
      <c r="AY206" s="86"/>
      <c r="AZ206" s="86"/>
      <c r="BA206" s="86"/>
      <c r="BB206" s="86"/>
    </row>
    <row r="207" spans="2:54" x14ac:dyDescent="0.25">
      <c r="B207"/>
      <c r="C207"/>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86"/>
      <c r="AI207" s="86"/>
      <c r="AJ207" s="86"/>
      <c r="AK207" s="86"/>
      <c r="AL207" s="86"/>
      <c r="AM207" s="86"/>
      <c r="AN207" s="86"/>
      <c r="AO207" s="86"/>
      <c r="AP207" s="86"/>
      <c r="AQ207" s="86"/>
      <c r="AR207" s="86"/>
      <c r="AS207" s="86"/>
      <c r="AT207" s="86"/>
      <c r="AU207" s="86"/>
      <c r="AV207" s="86"/>
      <c r="AW207" s="86"/>
      <c r="AX207" s="86"/>
      <c r="AY207" s="86"/>
      <c r="AZ207" s="86"/>
      <c r="BA207" s="86"/>
      <c r="BB207" s="86"/>
    </row>
    <row r="208" spans="2:54" x14ac:dyDescent="0.25">
      <c r="B208"/>
      <c r="C208"/>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86"/>
      <c r="AI208" s="86"/>
      <c r="AJ208" s="86"/>
      <c r="AK208" s="86"/>
      <c r="AL208" s="86"/>
      <c r="AM208" s="86"/>
      <c r="AN208" s="86"/>
      <c r="AO208" s="86"/>
      <c r="AP208" s="86"/>
      <c r="AQ208" s="86"/>
      <c r="AR208" s="86"/>
      <c r="AS208" s="86"/>
      <c r="AT208" s="86"/>
      <c r="AU208" s="86"/>
      <c r="AV208" s="86"/>
      <c r="AW208" s="86"/>
      <c r="AX208" s="86"/>
      <c r="AY208" s="86"/>
      <c r="AZ208" s="86"/>
      <c r="BA208" s="86"/>
      <c r="BB208" s="86"/>
    </row>
    <row r="209" spans="2:54" x14ac:dyDescent="0.25">
      <c r="B209"/>
      <c r="C209"/>
      <c r="D209" s="86"/>
      <c r="E209" s="86"/>
      <c r="F209" s="86"/>
      <c r="G209" s="86"/>
      <c r="H209" s="86"/>
      <c r="I209" s="86"/>
      <c r="J209" s="86"/>
      <c r="K209" s="86"/>
      <c r="L209" s="86"/>
      <c r="M209" s="86"/>
      <c r="N209" s="86"/>
      <c r="O209" s="86"/>
      <c r="P209" s="86"/>
      <c r="Q209" s="86"/>
      <c r="R209" s="86"/>
      <c r="S209" s="86"/>
      <c r="T209" s="86"/>
      <c r="U209" s="86"/>
      <c r="V209" s="86"/>
      <c r="W209" s="86"/>
      <c r="X209" s="86"/>
      <c r="Y209" s="86"/>
      <c r="Z209" s="86"/>
      <c r="AA209" s="86"/>
      <c r="AB209" s="86"/>
      <c r="AC209" s="86"/>
      <c r="AD209" s="86"/>
      <c r="AE209" s="86"/>
      <c r="AF209" s="86"/>
      <c r="AG209" s="86"/>
      <c r="AH209" s="86"/>
      <c r="AI209" s="86"/>
      <c r="AJ209" s="86"/>
      <c r="AK209" s="86"/>
      <c r="AL209" s="86"/>
      <c r="AM209" s="86"/>
      <c r="AN209" s="86"/>
      <c r="AO209" s="86"/>
      <c r="AP209" s="86"/>
      <c r="AQ209" s="86"/>
      <c r="AR209" s="86"/>
      <c r="AS209" s="86"/>
      <c r="AT209" s="86"/>
      <c r="AU209" s="86"/>
      <c r="AV209" s="86"/>
      <c r="AW209" s="86"/>
      <c r="AX209" s="86"/>
      <c r="AY209" s="86"/>
      <c r="AZ209" s="86"/>
      <c r="BA209" s="86"/>
      <c r="BB209" s="86"/>
    </row>
    <row r="210" spans="2:54" x14ac:dyDescent="0.25">
      <c r="B210"/>
      <c r="C210"/>
      <c r="D210" s="86"/>
      <c r="E210" s="86"/>
      <c r="F210" s="86"/>
      <c r="G210" s="86"/>
      <c r="H210" s="86"/>
      <c r="I210" s="86"/>
      <c r="J210" s="86"/>
      <c r="K210" s="86"/>
      <c r="L210" s="86"/>
      <c r="M210" s="86"/>
      <c r="N210" s="86"/>
      <c r="O210" s="86"/>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6"/>
      <c r="AO210" s="86"/>
      <c r="AP210" s="86"/>
      <c r="AQ210" s="86"/>
      <c r="AR210" s="86"/>
      <c r="AS210" s="86"/>
      <c r="AT210" s="86"/>
      <c r="AU210" s="86"/>
      <c r="AV210" s="86"/>
      <c r="AW210" s="86"/>
      <c r="AX210" s="86"/>
      <c r="AY210" s="86"/>
      <c r="AZ210" s="86"/>
      <c r="BA210" s="86"/>
      <c r="BB210" s="86"/>
    </row>
    <row r="211" spans="2:54" x14ac:dyDescent="0.25">
      <c r="B211"/>
      <c r="C211"/>
      <c r="D211" s="86"/>
      <c r="E211" s="86"/>
      <c r="F211" s="86"/>
      <c r="G211" s="86"/>
      <c r="H211" s="86"/>
      <c r="I211" s="86"/>
      <c r="J211" s="86"/>
      <c r="K211" s="86"/>
      <c r="L211" s="86"/>
      <c r="M211" s="86"/>
      <c r="N211" s="86"/>
      <c r="O211" s="86"/>
      <c r="P211" s="86"/>
      <c r="Q211" s="86"/>
      <c r="R211" s="86"/>
      <c r="S211" s="86"/>
      <c r="T211" s="86"/>
      <c r="U211" s="86"/>
      <c r="V211" s="86"/>
      <c r="W211" s="86"/>
      <c r="X211" s="86"/>
      <c r="Y211" s="86"/>
      <c r="Z211" s="86"/>
      <c r="AA211" s="86"/>
      <c r="AB211" s="86"/>
      <c r="AC211" s="86"/>
      <c r="AD211" s="86"/>
      <c r="AE211" s="86"/>
      <c r="AF211" s="86"/>
      <c r="AG211" s="86"/>
      <c r="AH211" s="86"/>
      <c r="AI211" s="86"/>
      <c r="AJ211" s="86"/>
      <c r="AK211" s="86"/>
      <c r="AL211" s="86"/>
      <c r="AM211" s="86"/>
      <c r="AN211" s="86"/>
      <c r="AO211" s="86"/>
      <c r="AP211" s="86"/>
      <c r="AQ211" s="86"/>
      <c r="AR211" s="86"/>
      <c r="AS211" s="86"/>
      <c r="AT211" s="86"/>
      <c r="AU211" s="86"/>
      <c r="AV211" s="86"/>
      <c r="AW211" s="86"/>
      <c r="AX211" s="86"/>
      <c r="AY211" s="86"/>
      <c r="AZ211" s="86"/>
      <c r="BA211" s="86"/>
      <c r="BB211" s="86"/>
    </row>
    <row r="212" spans="2:54" x14ac:dyDescent="0.25">
      <c r="B212"/>
      <c r="C212"/>
      <c r="D212" s="86"/>
      <c r="E212" s="86"/>
      <c r="F212" s="86"/>
      <c r="G212" s="86"/>
      <c r="H212" s="86"/>
      <c r="I212" s="86"/>
      <c r="J212" s="86"/>
      <c r="K212" s="86"/>
      <c r="L212" s="86"/>
      <c r="M212" s="86"/>
      <c r="N212" s="86"/>
      <c r="O212" s="86"/>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6"/>
      <c r="AO212" s="86"/>
      <c r="AP212" s="86"/>
      <c r="AQ212" s="86"/>
      <c r="AR212" s="86"/>
      <c r="AS212" s="86"/>
      <c r="AT212" s="86"/>
      <c r="AU212" s="86"/>
      <c r="AV212" s="86"/>
      <c r="AW212" s="86"/>
      <c r="AX212" s="86"/>
      <c r="AY212" s="86"/>
      <c r="AZ212" s="86"/>
      <c r="BA212" s="86"/>
      <c r="BB212" s="86"/>
    </row>
    <row r="213" spans="2:54" x14ac:dyDescent="0.25">
      <c r="B213"/>
      <c r="C213"/>
      <c r="D213" s="86"/>
      <c r="E213" s="86"/>
      <c r="F213" s="86"/>
      <c r="G213" s="86"/>
      <c r="H213" s="86"/>
      <c r="I213" s="86"/>
      <c r="J213" s="86"/>
      <c r="K213" s="86"/>
      <c r="L213" s="86"/>
      <c r="M213" s="86"/>
      <c r="N213" s="86"/>
      <c r="O213" s="86"/>
      <c r="P213" s="86"/>
      <c r="Q213" s="86"/>
      <c r="R213" s="86"/>
      <c r="S213" s="86"/>
      <c r="T213" s="86"/>
      <c r="U213" s="86"/>
      <c r="V213" s="86"/>
      <c r="W213" s="86"/>
      <c r="X213" s="86"/>
      <c r="Y213" s="86"/>
      <c r="Z213" s="86"/>
      <c r="AA213" s="86"/>
      <c r="AB213" s="86"/>
      <c r="AC213" s="86"/>
      <c r="AD213" s="86"/>
      <c r="AE213" s="86"/>
      <c r="AF213" s="86"/>
      <c r="AG213" s="86"/>
      <c r="AH213" s="86"/>
      <c r="AI213" s="86"/>
      <c r="AJ213" s="86"/>
      <c r="AK213" s="86"/>
      <c r="AL213" s="86"/>
      <c r="AM213" s="86"/>
      <c r="AN213" s="86"/>
      <c r="AO213" s="86"/>
      <c r="AP213" s="86"/>
      <c r="AQ213" s="86"/>
      <c r="AR213" s="86"/>
      <c r="AS213" s="86"/>
      <c r="AT213" s="86"/>
      <c r="AU213" s="86"/>
      <c r="AV213" s="86"/>
      <c r="AW213" s="86"/>
      <c r="AX213" s="86"/>
      <c r="AY213" s="86"/>
      <c r="AZ213" s="86"/>
      <c r="BA213" s="86"/>
      <c r="BB213" s="86"/>
    </row>
    <row r="214" spans="2:54" x14ac:dyDescent="0.25">
      <c r="B214"/>
      <c r="C214"/>
      <c r="D214" s="86"/>
      <c r="E214" s="86"/>
      <c r="F214" s="86"/>
      <c r="G214" s="86"/>
      <c r="H214" s="86"/>
      <c r="I214" s="86"/>
      <c r="J214" s="86"/>
      <c r="K214" s="86"/>
      <c r="L214" s="86"/>
      <c r="M214" s="86"/>
      <c r="N214" s="86"/>
      <c r="O214" s="86"/>
      <c r="P214" s="86"/>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6"/>
      <c r="AO214" s="86"/>
      <c r="AP214" s="86"/>
      <c r="AQ214" s="86"/>
      <c r="AR214" s="86"/>
      <c r="AS214" s="86"/>
      <c r="AT214" s="86"/>
      <c r="AU214" s="86"/>
      <c r="AV214" s="86"/>
      <c r="AW214" s="86"/>
      <c r="AX214" s="86"/>
      <c r="AY214" s="86"/>
      <c r="AZ214" s="86"/>
      <c r="BA214" s="86"/>
      <c r="BB214" s="86"/>
    </row>
    <row r="215" spans="2:54" x14ac:dyDescent="0.25">
      <c r="B215"/>
      <c r="C215"/>
      <c r="D215" s="86"/>
      <c r="E215" s="86"/>
      <c r="F215" s="86"/>
      <c r="G215" s="86"/>
      <c r="H215" s="86"/>
      <c r="I215" s="86"/>
      <c r="J215" s="86"/>
      <c r="K215" s="86"/>
      <c r="L215" s="86"/>
      <c r="M215" s="86"/>
      <c r="N215" s="86"/>
      <c r="O215" s="86"/>
      <c r="P215" s="86"/>
      <c r="Q215" s="86"/>
      <c r="R215" s="86"/>
      <c r="S215" s="86"/>
      <c r="T215" s="86"/>
      <c r="U215" s="86"/>
      <c r="V215" s="86"/>
      <c r="W215" s="86"/>
      <c r="X215" s="86"/>
      <c r="Y215" s="86"/>
      <c r="Z215" s="86"/>
      <c r="AA215" s="86"/>
      <c r="AB215" s="86"/>
      <c r="AC215" s="86"/>
      <c r="AD215" s="86"/>
      <c r="AE215" s="86"/>
      <c r="AF215" s="86"/>
      <c r="AG215" s="86"/>
      <c r="AH215" s="86"/>
      <c r="AI215" s="86"/>
      <c r="AJ215" s="86"/>
      <c r="AK215" s="86"/>
      <c r="AL215" s="86"/>
      <c r="AM215" s="86"/>
      <c r="AN215" s="86"/>
      <c r="AO215" s="86"/>
      <c r="AP215" s="86"/>
      <c r="AQ215" s="86"/>
      <c r="AR215" s="86"/>
      <c r="AS215" s="86"/>
      <c r="AT215" s="86"/>
      <c r="AU215" s="86"/>
      <c r="AV215" s="86"/>
      <c r="AW215" s="86"/>
      <c r="AX215" s="86"/>
      <c r="AY215" s="86"/>
      <c r="AZ215" s="86"/>
      <c r="BA215" s="86"/>
      <c r="BB215" s="86"/>
    </row>
    <row r="216" spans="2:54" x14ac:dyDescent="0.25">
      <c r="B216"/>
      <c r="C216"/>
      <c r="D216" s="86"/>
      <c r="E216" s="86"/>
      <c r="F216" s="86"/>
      <c r="G216" s="86"/>
      <c r="H216" s="86"/>
      <c r="I216" s="86"/>
      <c r="J216" s="86"/>
      <c r="K216" s="86"/>
      <c r="L216" s="86"/>
      <c r="M216" s="86"/>
      <c r="N216" s="86"/>
      <c r="O216" s="86"/>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6"/>
      <c r="AO216" s="86"/>
      <c r="AP216" s="86"/>
      <c r="AQ216" s="86"/>
      <c r="AR216" s="86"/>
      <c r="AS216" s="86"/>
      <c r="AT216" s="86"/>
      <c r="AU216" s="86"/>
      <c r="AV216" s="86"/>
      <c r="AW216" s="86"/>
      <c r="AX216" s="86"/>
      <c r="AY216" s="86"/>
      <c r="AZ216" s="86"/>
      <c r="BA216" s="86"/>
      <c r="BB216" s="86"/>
    </row>
    <row r="217" spans="2:54" x14ac:dyDescent="0.25">
      <c r="B217"/>
      <c r="C217"/>
      <c r="D217" s="86"/>
      <c r="E217" s="86"/>
      <c r="F217" s="86"/>
      <c r="G217" s="86"/>
      <c r="H217" s="86"/>
      <c r="I217" s="86"/>
      <c r="J217" s="86"/>
      <c r="K217" s="86"/>
      <c r="L217" s="86"/>
      <c r="M217" s="86"/>
      <c r="N217" s="86"/>
      <c r="O217" s="86"/>
      <c r="P217" s="86"/>
      <c r="Q217" s="86"/>
      <c r="R217" s="86"/>
      <c r="S217" s="86"/>
      <c r="T217" s="86"/>
      <c r="U217" s="86"/>
      <c r="V217" s="86"/>
      <c r="W217" s="86"/>
      <c r="X217" s="86"/>
      <c r="Y217" s="86"/>
      <c r="Z217" s="86"/>
      <c r="AA217" s="86"/>
      <c r="AB217" s="86"/>
      <c r="AC217" s="86"/>
      <c r="AD217" s="86"/>
      <c r="AE217" s="86"/>
      <c r="AF217" s="86"/>
      <c r="AG217" s="86"/>
      <c r="AH217" s="86"/>
      <c r="AI217" s="86"/>
      <c r="AJ217" s="86"/>
      <c r="AK217" s="86"/>
      <c r="AL217" s="86"/>
      <c r="AM217" s="86"/>
      <c r="AN217" s="86"/>
      <c r="AO217" s="86"/>
      <c r="AP217" s="86"/>
      <c r="AQ217" s="86"/>
      <c r="AR217" s="86"/>
      <c r="AS217" s="86"/>
      <c r="AT217" s="86"/>
      <c r="AU217" s="86"/>
      <c r="AV217" s="86"/>
      <c r="AW217" s="86"/>
      <c r="AX217" s="86"/>
      <c r="AY217" s="86"/>
      <c r="AZ217" s="86"/>
      <c r="BA217" s="86"/>
      <c r="BB217" s="86"/>
    </row>
    <row r="218" spans="2:54" x14ac:dyDescent="0.25">
      <c r="B218"/>
      <c r="C218"/>
      <c r="D218" s="86"/>
      <c r="E218" s="86"/>
      <c r="F218" s="86"/>
      <c r="G218" s="86"/>
      <c r="H218" s="86"/>
      <c r="I218" s="86"/>
      <c r="J218" s="86"/>
      <c r="K218" s="86"/>
      <c r="L218" s="86"/>
      <c r="M218" s="86"/>
      <c r="N218" s="86"/>
      <c r="O218" s="86"/>
      <c r="P218" s="86"/>
      <c r="Q218" s="86"/>
      <c r="R218" s="86"/>
      <c r="S218" s="86"/>
      <c r="T218" s="86"/>
      <c r="U218" s="86"/>
      <c r="V218" s="86"/>
      <c r="W218" s="86"/>
      <c r="X218" s="86"/>
      <c r="Y218" s="86"/>
      <c r="Z218" s="86"/>
      <c r="AA218" s="86"/>
      <c r="AB218" s="86"/>
      <c r="AC218" s="86"/>
      <c r="AD218" s="86"/>
      <c r="AE218" s="86"/>
      <c r="AF218" s="86"/>
      <c r="AG218" s="86"/>
      <c r="AH218" s="86"/>
      <c r="AI218" s="86"/>
      <c r="AJ218" s="86"/>
      <c r="AK218" s="86"/>
      <c r="AL218" s="86"/>
      <c r="AM218" s="86"/>
      <c r="AN218" s="86"/>
      <c r="AO218" s="86"/>
      <c r="AP218" s="86"/>
      <c r="AQ218" s="86"/>
      <c r="AR218" s="86"/>
      <c r="AS218" s="86"/>
      <c r="AT218" s="86"/>
      <c r="AU218" s="86"/>
      <c r="AV218" s="86"/>
      <c r="AW218" s="86"/>
      <c r="AX218" s="86"/>
      <c r="AY218" s="86"/>
      <c r="AZ218" s="86"/>
      <c r="BA218" s="86"/>
      <c r="BB218" s="86"/>
    </row>
    <row r="219" spans="2:54" x14ac:dyDescent="0.25">
      <c r="B219"/>
      <c r="C219"/>
      <c r="D219" s="86"/>
      <c r="E219" s="86"/>
      <c r="F219" s="86"/>
      <c r="G219" s="86"/>
      <c r="H219" s="86"/>
      <c r="I219" s="86"/>
      <c r="J219" s="86"/>
      <c r="K219" s="86"/>
      <c r="L219" s="86"/>
      <c r="M219" s="86"/>
      <c r="N219" s="86"/>
      <c r="O219" s="86"/>
      <c r="P219" s="86"/>
      <c r="Q219" s="86"/>
      <c r="R219" s="86"/>
      <c r="S219" s="86"/>
      <c r="T219" s="86"/>
      <c r="U219" s="86"/>
      <c r="V219" s="86"/>
      <c r="W219" s="86"/>
      <c r="X219" s="86"/>
      <c r="Y219" s="86"/>
      <c r="Z219" s="86"/>
      <c r="AA219" s="86"/>
      <c r="AB219" s="86"/>
      <c r="AC219" s="86"/>
      <c r="AD219" s="86"/>
      <c r="AE219" s="86"/>
      <c r="AF219" s="86"/>
      <c r="AG219" s="86"/>
      <c r="AH219" s="86"/>
      <c r="AI219" s="86"/>
      <c r="AJ219" s="86"/>
      <c r="AK219" s="86"/>
      <c r="AL219" s="86"/>
      <c r="AM219" s="86"/>
      <c r="AN219" s="86"/>
      <c r="AO219" s="86"/>
      <c r="AP219" s="86"/>
      <c r="AQ219" s="86"/>
      <c r="AR219" s="86"/>
      <c r="AS219" s="86"/>
      <c r="AT219" s="86"/>
      <c r="AU219" s="86"/>
      <c r="AV219" s="86"/>
      <c r="AW219" s="86"/>
      <c r="AX219" s="86"/>
      <c r="AY219" s="86"/>
      <c r="AZ219" s="86"/>
      <c r="BA219" s="86"/>
      <c r="BB219" s="86"/>
    </row>
    <row r="220" spans="2:54" x14ac:dyDescent="0.25">
      <c r="B220"/>
      <c r="C220"/>
      <c r="D220" s="86"/>
      <c r="E220" s="86"/>
      <c r="F220" s="86"/>
      <c r="G220" s="86"/>
      <c r="H220" s="86"/>
      <c r="I220" s="86"/>
      <c r="J220" s="86"/>
      <c r="K220" s="86"/>
      <c r="L220" s="86"/>
      <c r="M220" s="86"/>
      <c r="N220" s="86"/>
      <c r="O220" s="86"/>
      <c r="P220" s="86"/>
      <c r="Q220" s="86"/>
      <c r="R220" s="86"/>
      <c r="S220" s="86"/>
      <c r="T220" s="86"/>
      <c r="U220" s="86"/>
      <c r="V220" s="86"/>
      <c r="W220" s="86"/>
      <c r="X220" s="86"/>
      <c r="Y220" s="86"/>
      <c r="Z220" s="86"/>
      <c r="AA220" s="86"/>
      <c r="AB220" s="86"/>
      <c r="AC220" s="86"/>
      <c r="AD220" s="86"/>
      <c r="AE220" s="86"/>
      <c r="AF220" s="86"/>
      <c r="AG220" s="86"/>
      <c r="AH220" s="86"/>
      <c r="AI220" s="86"/>
      <c r="AJ220" s="86"/>
      <c r="AK220" s="86"/>
      <c r="AL220" s="86"/>
      <c r="AM220" s="86"/>
      <c r="AN220" s="86"/>
      <c r="AO220" s="86"/>
      <c r="AP220" s="86"/>
      <c r="AQ220" s="86"/>
      <c r="AR220" s="86"/>
      <c r="AS220" s="86"/>
      <c r="AT220" s="86"/>
      <c r="AU220" s="86"/>
      <c r="AV220" s="86"/>
      <c r="AW220" s="86"/>
      <c r="AX220" s="86"/>
      <c r="AY220" s="86"/>
      <c r="AZ220" s="86"/>
      <c r="BA220" s="86"/>
      <c r="BB220" s="86"/>
    </row>
    <row r="221" spans="2:54" x14ac:dyDescent="0.25">
      <c r="B221"/>
      <c r="C221"/>
      <c r="D221" s="86"/>
      <c r="E221" s="86"/>
      <c r="F221" s="86"/>
      <c r="G221" s="86"/>
      <c r="H221" s="86"/>
      <c r="I221" s="86"/>
      <c r="J221" s="86"/>
      <c r="K221" s="86"/>
      <c r="L221" s="86"/>
      <c r="M221" s="86"/>
      <c r="N221" s="86"/>
      <c r="O221" s="86"/>
      <c r="P221" s="86"/>
      <c r="Q221" s="86"/>
      <c r="R221" s="86"/>
      <c r="S221" s="86"/>
      <c r="T221" s="86"/>
      <c r="U221" s="86"/>
      <c r="V221" s="86"/>
      <c r="W221" s="86"/>
      <c r="X221" s="86"/>
      <c r="Y221" s="86"/>
      <c r="Z221" s="86"/>
      <c r="AA221" s="86"/>
      <c r="AB221" s="86"/>
      <c r="AC221" s="86"/>
      <c r="AD221" s="86"/>
      <c r="AE221" s="86"/>
      <c r="AF221" s="86"/>
      <c r="AG221" s="86"/>
      <c r="AH221" s="86"/>
      <c r="AI221" s="86"/>
      <c r="AJ221" s="86"/>
      <c r="AK221" s="86"/>
      <c r="AL221" s="86"/>
      <c r="AM221" s="86"/>
      <c r="AN221" s="86"/>
      <c r="AO221" s="86"/>
      <c r="AP221" s="86"/>
      <c r="AQ221" s="86"/>
      <c r="AR221" s="86"/>
      <c r="AS221" s="86"/>
      <c r="AT221" s="86"/>
      <c r="AU221" s="86"/>
      <c r="AV221" s="86"/>
      <c r="AW221" s="86"/>
      <c r="AX221" s="86"/>
      <c r="AY221" s="86"/>
      <c r="AZ221" s="86"/>
      <c r="BA221" s="86"/>
      <c r="BB221" s="86"/>
    </row>
    <row r="222" spans="2:54" x14ac:dyDescent="0.25">
      <c r="B222"/>
      <c r="C222"/>
      <c r="D222" s="86"/>
      <c r="E222" s="86"/>
      <c r="F222" s="86"/>
      <c r="G222" s="86"/>
      <c r="H222" s="86"/>
      <c r="I222" s="86"/>
      <c r="J222" s="86"/>
      <c r="K222" s="86"/>
      <c r="L222" s="86"/>
      <c r="M222" s="86"/>
      <c r="N222" s="86"/>
      <c r="O222" s="86"/>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6"/>
      <c r="AO222" s="86"/>
      <c r="AP222" s="86"/>
      <c r="AQ222" s="86"/>
      <c r="AR222" s="86"/>
      <c r="AS222" s="86"/>
      <c r="AT222" s="86"/>
      <c r="AU222" s="86"/>
      <c r="AV222" s="86"/>
      <c r="AW222" s="86"/>
      <c r="AX222" s="86"/>
      <c r="AY222" s="86"/>
      <c r="AZ222" s="86"/>
      <c r="BA222" s="86"/>
      <c r="BB222" s="86"/>
    </row>
    <row r="223" spans="2:54" x14ac:dyDescent="0.25">
      <c r="B223"/>
      <c r="C223"/>
      <c r="D223" s="86"/>
      <c r="E223" s="86"/>
      <c r="F223" s="86"/>
      <c r="G223" s="86"/>
      <c r="H223" s="86"/>
      <c r="I223" s="86"/>
      <c r="J223" s="86"/>
      <c r="K223" s="86"/>
      <c r="L223" s="86"/>
      <c r="M223" s="86"/>
      <c r="N223" s="86"/>
      <c r="O223" s="86"/>
      <c r="P223" s="86"/>
      <c r="Q223" s="86"/>
      <c r="R223" s="86"/>
      <c r="S223" s="86"/>
      <c r="T223" s="86"/>
      <c r="U223" s="86"/>
      <c r="V223" s="86"/>
      <c r="W223" s="86"/>
      <c r="X223" s="86"/>
      <c r="Y223" s="86"/>
      <c r="Z223" s="86"/>
      <c r="AA223" s="86"/>
      <c r="AB223" s="86"/>
      <c r="AC223" s="86"/>
      <c r="AD223" s="86"/>
      <c r="AE223" s="86"/>
      <c r="AF223" s="86"/>
      <c r="AG223" s="86"/>
      <c r="AH223" s="86"/>
      <c r="AI223" s="86"/>
      <c r="AJ223" s="86"/>
      <c r="AK223" s="86"/>
      <c r="AL223" s="86"/>
      <c r="AM223" s="86"/>
      <c r="AN223" s="86"/>
      <c r="AO223" s="86"/>
      <c r="AP223" s="86"/>
      <c r="AQ223" s="86"/>
      <c r="AR223" s="86"/>
      <c r="AS223" s="86"/>
      <c r="AT223" s="86"/>
      <c r="AU223" s="86"/>
      <c r="AV223" s="86"/>
      <c r="AW223" s="86"/>
      <c r="AX223" s="86"/>
      <c r="AY223" s="86"/>
      <c r="AZ223" s="86"/>
      <c r="BA223" s="86"/>
      <c r="BB223" s="86"/>
    </row>
    <row r="224" spans="2:54" x14ac:dyDescent="0.25">
      <c r="B224"/>
      <c r="C224"/>
      <c r="D224" s="86"/>
      <c r="E224" s="86"/>
      <c r="F224" s="86"/>
      <c r="G224" s="86"/>
      <c r="H224" s="86"/>
      <c r="I224" s="86"/>
      <c r="J224" s="86"/>
      <c r="K224" s="86"/>
      <c r="L224" s="86"/>
      <c r="M224" s="86"/>
      <c r="N224" s="86"/>
      <c r="O224" s="86"/>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6"/>
      <c r="AO224" s="86"/>
      <c r="AP224" s="86"/>
      <c r="AQ224" s="86"/>
      <c r="AR224" s="86"/>
      <c r="AS224" s="86"/>
      <c r="AT224" s="86"/>
      <c r="AU224" s="86"/>
      <c r="AV224" s="86"/>
      <c r="AW224" s="86"/>
      <c r="AX224" s="86"/>
      <c r="AY224" s="86"/>
      <c r="AZ224" s="86"/>
      <c r="BA224" s="86"/>
      <c r="BB224" s="86"/>
    </row>
    <row r="225" spans="2:54" x14ac:dyDescent="0.25">
      <c r="B225"/>
      <c r="C225"/>
      <c r="D225" s="86"/>
      <c r="E225" s="86"/>
      <c r="F225" s="86"/>
      <c r="G225" s="86"/>
      <c r="H225" s="86"/>
      <c r="I225" s="86"/>
      <c r="J225" s="86"/>
      <c r="K225" s="86"/>
      <c r="L225" s="86"/>
      <c r="M225" s="86"/>
      <c r="N225" s="86"/>
      <c r="O225" s="86"/>
      <c r="P225" s="86"/>
      <c r="Q225" s="86"/>
      <c r="R225" s="86"/>
      <c r="S225" s="86"/>
      <c r="T225" s="86"/>
      <c r="U225" s="86"/>
      <c r="V225" s="86"/>
      <c r="W225" s="86"/>
      <c r="X225" s="86"/>
      <c r="Y225" s="86"/>
      <c r="Z225" s="86"/>
      <c r="AA225" s="86"/>
      <c r="AB225" s="86"/>
      <c r="AC225" s="86"/>
      <c r="AD225" s="86"/>
      <c r="AE225" s="86"/>
      <c r="AF225" s="86"/>
      <c r="AG225" s="86"/>
      <c r="AH225" s="86"/>
      <c r="AI225" s="86"/>
      <c r="AJ225" s="86"/>
      <c r="AK225" s="86"/>
      <c r="AL225" s="86"/>
      <c r="AM225" s="86"/>
      <c r="AN225" s="86"/>
      <c r="AO225" s="86"/>
      <c r="AP225" s="86"/>
      <c r="AQ225" s="86"/>
      <c r="AR225" s="86"/>
      <c r="AS225" s="86"/>
      <c r="AT225" s="86"/>
      <c r="AU225" s="86"/>
      <c r="AV225" s="86"/>
      <c r="AW225" s="86"/>
      <c r="AX225" s="86"/>
      <c r="AY225" s="86"/>
      <c r="AZ225" s="86"/>
      <c r="BA225" s="86"/>
      <c r="BB225" s="86"/>
    </row>
    <row r="226" spans="2:54" x14ac:dyDescent="0.25">
      <c r="B226"/>
      <c r="C226"/>
      <c r="D226" s="86"/>
      <c r="E226" s="86"/>
      <c r="F226" s="86"/>
      <c r="G226" s="86"/>
      <c r="H226" s="86"/>
      <c r="I226" s="86"/>
      <c r="J226" s="86"/>
      <c r="K226" s="86"/>
      <c r="L226" s="86"/>
      <c r="M226" s="86"/>
      <c r="N226" s="86"/>
      <c r="O226" s="86"/>
      <c r="P226" s="86"/>
      <c r="Q226" s="86"/>
      <c r="R226" s="86"/>
      <c r="S226" s="86"/>
      <c r="T226" s="86"/>
      <c r="U226" s="86"/>
      <c r="V226" s="86"/>
      <c r="W226" s="86"/>
      <c r="X226" s="86"/>
      <c r="Y226" s="86"/>
      <c r="Z226" s="86"/>
      <c r="AA226" s="86"/>
      <c r="AB226" s="86"/>
      <c r="AC226" s="86"/>
      <c r="AD226" s="86"/>
      <c r="AE226" s="86"/>
      <c r="AF226" s="86"/>
      <c r="AG226" s="86"/>
      <c r="AH226" s="86"/>
      <c r="AI226" s="86"/>
      <c r="AJ226" s="86"/>
      <c r="AK226" s="86"/>
      <c r="AL226" s="86"/>
      <c r="AM226" s="86"/>
      <c r="AN226" s="86"/>
      <c r="AO226" s="86"/>
      <c r="AP226" s="86"/>
      <c r="AQ226" s="86"/>
      <c r="AR226" s="86"/>
      <c r="AS226" s="86"/>
      <c r="AT226" s="86"/>
      <c r="AU226" s="86"/>
      <c r="AV226" s="86"/>
      <c r="AW226" s="86"/>
      <c r="AX226" s="86"/>
      <c r="AY226" s="86"/>
      <c r="AZ226" s="86"/>
      <c r="BA226" s="86"/>
      <c r="BB226" s="86"/>
    </row>
    <row r="227" spans="2:54" x14ac:dyDescent="0.25">
      <c r="B227"/>
      <c r="C227"/>
      <c r="D227" s="86"/>
      <c r="E227" s="86"/>
      <c r="F227" s="86"/>
      <c r="G227" s="86"/>
      <c r="H227" s="86"/>
      <c r="I227" s="86"/>
      <c r="J227" s="86"/>
      <c r="K227" s="86"/>
      <c r="L227" s="86"/>
      <c r="M227" s="86"/>
      <c r="N227" s="86"/>
      <c r="O227" s="86"/>
      <c r="P227" s="86"/>
      <c r="Q227" s="86"/>
      <c r="R227" s="86"/>
      <c r="S227" s="86"/>
      <c r="T227" s="86"/>
      <c r="U227" s="86"/>
      <c r="V227" s="86"/>
      <c r="W227" s="86"/>
      <c r="X227" s="86"/>
      <c r="Y227" s="86"/>
      <c r="Z227" s="86"/>
      <c r="AA227" s="86"/>
      <c r="AB227" s="86"/>
      <c r="AC227" s="86"/>
      <c r="AD227" s="86"/>
      <c r="AE227" s="86"/>
      <c r="AF227" s="86"/>
      <c r="AG227" s="86"/>
      <c r="AH227" s="86"/>
      <c r="AI227" s="86"/>
      <c r="AJ227" s="86"/>
      <c r="AK227" s="86"/>
      <c r="AL227" s="86"/>
      <c r="AM227" s="86"/>
      <c r="AN227" s="86"/>
      <c r="AO227" s="86"/>
      <c r="AP227" s="86"/>
      <c r="AQ227" s="86"/>
      <c r="AR227" s="86"/>
      <c r="AS227" s="86"/>
      <c r="AT227" s="86"/>
      <c r="AU227" s="86"/>
      <c r="AV227" s="86"/>
      <c r="AW227" s="86"/>
      <c r="AX227" s="86"/>
      <c r="AY227" s="86"/>
      <c r="AZ227" s="86"/>
      <c r="BA227" s="86"/>
      <c r="BB227" s="86"/>
    </row>
    <row r="228" spans="2:54" x14ac:dyDescent="0.25">
      <c r="B228"/>
      <c r="C228"/>
      <c r="D228" s="86"/>
      <c r="E228" s="86"/>
      <c r="F228" s="86"/>
      <c r="G228" s="86"/>
      <c r="H228" s="86"/>
      <c r="I228" s="86"/>
      <c r="J228" s="86"/>
      <c r="K228" s="86"/>
      <c r="L228" s="86"/>
      <c r="M228" s="86"/>
      <c r="N228" s="86"/>
      <c r="O228" s="86"/>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6"/>
      <c r="AO228" s="86"/>
      <c r="AP228" s="86"/>
      <c r="AQ228" s="86"/>
      <c r="AR228" s="86"/>
      <c r="AS228" s="86"/>
      <c r="AT228" s="86"/>
      <c r="AU228" s="86"/>
      <c r="AV228" s="86"/>
      <c r="AW228" s="86"/>
      <c r="AX228" s="86"/>
      <c r="AY228" s="86"/>
      <c r="AZ228" s="86"/>
      <c r="BA228" s="86"/>
      <c r="BB228" s="86"/>
    </row>
    <row r="229" spans="2:54" x14ac:dyDescent="0.25">
      <c r="B229"/>
      <c r="C229"/>
      <c r="D229" s="86"/>
      <c r="E229" s="86"/>
      <c r="F229" s="86"/>
      <c r="G229" s="86"/>
      <c r="H229" s="86"/>
      <c r="I229" s="86"/>
      <c r="J229" s="86"/>
      <c r="K229" s="86"/>
      <c r="L229" s="86"/>
      <c r="M229" s="86"/>
      <c r="N229" s="86"/>
      <c r="O229" s="86"/>
      <c r="P229" s="86"/>
      <c r="Q229" s="86"/>
      <c r="R229" s="86"/>
      <c r="S229" s="86"/>
      <c r="T229" s="86"/>
      <c r="U229" s="86"/>
      <c r="V229" s="86"/>
      <c r="W229" s="86"/>
      <c r="X229" s="86"/>
      <c r="Y229" s="86"/>
      <c r="Z229" s="86"/>
      <c r="AA229" s="86"/>
      <c r="AB229" s="86"/>
      <c r="AC229" s="86"/>
      <c r="AD229" s="86"/>
      <c r="AE229" s="86"/>
      <c r="AF229" s="86"/>
      <c r="AG229" s="86"/>
      <c r="AH229" s="86"/>
      <c r="AI229" s="86"/>
      <c r="AJ229" s="86"/>
      <c r="AK229" s="86"/>
      <c r="AL229" s="86"/>
      <c r="AM229" s="86"/>
      <c r="AN229" s="86"/>
      <c r="AO229" s="86"/>
      <c r="AP229" s="86"/>
      <c r="AQ229" s="86"/>
      <c r="AR229" s="86"/>
      <c r="AS229" s="86"/>
      <c r="AT229" s="86"/>
      <c r="AU229" s="86"/>
      <c r="AV229" s="86"/>
      <c r="AW229" s="86"/>
      <c r="AX229" s="86"/>
      <c r="AY229" s="86"/>
      <c r="AZ229" s="86"/>
      <c r="BA229" s="86"/>
      <c r="BB229" s="86"/>
    </row>
    <row r="230" spans="2:54" x14ac:dyDescent="0.25">
      <c r="B230"/>
      <c r="C230"/>
      <c r="D230" s="86"/>
      <c r="E230" s="86"/>
      <c r="F230" s="86"/>
      <c r="G230" s="86"/>
      <c r="H230" s="86"/>
      <c r="I230" s="86"/>
      <c r="J230" s="86"/>
      <c r="K230" s="86"/>
      <c r="L230" s="86"/>
      <c r="M230" s="86"/>
      <c r="N230" s="86"/>
      <c r="O230" s="86"/>
      <c r="P230" s="86"/>
      <c r="Q230" s="86"/>
      <c r="R230" s="86"/>
      <c r="S230" s="86"/>
      <c r="T230" s="86"/>
      <c r="U230" s="86"/>
      <c r="V230" s="86"/>
      <c r="W230" s="86"/>
      <c r="X230" s="86"/>
      <c r="Y230" s="86"/>
      <c r="Z230" s="86"/>
      <c r="AA230" s="86"/>
      <c r="AB230" s="86"/>
      <c r="AC230" s="86"/>
      <c r="AD230" s="86"/>
      <c r="AE230" s="86"/>
      <c r="AF230" s="86"/>
      <c r="AG230" s="86"/>
      <c r="AH230" s="86"/>
      <c r="AI230" s="86"/>
      <c r="AJ230" s="86"/>
      <c r="AK230" s="86"/>
      <c r="AL230" s="86"/>
      <c r="AM230" s="86"/>
      <c r="AN230" s="86"/>
      <c r="AO230" s="86"/>
      <c r="AP230" s="86"/>
      <c r="AQ230" s="86"/>
      <c r="AR230" s="86"/>
      <c r="AS230" s="86"/>
      <c r="AT230" s="86"/>
      <c r="AU230" s="86"/>
      <c r="AV230" s="86"/>
      <c r="AW230" s="86"/>
      <c r="AX230" s="86"/>
      <c r="AY230" s="86"/>
      <c r="AZ230" s="86"/>
      <c r="BA230" s="86"/>
      <c r="BB230" s="86"/>
    </row>
    <row r="231" spans="2:54" x14ac:dyDescent="0.25">
      <c r="B231"/>
      <c r="C231"/>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86"/>
      <c r="AI231" s="86"/>
      <c r="AJ231" s="86"/>
      <c r="AK231" s="86"/>
      <c r="AL231" s="86"/>
      <c r="AM231" s="86"/>
      <c r="AN231" s="86"/>
      <c r="AO231" s="86"/>
      <c r="AP231" s="86"/>
      <c r="AQ231" s="86"/>
      <c r="AR231" s="86"/>
      <c r="AS231" s="86"/>
      <c r="AT231" s="86"/>
      <c r="AU231" s="86"/>
      <c r="AV231" s="86"/>
      <c r="AW231" s="86"/>
      <c r="AX231" s="86"/>
      <c r="AY231" s="86"/>
      <c r="AZ231" s="86"/>
      <c r="BA231" s="86"/>
      <c r="BB231" s="86"/>
    </row>
    <row r="232" spans="2:54" x14ac:dyDescent="0.25">
      <c r="B232"/>
      <c r="C232"/>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c r="AE232" s="86"/>
      <c r="AF232" s="86"/>
      <c r="AG232" s="86"/>
      <c r="AH232" s="86"/>
      <c r="AI232" s="86"/>
      <c r="AJ232" s="86"/>
      <c r="AK232" s="86"/>
      <c r="AL232" s="86"/>
      <c r="AM232" s="86"/>
      <c r="AN232" s="86"/>
      <c r="AO232" s="86"/>
      <c r="AP232" s="86"/>
      <c r="AQ232" s="86"/>
      <c r="AR232" s="86"/>
      <c r="AS232" s="86"/>
      <c r="AT232" s="86"/>
      <c r="AU232" s="86"/>
      <c r="AV232" s="86"/>
      <c r="AW232" s="86"/>
      <c r="AX232" s="86"/>
      <c r="AY232" s="86"/>
      <c r="AZ232" s="86"/>
      <c r="BA232" s="86"/>
      <c r="BB232" s="86"/>
    </row>
    <row r="233" spans="2:54" x14ac:dyDescent="0.25">
      <c r="B233"/>
      <c r="C233"/>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c r="AE233" s="86"/>
      <c r="AF233" s="86"/>
      <c r="AG233" s="86"/>
      <c r="AH233" s="86"/>
      <c r="AI233" s="86"/>
      <c r="AJ233" s="86"/>
      <c r="AK233" s="86"/>
      <c r="AL233" s="86"/>
      <c r="AM233" s="86"/>
      <c r="AN233" s="86"/>
      <c r="AO233" s="86"/>
      <c r="AP233" s="86"/>
      <c r="AQ233" s="86"/>
      <c r="AR233" s="86"/>
      <c r="AS233" s="86"/>
      <c r="AT233" s="86"/>
      <c r="AU233" s="86"/>
      <c r="AV233" s="86"/>
      <c r="AW233" s="86"/>
      <c r="AX233" s="86"/>
      <c r="AY233" s="86"/>
      <c r="AZ233" s="86"/>
      <c r="BA233" s="86"/>
      <c r="BB233" s="86"/>
    </row>
    <row r="234" spans="2:54" x14ac:dyDescent="0.25">
      <c r="B234"/>
      <c r="C234"/>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c r="AE234" s="86"/>
      <c r="AF234" s="86"/>
      <c r="AG234" s="86"/>
      <c r="AH234" s="86"/>
      <c r="AI234" s="86"/>
      <c r="AJ234" s="86"/>
      <c r="AK234" s="86"/>
      <c r="AL234" s="86"/>
      <c r="AM234" s="86"/>
      <c r="AN234" s="86"/>
      <c r="AO234" s="86"/>
      <c r="AP234" s="86"/>
      <c r="AQ234" s="86"/>
      <c r="AR234" s="86"/>
      <c r="AS234" s="86"/>
      <c r="AT234" s="86"/>
      <c r="AU234" s="86"/>
      <c r="AV234" s="86"/>
      <c r="AW234" s="86"/>
      <c r="AX234" s="86"/>
      <c r="AY234" s="86"/>
      <c r="AZ234" s="86"/>
      <c r="BA234" s="86"/>
      <c r="BB234" s="86"/>
    </row>
    <row r="235" spans="2:54" x14ac:dyDescent="0.25">
      <c r="B235"/>
      <c r="C235"/>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c r="AE235" s="86"/>
      <c r="AF235" s="86"/>
      <c r="AG235" s="86"/>
      <c r="AH235" s="86"/>
      <c r="AI235" s="86"/>
      <c r="AJ235" s="86"/>
      <c r="AK235" s="86"/>
      <c r="AL235" s="86"/>
      <c r="AM235" s="86"/>
      <c r="AN235" s="86"/>
      <c r="AO235" s="86"/>
      <c r="AP235" s="86"/>
      <c r="AQ235" s="86"/>
      <c r="AR235" s="86"/>
      <c r="AS235" s="86"/>
      <c r="AT235" s="86"/>
      <c r="AU235" s="86"/>
      <c r="AV235" s="86"/>
      <c r="AW235" s="86"/>
      <c r="AX235" s="86"/>
      <c r="AY235" s="86"/>
      <c r="AZ235" s="86"/>
      <c r="BA235" s="86"/>
      <c r="BB235" s="86"/>
    </row>
    <row r="236" spans="2:54" x14ac:dyDescent="0.25">
      <c r="B236"/>
      <c r="C236"/>
      <c r="D236" s="86"/>
      <c r="E236" s="86"/>
      <c r="F236" s="86"/>
      <c r="G236" s="86"/>
      <c r="H236" s="86"/>
      <c r="I236" s="86"/>
      <c r="J236" s="86"/>
      <c r="K236" s="86"/>
      <c r="L236" s="86"/>
      <c r="M236" s="86"/>
      <c r="N236" s="86"/>
      <c r="O236" s="86"/>
      <c r="P236" s="86"/>
      <c r="Q236" s="86"/>
      <c r="R236" s="86"/>
      <c r="S236" s="86"/>
      <c r="T236" s="86"/>
      <c r="U236" s="86"/>
      <c r="V236" s="86"/>
      <c r="W236" s="86"/>
      <c r="X236" s="86"/>
      <c r="Y236" s="86"/>
      <c r="Z236" s="86"/>
      <c r="AA236" s="86"/>
      <c r="AB236" s="86"/>
      <c r="AC236" s="86"/>
      <c r="AD236" s="86"/>
      <c r="AE236" s="86"/>
      <c r="AF236" s="86"/>
      <c r="AG236" s="86"/>
      <c r="AH236" s="86"/>
      <c r="AI236" s="86"/>
      <c r="AJ236" s="86"/>
      <c r="AK236" s="86"/>
      <c r="AL236" s="86"/>
      <c r="AM236" s="86"/>
      <c r="AN236" s="86"/>
      <c r="AO236" s="86"/>
      <c r="AP236" s="86"/>
      <c r="AQ236" s="86"/>
      <c r="AR236" s="86"/>
      <c r="AS236" s="86"/>
      <c r="AT236" s="86"/>
      <c r="AU236" s="86"/>
      <c r="AV236" s="86"/>
      <c r="AW236" s="86"/>
      <c r="AX236" s="86"/>
      <c r="AY236" s="86"/>
      <c r="AZ236" s="86"/>
      <c r="BA236" s="86"/>
      <c r="BB236" s="86"/>
    </row>
    <row r="237" spans="2:54" x14ac:dyDescent="0.25">
      <c r="B237"/>
      <c r="C237"/>
      <c r="D237" s="86"/>
      <c r="E237" s="86"/>
      <c r="F237" s="86"/>
      <c r="G237" s="86"/>
      <c r="H237" s="86"/>
      <c r="I237" s="86"/>
      <c r="J237" s="86"/>
      <c r="K237" s="86"/>
      <c r="L237" s="86"/>
      <c r="M237" s="86"/>
      <c r="N237" s="86"/>
      <c r="O237" s="86"/>
      <c r="P237" s="86"/>
      <c r="Q237" s="86"/>
      <c r="R237" s="86"/>
      <c r="S237" s="86"/>
      <c r="T237" s="86"/>
      <c r="U237" s="86"/>
      <c r="V237" s="86"/>
      <c r="W237" s="86"/>
      <c r="X237" s="86"/>
      <c r="Y237" s="86"/>
      <c r="Z237" s="86"/>
      <c r="AA237" s="86"/>
      <c r="AB237" s="86"/>
      <c r="AC237" s="86"/>
      <c r="AD237" s="86"/>
      <c r="AE237" s="86"/>
      <c r="AF237" s="86"/>
      <c r="AG237" s="86"/>
      <c r="AH237" s="86"/>
      <c r="AI237" s="86"/>
      <c r="AJ237" s="86"/>
      <c r="AK237" s="86"/>
      <c r="AL237" s="86"/>
      <c r="AM237" s="86"/>
      <c r="AN237" s="86"/>
      <c r="AO237" s="86"/>
      <c r="AP237" s="86"/>
      <c r="AQ237" s="86"/>
      <c r="AR237" s="86"/>
      <c r="AS237" s="86"/>
      <c r="AT237" s="86"/>
      <c r="AU237" s="86"/>
      <c r="AV237" s="86"/>
      <c r="AW237" s="86"/>
      <c r="AX237" s="86"/>
      <c r="AY237" s="86"/>
      <c r="AZ237" s="86"/>
      <c r="BA237" s="86"/>
      <c r="BB237" s="86"/>
    </row>
    <row r="238" spans="2:54" x14ac:dyDescent="0.25">
      <c r="B238"/>
      <c r="C238"/>
      <c r="D238" s="86"/>
      <c r="E238" s="86"/>
      <c r="F238" s="86"/>
      <c r="G238" s="86"/>
      <c r="H238" s="86"/>
      <c r="I238" s="86"/>
      <c r="J238" s="86"/>
      <c r="K238" s="86"/>
      <c r="L238" s="86"/>
      <c r="M238" s="86"/>
      <c r="N238" s="86"/>
      <c r="O238" s="86"/>
      <c r="P238" s="86"/>
      <c r="Q238" s="86"/>
      <c r="R238" s="86"/>
      <c r="S238" s="86"/>
      <c r="T238" s="86"/>
      <c r="U238" s="86"/>
      <c r="V238" s="86"/>
      <c r="W238" s="86"/>
      <c r="X238" s="86"/>
      <c r="Y238" s="86"/>
      <c r="Z238" s="86"/>
      <c r="AA238" s="86"/>
      <c r="AB238" s="86"/>
      <c r="AC238" s="86"/>
      <c r="AD238" s="86"/>
      <c r="AE238" s="86"/>
      <c r="AF238" s="86"/>
      <c r="AG238" s="86"/>
      <c r="AH238" s="86"/>
      <c r="AI238" s="86"/>
      <c r="AJ238" s="86"/>
      <c r="AK238" s="86"/>
      <c r="AL238" s="86"/>
      <c r="AM238" s="86"/>
      <c r="AN238" s="86"/>
      <c r="AO238" s="86"/>
      <c r="AP238" s="86"/>
      <c r="AQ238" s="86"/>
      <c r="AR238" s="86"/>
      <c r="AS238" s="86"/>
      <c r="AT238" s="86"/>
      <c r="AU238" s="86"/>
      <c r="AV238" s="86"/>
      <c r="AW238" s="86"/>
      <c r="AX238" s="86"/>
      <c r="AY238" s="86"/>
      <c r="AZ238" s="86"/>
      <c r="BA238" s="86"/>
      <c r="BB238" s="86"/>
    </row>
    <row r="239" spans="2:54" x14ac:dyDescent="0.25">
      <c r="B239"/>
      <c r="C239"/>
      <c r="D239" s="86"/>
      <c r="E239" s="86"/>
      <c r="F239" s="86"/>
      <c r="G239" s="86"/>
      <c r="H239" s="86"/>
      <c r="I239" s="86"/>
      <c r="J239" s="86"/>
      <c r="K239" s="86"/>
      <c r="L239" s="86"/>
      <c r="M239" s="86"/>
      <c r="N239" s="86"/>
      <c r="O239" s="86"/>
      <c r="P239" s="86"/>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c r="AU239" s="86"/>
      <c r="AV239" s="86"/>
      <c r="AW239" s="86"/>
      <c r="AX239" s="86"/>
      <c r="AY239" s="86"/>
      <c r="AZ239" s="86"/>
      <c r="BA239" s="86"/>
      <c r="BB239" s="86"/>
    </row>
    <row r="240" spans="2:54" x14ac:dyDescent="0.25">
      <c r="B240"/>
      <c r="C240"/>
      <c r="D240" s="86"/>
      <c r="E240" s="86"/>
      <c r="F240" s="86"/>
      <c r="G240" s="86"/>
      <c r="H240" s="86"/>
      <c r="I240" s="86"/>
      <c r="J240" s="86"/>
      <c r="K240" s="86"/>
      <c r="L240" s="86"/>
      <c r="M240" s="86"/>
      <c r="N240" s="86"/>
      <c r="O240" s="86"/>
      <c r="P240" s="86"/>
      <c r="Q240" s="86"/>
      <c r="R240" s="86"/>
      <c r="S240" s="86"/>
      <c r="T240" s="86"/>
      <c r="U240" s="86"/>
      <c r="V240" s="86"/>
      <c r="W240" s="86"/>
      <c r="X240" s="86"/>
      <c r="Y240" s="86"/>
      <c r="Z240" s="86"/>
      <c r="AA240" s="86"/>
      <c r="AB240" s="86"/>
      <c r="AC240" s="86"/>
      <c r="AD240" s="86"/>
      <c r="AE240" s="86"/>
      <c r="AF240" s="86"/>
      <c r="AG240" s="86"/>
      <c r="AH240" s="86"/>
      <c r="AI240" s="86"/>
      <c r="AJ240" s="86"/>
      <c r="AK240" s="86"/>
      <c r="AL240" s="86"/>
      <c r="AM240" s="86"/>
      <c r="AN240" s="86"/>
      <c r="AO240" s="86"/>
      <c r="AP240" s="86"/>
      <c r="AQ240" s="86"/>
      <c r="AR240" s="86"/>
      <c r="AS240" s="86"/>
      <c r="AT240" s="86"/>
      <c r="AU240" s="86"/>
      <c r="AV240" s="86"/>
      <c r="AW240" s="86"/>
      <c r="AX240" s="86"/>
      <c r="AY240" s="86"/>
      <c r="AZ240" s="86"/>
      <c r="BA240" s="86"/>
      <c r="BB240" s="86"/>
    </row>
    <row r="241" spans="2:54" x14ac:dyDescent="0.25">
      <c r="B241"/>
      <c r="C241"/>
      <c r="D241" s="86"/>
      <c r="E241" s="86"/>
      <c r="F241" s="86"/>
      <c r="G241" s="86"/>
      <c r="H241" s="86"/>
      <c r="I241" s="86"/>
      <c r="J241" s="86"/>
      <c r="K241" s="86"/>
      <c r="L241" s="86"/>
      <c r="M241" s="86"/>
      <c r="N241" s="86"/>
      <c r="O241" s="86"/>
      <c r="P241" s="86"/>
      <c r="Q241" s="86"/>
      <c r="R241" s="86"/>
      <c r="S241" s="86"/>
      <c r="T241" s="86"/>
      <c r="U241" s="86"/>
      <c r="V241" s="86"/>
      <c r="W241" s="86"/>
      <c r="X241" s="86"/>
      <c r="Y241" s="86"/>
      <c r="Z241" s="86"/>
      <c r="AA241" s="86"/>
      <c r="AB241" s="86"/>
      <c r="AC241" s="86"/>
      <c r="AD241" s="86"/>
      <c r="AE241" s="86"/>
      <c r="AF241" s="86"/>
      <c r="AG241" s="86"/>
      <c r="AH241" s="86"/>
      <c r="AI241" s="86"/>
      <c r="AJ241" s="86"/>
      <c r="AK241" s="86"/>
      <c r="AL241" s="86"/>
      <c r="AM241" s="86"/>
      <c r="AN241" s="86"/>
      <c r="AO241" s="86"/>
      <c r="AP241" s="86"/>
      <c r="AQ241" s="86"/>
      <c r="AR241" s="86"/>
      <c r="AS241" s="86"/>
      <c r="AT241" s="86"/>
      <c r="AU241" s="86"/>
      <c r="AV241" s="86"/>
      <c r="AW241" s="86"/>
      <c r="AX241" s="86"/>
      <c r="AY241" s="86"/>
      <c r="AZ241" s="86"/>
      <c r="BA241" s="86"/>
      <c r="BB241" s="86"/>
    </row>
    <row r="242" spans="2:54" x14ac:dyDescent="0.25">
      <c r="B242"/>
      <c r="C242"/>
      <c r="D242" s="86"/>
      <c r="E242" s="86"/>
      <c r="F242" s="86"/>
      <c r="G242" s="86"/>
      <c r="H242" s="86"/>
      <c r="I242" s="86"/>
      <c r="J242" s="86"/>
      <c r="K242" s="86"/>
      <c r="L242" s="86"/>
      <c r="M242" s="86"/>
      <c r="N242" s="86"/>
      <c r="O242" s="86"/>
      <c r="P242" s="86"/>
      <c r="Q242" s="86"/>
      <c r="R242" s="86"/>
      <c r="S242" s="86"/>
      <c r="T242" s="86"/>
      <c r="U242" s="86"/>
      <c r="V242" s="86"/>
      <c r="W242" s="86"/>
      <c r="X242" s="86"/>
      <c r="Y242" s="86"/>
      <c r="Z242" s="86"/>
      <c r="AA242" s="86"/>
      <c r="AB242" s="86"/>
      <c r="AC242" s="86"/>
      <c r="AD242" s="86"/>
      <c r="AE242" s="86"/>
      <c r="AF242" s="86"/>
      <c r="AG242" s="86"/>
      <c r="AH242" s="86"/>
      <c r="AI242" s="86"/>
      <c r="AJ242" s="86"/>
      <c r="AK242" s="86"/>
      <c r="AL242" s="86"/>
      <c r="AM242" s="86"/>
      <c r="AN242" s="86"/>
      <c r="AO242" s="86"/>
      <c r="AP242" s="86"/>
      <c r="AQ242" s="86"/>
      <c r="AR242" s="86"/>
      <c r="AS242" s="86"/>
      <c r="AT242" s="86"/>
      <c r="AU242" s="86"/>
      <c r="AV242" s="86"/>
      <c r="AW242" s="86"/>
      <c r="AX242" s="86"/>
      <c r="AY242" s="86"/>
      <c r="AZ242" s="86"/>
      <c r="BA242" s="86"/>
      <c r="BB242" s="86"/>
    </row>
    <row r="243" spans="2:54" x14ac:dyDescent="0.25">
      <c r="B243"/>
      <c r="C243"/>
      <c r="D243" s="86"/>
      <c r="E243" s="86"/>
      <c r="F243" s="86"/>
      <c r="G243" s="86"/>
      <c r="H243" s="86"/>
      <c r="I243" s="86"/>
      <c r="J243" s="86"/>
      <c r="K243" s="86"/>
      <c r="L243" s="86"/>
      <c r="M243" s="86"/>
      <c r="N243" s="86"/>
      <c r="O243" s="86"/>
      <c r="P243" s="86"/>
      <c r="Q243" s="86"/>
      <c r="R243" s="86"/>
      <c r="S243" s="86"/>
      <c r="T243" s="86"/>
      <c r="U243" s="86"/>
      <c r="V243" s="86"/>
      <c r="W243" s="86"/>
      <c r="X243" s="86"/>
      <c r="Y243" s="86"/>
      <c r="Z243" s="86"/>
      <c r="AA243" s="86"/>
      <c r="AB243" s="86"/>
      <c r="AC243" s="86"/>
      <c r="AD243" s="86"/>
      <c r="AE243" s="86"/>
      <c r="AF243" s="86"/>
      <c r="AG243" s="86"/>
      <c r="AH243" s="86"/>
      <c r="AI243" s="86"/>
      <c r="AJ243" s="86"/>
      <c r="AK243" s="86"/>
      <c r="AL243" s="86"/>
      <c r="AM243" s="86"/>
      <c r="AN243" s="86"/>
      <c r="AO243" s="86"/>
      <c r="AP243" s="86"/>
      <c r="AQ243" s="86"/>
      <c r="AR243" s="86"/>
      <c r="AS243" s="86"/>
      <c r="AT243" s="86"/>
      <c r="AU243" s="86"/>
      <c r="AV243" s="86"/>
      <c r="AW243" s="86"/>
      <c r="AX243" s="86"/>
      <c r="AY243" s="86"/>
      <c r="AZ243" s="86"/>
      <c r="BA243" s="86"/>
      <c r="BB243" s="86"/>
    </row>
    <row r="244" spans="2:54" x14ac:dyDescent="0.25">
      <c r="B244"/>
      <c r="C244"/>
      <c r="D244" s="86"/>
      <c r="E244" s="86"/>
      <c r="F244" s="86"/>
      <c r="G244" s="86"/>
      <c r="H244" s="86"/>
      <c r="I244" s="86"/>
      <c r="J244" s="86"/>
      <c r="K244" s="86"/>
      <c r="L244" s="86"/>
      <c r="M244" s="86"/>
      <c r="N244" s="86"/>
      <c r="O244" s="86"/>
      <c r="P244" s="86"/>
      <c r="Q244" s="86"/>
      <c r="R244" s="86"/>
      <c r="S244" s="86"/>
      <c r="T244" s="86"/>
      <c r="U244" s="86"/>
      <c r="V244" s="86"/>
      <c r="W244" s="86"/>
      <c r="X244" s="86"/>
      <c r="Y244" s="86"/>
      <c r="Z244" s="86"/>
      <c r="AA244" s="86"/>
      <c r="AB244" s="86"/>
      <c r="AC244" s="86"/>
      <c r="AD244" s="86"/>
      <c r="AE244" s="86"/>
      <c r="AF244" s="86"/>
      <c r="AG244" s="86"/>
      <c r="AH244" s="86"/>
      <c r="AI244" s="86"/>
      <c r="AJ244" s="86"/>
      <c r="AK244" s="86"/>
      <c r="AL244" s="86"/>
      <c r="AM244" s="86"/>
      <c r="AN244" s="86"/>
      <c r="AO244" s="86"/>
      <c r="AP244" s="86"/>
      <c r="AQ244" s="86"/>
      <c r="AR244" s="86"/>
      <c r="AS244" s="86"/>
      <c r="AT244" s="86"/>
      <c r="AU244" s="86"/>
      <c r="AV244" s="86"/>
      <c r="AW244" s="86"/>
      <c r="AX244" s="86"/>
      <c r="AY244" s="86"/>
      <c r="AZ244" s="86"/>
      <c r="BA244" s="86"/>
      <c r="BB244" s="86"/>
    </row>
    <row r="245" spans="2:54" x14ac:dyDescent="0.25">
      <c r="B245"/>
      <c r="C245"/>
      <c r="D245" s="86"/>
      <c r="E245" s="86"/>
      <c r="F245" s="86"/>
      <c r="G245" s="86"/>
      <c r="H245" s="86"/>
      <c r="I245" s="86"/>
      <c r="J245" s="86"/>
      <c r="K245" s="86"/>
      <c r="L245" s="86"/>
      <c r="M245" s="86"/>
      <c r="N245" s="86"/>
      <c r="O245" s="86"/>
      <c r="P245" s="86"/>
      <c r="Q245" s="86"/>
      <c r="R245" s="86"/>
      <c r="S245" s="86"/>
      <c r="T245" s="86"/>
      <c r="U245" s="86"/>
      <c r="V245" s="86"/>
      <c r="W245" s="86"/>
      <c r="X245" s="86"/>
      <c r="Y245" s="86"/>
      <c r="Z245" s="86"/>
      <c r="AA245" s="86"/>
      <c r="AB245" s="86"/>
      <c r="AC245" s="86"/>
      <c r="AD245" s="86"/>
      <c r="AE245" s="86"/>
      <c r="AF245" s="86"/>
      <c r="AG245" s="86"/>
      <c r="AH245" s="86"/>
      <c r="AI245" s="86"/>
      <c r="AJ245" s="86"/>
      <c r="AK245" s="86"/>
      <c r="AL245" s="86"/>
      <c r="AM245" s="86"/>
      <c r="AN245" s="86"/>
      <c r="AO245" s="86"/>
      <c r="AP245" s="86"/>
      <c r="AQ245" s="86"/>
      <c r="AR245" s="86"/>
      <c r="AS245" s="86"/>
      <c r="AT245" s="86"/>
      <c r="AU245" s="86"/>
      <c r="AV245" s="86"/>
      <c r="AW245" s="86"/>
      <c r="AX245" s="86"/>
      <c r="AY245" s="86"/>
      <c r="AZ245" s="86"/>
      <c r="BA245" s="86"/>
      <c r="BB245" s="86"/>
    </row>
    <row r="246" spans="2:54" x14ac:dyDescent="0.25">
      <c r="B246"/>
      <c r="C246"/>
      <c r="D246" s="86"/>
      <c r="E246" s="86"/>
      <c r="F246" s="86"/>
      <c r="G246" s="86"/>
      <c r="H246" s="86"/>
      <c r="I246" s="86"/>
      <c r="J246" s="86"/>
      <c r="K246" s="86"/>
      <c r="L246" s="86"/>
      <c r="M246" s="86"/>
      <c r="N246" s="86"/>
      <c r="O246" s="86"/>
      <c r="P246" s="86"/>
      <c r="Q246" s="86"/>
      <c r="R246" s="86"/>
      <c r="S246" s="86"/>
      <c r="T246" s="86"/>
      <c r="U246" s="86"/>
      <c r="V246" s="86"/>
      <c r="W246" s="86"/>
      <c r="X246" s="86"/>
      <c r="Y246" s="86"/>
      <c r="Z246" s="86"/>
      <c r="AA246" s="86"/>
      <c r="AB246" s="86"/>
      <c r="AC246" s="86"/>
      <c r="AD246" s="86"/>
      <c r="AE246" s="86"/>
      <c r="AF246" s="86"/>
      <c r="AG246" s="86"/>
      <c r="AH246" s="86"/>
      <c r="AI246" s="86"/>
      <c r="AJ246" s="86"/>
      <c r="AK246" s="86"/>
      <c r="AL246" s="86"/>
      <c r="AM246" s="86"/>
      <c r="AN246" s="86"/>
      <c r="AO246" s="86"/>
      <c r="AP246" s="86"/>
      <c r="AQ246" s="86"/>
      <c r="AR246" s="86"/>
      <c r="AS246" s="86"/>
      <c r="AT246" s="86"/>
      <c r="AU246" s="86"/>
      <c r="AV246" s="86"/>
      <c r="AW246" s="86"/>
      <c r="AX246" s="86"/>
      <c r="AY246" s="86"/>
      <c r="AZ246" s="86"/>
      <c r="BA246" s="86"/>
      <c r="BB246" s="86"/>
    </row>
    <row r="247" spans="2:54" x14ac:dyDescent="0.25">
      <c r="B247"/>
      <c r="C247"/>
      <c r="D247" s="86"/>
      <c r="E247" s="86"/>
      <c r="F247" s="86"/>
      <c r="G247" s="86"/>
      <c r="H247" s="86"/>
      <c r="I247" s="86"/>
      <c r="J247" s="86"/>
      <c r="K247" s="86"/>
      <c r="L247" s="86"/>
      <c r="M247" s="86"/>
      <c r="N247" s="86"/>
      <c r="O247" s="86"/>
      <c r="P247" s="86"/>
      <c r="Q247" s="86"/>
      <c r="R247" s="86"/>
      <c r="S247" s="86"/>
      <c r="T247" s="86"/>
      <c r="U247" s="86"/>
      <c r="V247" s="86"/>
      <c r="W247" s="86"/>
      <c r="X247" s="86"/>
      <c r="Y247" s="86"/>
      <c r="Z247" s="86"/>
      <c r="AA247" s="86"/>
      <c r="AB247" s="86"/>
      <c r="AC247" s="86"/>
      <c r="AD247" s="86"/>
      <c r="AE247" s="86"/>
      <c r="AF247" s="86"/>
      <c r="AG247" s="86"/>
      <c r="AH247" s="86"/>
      <c r="AI247" s="86"/>
      <c r="AJ247" s="86"/>
      <c r="AK247" s="86"/>
      <c r="AL247" s="86"/>
      <c r="AM247" s="86"/>
      <c r="AN247" s="86"/>
      <c r="AO247" s="86"/>
      <c r="AP247" s="86"/>
      <c r="AQ247" s="86"/>
      <c r="AR247" s="86"/>
      <c r="AS247" s="86"/>
      <c r="AT247" s="86"/>
      <c r="AU247" s="86"/>
      <c r="AV247" s="86"/>
      <c r="AW247" s="86"/>
      <c r="AX247" s="86"/>
      <c r="AY247" s="86"/>
      <c r="AZ247" s="86"/>
      <c r="BA247" s="86"/>
      <c r="BB247" s="86"/>
    </row>
    <row r="248" spans="2:54" x14ac:dyDescent="0.25">
      <c r="B248"/>
      <c r="C248"/>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86"/>
      <c r="AI248" s="86"/>
      <c r="AJ248" s="86"/>
      <c r="AK248" s="86"/>
      <c r="AL248" s="86"/>
      <c r="AM248" s="86"/>
      <c r="AN248" s="86"/>
      <c r="AO248" s="86"/>
      <c r="AP248" s="86"/>
      <c r="AQ248" s="86"/>
      <c r="AR248" s="86"/>
      <c r="AS248" s="86"/>
      <c r="AT248" s="86"/>
      <c r="AU248" s="86"/>
      <c r="AV248" s="86"/>
      <c r="AW248" s="86"/>
      <c r="AX248" s="86"/>
      <c r="AY248" s="86"/>
      <c r="AZ248" s="86"/>
      <c r="BA248" s="86"/>
      <c r="BB248" s="86"/>
    </row>
    <row r="249" spans="2:54" x14ac:dyDescent="0.25">
      <c r="B249"/>
      <c r="C249"/>
      <c r="D249" s="86"/>
      <c r="E249" s="86"/>
      <c r="F249" s="86"/>
      <c r="G249" s="86"/>
      <c r="H249" s="86"/>
      <c r="I249" s="86"/>
      <c r="J249" s="86"/>
      <c r="K249" s="86"/>
      <c r="L249" s="86"/>
      <c r="M249" s="86"/>
      <c r="N249" s="86"/>
      <c r="O249" s="86"/>
      <c r="P249" s="86"/>
      <c r="Q249" s="86"/>
      <c r="R249" s="86"/>
      <c r="S249" s="86"/>
      <c r="T249" s="86"/>
      <c r="U249" s="86"/>
      <c r="V249" s="86"/>
      <c r="W249" s="86"/>
      <c r="X249" s="86"/>
      <c r="Y249" s="86"/>
      <c r="Z249" s="86"/>
      <c r="AA249" s="86"/>
      <c r="AB249" s="86"/>
      <c r="AC249" s="86"/>
      <c r="AD249" s="86"/>
      <c r="AE249" s="86"/>
      <c r="AF249" s="86"/>
      <c r="AG249" s="86"/>
      <c r="AH249" s="86"/>
      <c r="AI249" s="86"/>
      <c r="AJ249" s="86"/>
      <c r="AK249" s="86"/>
      <c r="AL249" s="86"/>
      <c r="AM249" s="86"/>
      <c r="AN249" s="86"/>
      <c r="AO249" s="86"/>
      <c r="AP249" s="86"/>
      <c r="AQ249" s="86"/>
      <c r="AR249" s="86"/>
      <c r="AS249" s="86"/>
      <c r="AT249" s="86"/>
      <c r="AU249" s="86"/>
      <c r="AV249" s="86"/>
      <c r="AW249" s="86"/>
      <c r="AX249" s="86"/>
      <c r="AY249" s="86"/>
      <c r="AZ249" s="86"/>
      <c r="BA249" s="86"/>
      <c r="BB249" s="86"/>
    </row>
    <row r="250" spans="2:54" x14ac:dyDescent="0.25">
      <c r="B250"/>
      <c r="C250"/>
      <c r="D250" s="86"/>
      <c r="E250" s="86"/>
      <c r="F250" s="86"/>
      <c r="G250" s="86"/>
      <c r="H250" s="86"/>
      <c r="I250" s="86"/>
      <c r="J250" s="86"/>
      <c r="K250" s="86"/>
      <c r="L250" s="86"/>
      <c r="M250" s="86"/>
      <c r="N250" s="86"/>
      <c r="O250" s="86"/>
      <c r="P250" s="86"/>
      <c r="Q250" s="86"/>
      <c r="R250" s="86"/>
      <c r="S250" s="86"/>
      <c r="T250" s="86"/>
      <c r="U250" s="86"/>
      <c r="V250" s="86"/>
      <c r="W250" s="86"/>
      <c r="X250" s="86"/>
      <c r="Y250" s="86"/>
      <c r="Z250" s="86"/>
      <c r="AA250" s="86"/>
      <c r="AB250" s="86"/>
      <c r="AC250" s="86"/>
      <c r="AD250" s="86"/>
      <c r="AE250" s="86"/>
      <c r="AF250" s="86"/>
      <c r="AG250" s="86"/>
      <c r="AH250" s="86"/>
      <c r="AI250" s="86"/>
      <c r="AJ250" s="86"/>
      <c r="AK250" s="86"/>
      <c r="AL250" s="86"/>
      <c r="AM250" s="86"/>
      <c r="AN250" s="86"/>
      <c r="AO250" s="86"/>
      <c r="AP250" s="86"/>
      <c r="AQ250" s="86"/>
      <c r="AR250" s="86"/>
      <c r="AS250" s="86"/>
      <c r="AT250" s="86"/>
      <c r="AU250" s="86"/>
      <c r="AV250" s="86"/>
      <c r="AW250" s="86"/>
      <c r="AX250" s="86"/>
      <c r="AY250" s="86"/>
      <c r="AZ250" s="86"/>
      <c r="BA250" s="86"/>
      <c r="BB250" s="86"/>
    </row>
    <row r="251" spans="2:54" x14ac:dyDescent="0.25">
      <c r="B251"/>
      <c r="C251"/>
      <c r="D251" s="86"/>
      <c r="E251" s="86"/>
      <c r="F251" s="86"/>
      <c r="G251" s="86"/>
      <c r="H251" s="86"/>
      <c r="I251" s="86"/>
      <c r="J251" s="86"/>
      <c r="K251" s="86"/>
      <c r="L251" s="86"/>
      <c r="M251" s="86"/>
      <c r="N251" s="86"/>
      <c r="O251" s="86"/>
      <c r="P251" s="86"/>
      <c r="Q251" s="86"/>
      <c r="R251" s="86"/>
      <c r="S251" s="86"/>
      <c r="T251" s="86"/>
      <c r="U251" s="86"/>
      <c r="V251" s="86"/>
      <c r="W251" s="86"/>
      <c r="X251" s="86"/>
      <c r="Y251" s="86"/>
      <c r="Z251" s="86"/>
      <c r="AA251" s="86"/>
      <c r="AB251" s="86"/>
      <c r="AC251" s="86"/>
      <c r="AD251" s="86"/>
      <c r="AE251" s="86"/>
      <c r="AF251" s="86"/>
      <c r="AG251" s="86"/>
      <c r="AH251" s="86"/>
      <c r="AI251" s="86"/>
      <c r="AJ251" s="86"/>
      <c r="AK251" s="86"/>
      <c r="AL251" s="86"/>
      <c r="AM251" s="86"/>
      <c r="AN251" s="86"/>
      <c r="AO251" s="86"/>
      <c r="AP251" s="86"/>
      <c r="AQ251" s="86"/>
      <c r="AR251" s="86"/>
      <c r="AS251" s="86"/>
      <c r="AT251" s="86"/>
      <c r="AU251" s="86"/>
      <c r="AV251" s="86"/>
      <c r="AW251" s="86"/>
      <c r="AX251" s="86"/>
      <c r="AY251" s="86"/>
      <c r="AZ251" s="86"/>
      <c r="BA251" s="86"/>
      <c r="BB251" s="86"/>
    </row>
    <row r="252" spans="2:54" x14ac:dyDescent="0.25">
      <c r="B252"/>
      <c r="C252"/>
      <c r="D252" s="86"/>
      <c r="E252" s="86"/>
      <c r="F252" s="86"/>
      <c r="G252" s="86"/>
      <c r="H252" s="86"/>
      <c r="I252" s="86"/>
      <c r="J252" s="86"/>
      <c r="K252" s="86"/>
      <c r="L252" s="86"/>
      <c r="M252" s="86"/>
      <c r="N252" s="86"/>
      <c r="O252" s="86"/>
      <c r="P252" s="86"/>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c r="AX252" s="86"/>
      <c r="AY252" s="86"/>
      <c r="AZ252" s="86"/>
      <c r="BA252" s="86"/>
      <c r="BB252" s="86"/>
    </row>
    <row r="253" spans="2:54" x14ac:dyDescent="0.25">
      <c r="B253"/>
      <c r="C253"/>
      <c r="D253" s="86"/>
      <c r="E253" s="86"/>
      <c r="F253" s="86"/>
      <c r="G253" s="86"/>
      <c r="H253" s="86"/>
      <c r="I253" s="86"/>
      <c r="J253" s="86"/>
      <c r="K253" s="86"/>
      <c r="L253" s="86"/>
      <c r="M253" s="86"/>
      <c r="N253" s="86"/>
      <c r="O253" s="86"/>
      <c r="P253" s="86"/>
      <c r="Q253" s="86"/>
      <c r="R253" s="86"/>
      <c r="S253" s="86"/>
      <c r="T253" s="86"/>
      <c r="U253" s="86"/>
      <c r="V253" s="86"/>
      <c r="W253" s="86"/>
      <c r="X253" s="86"/>
      <c r="Y253" s="86"/>
      <c r="Z253" s="86"/>
      <c r="AA253" s="86"/>
      <c r="AB253" s="86"/>
      <c r="AC253" s="86"/>
      <c r="AD253" s="86"/>
      <c r="AE253" s="86"/>
      <c r="AF253" s="86"/>
      <c r="AG253" s="86"/>
      <c r="AH253" s="86"/>
      <c r="AI253" s="86"/>
      <c r="AJ253" s="86"/>
      <c r="AK253" s="86"/>
      <c r="AL253" s="86"/>
      <c r="AM253" s="86"/>
      <c r="AN253" s="86"/>
      <c r="AO253" s="86"/>
      <c r="AP253" s="86"/>
      <c r="AQ253" s="86"/>
      <c r="AR253" s="86"/>
      <c r="AS253" s="86"/>
      <c r="AT253" s="86"/>
      <c r="AU253" s="86"/>
      <c r="AV253" s="86"/>
      <c r="AW253" s="86"/>
      <c r="AX253" s="86"/>
      <c r="AY253" s="86"/>
      <c r="AZ253" s="86"/>
      <c r="BA253" s="86"/>
      <c r="BB253" s="86"/>
    </row>
    <row r="254" spans="2:54" x14ac:dyDescent="0.25">
      <c r="B254"/>
      <c r="C254"/>
      <c r="D254" s="86"/>
      <c r="E254" s="86"/>
      <c r="F254" s="86"/>
      <c r="G254" s="86"/>
      <c r="H254" s="86"/>
      <c r="I254" s="86"/>
      <c r="J254" s="86"/>
      <c r="K254" s="86"/>
      <c r="L254" s="86"/>
      <c r="M254" s="86"/>
      <c r="N254" s="86"/>
      <c r="O254" s="86"/>
      <c r="P254" s="86"/>
      <c r="Q254" s="86"/>
      <c r="R254" s="86"/>
      <c r="S254" s="86"/>
      <c r="T254" s="86"/>
      <c r="U254" s="86"/>
      <c r="V254" s="86"/>
      <c r="W254" s="86"/>
      <c r="X254" s="86"/>
      <c r="Y254" s="86"/>
      <c r="Z254" s="86"/>
      <c r="AA254" s="86"/>
      <c r="AB254" s="86"/>
      <c r="AC254" s="86"/>
      <c r="AD254" s="86"/>
      <c r="AE254" s="86"/>
      <c r="AF254" s="86"/>
      <c r="AG254" s="86"/>
      <c r="AH254" s="86"/>
      <c r="AI254" s="86"/>
      <c r="AJ254" s="86"/>
      <c r="AK254" s="86"/>
      <c r="AL254" s="86"/>
      <c r="AM254" s="86"/>
      <c r="AN254" s="86"/>
      <c r="AO254" s="86"/>
      <c r="AP254" s="86"/>
      <c r="AQ254" s="86"/>
      <c r="AR254" s="86"/>
      <c r="AS254" s="86"/>
      <c r="AT254" s="86"/>
      <c r="AU254" s="86"/>
      <c r="AV254" s="86"/>
      <c r="AW254" s="86"/>
      <c r="AX254" s="86"/>
      <c r="AY254" s="86"/>
      <c r="AZ254" s="86"/>
      <c r="BA254" s="86"/>
      <c r="BB254" s="86"/>
    </row>
    <row r="255" spans="2:54" x14ac:dyDescent="0.25">
      <c r="B255"/>
      <c r="C255"/>
      <c r="D255" s="86"/>
      <c r="E255" s="86"/>
      <c r="F255" s="86"/>
      <c r="G255" s="86"/>
      <c r="H255" s="86"/>
      <c r="I255" s="86"/>
      <c r="J255" s="86"/>
      <c r="K255" s="86"/>
      <c r="L255" s="86"/>
      <c r="M255" s="86"/>
      <c r="N255" s="86"/>
      <c r="O255" s="86"/>
      <c r="P255" s="86"/>
      <c r="Q255" s="86"/>
      <c r="R255" s="86"/>
      <c r="S255" s="86"/>
      <c r="T255" s="86"/>
      <c r="U255" s="86"/>
      <c r="V255" s="86"/>
      <c r="W255" s="86"/>
      <c r="X255" s="86"/>
      <c r="Y255" s="86"/>
      <c r="Z255" s="86"/>
      <c r="AA255" s="86"/>
      <c r="AB255" s="86"/>
      <c r="AC255" s="86"/>
      <c r="AD255" s="86"/>
      <c r="AE255" s="86"/>
      <c r="AF255" s="86"/>
      <c r="AG255" s="86"/>
      <c r="AH255" s="86"/>
      <c r="AI255" s="86"/>
      <c r="AJ255" s="86"/>
      <c r="AK255" s="86"/>
      <c r="AL255" s="86"/>
      <c r="AM255" s="86"/>
      <c r="AN255" s="86"/>
      <c r="AO255" s="86"/>
      <c r="AP255" s="86"/>
      <c r="AQ255" s="86"/>
      <c r="AR255" s="86"/>
      <c r="AS255" s="86"/>
      <c r="AT255" s="86"/>
      <c r="AU255" s="86"/>
      <c r="AV255" s="86"/>
      <c r="AW255" s="86"/>
      <c r="AX255" s="86"/>
      <c r="AY255" s="86"/>
      <c r="AZ255" s="86"/>
      <c r="BA255" s="86"/>
      <c r="BB255" s="86"/>
    </row>
    <row r="256" spans="2:54" x14ac:dyDescent="0.25">
      <c r="B256"/>
      <c r="C256"/>
      <c r="D256" s="86"/>
      <c r="E256" s="86"/>
      <c r="F256" s="86"/>
      <c r="G256" s="86"/>
      <c r="H256" s="86"/>
      <c r="I256" s="86"/>
      <c r="J256" s="86"/>
      <c r="K256" s="86"/>
      <c r="L256" s="86"/>
      <c r="M256" s="86"/>
      <c r="N256" s="86"/>
      <c r="O256" s="86"/>
      <c r="P256" s="86"/>
      <c r="Q256" s="86"/>
      <c r="R256" s="86"/>
      <c r="S256" s="86"/>
      <c r="T256" s="86"/>
      <c r="U256" s="86"/>
      <c r="V256" s="86"/>
      <c r="W256" s="86"/>
      <c r="X256" s="86"/>
      <c r="Y256" s="86"/>
      <c r="Z256" s="86"/>
      <c r="AA256" s="86"/>
      <c r="AB256" s="86"/>
      <c r="AC256" s="86"/>
      <c r="AD256" s="86"/>
      <c r="AE256" s="86"/>
      <c r="AF256" s="86"/>
      <c r="AG256" s="86"/>
      <c r="AH256" s="86"/>
      <c r="AI256" s="86"/>
      <c r="AJ256" s="86"/>
      <c r="AK256" s="86"/>
      <c r="AL256" s="86"/>
      <c r="AM256" s="86"/>
      <c r="AN256" s="86"/>
      <c r="AO256" s="86"/>
      <c r="AP256" s="86"/>
      <c r="AQ256" s="86"/>
      <c r="AR256" s="86"/>
      <c r="AS256" s="86"/>
      <c r="AT256" s="86"/>
      <c r="AU256" s="86"/>
      <c r="AV256" s="86"/>
      <c r="AW256" s="86"/>
      <c r="AX256" s="86"/>
      <c r="AY256" s="86"/>
      <c r="AZ256" s="86"/>
      <c r="BA256" s="86"/>
      <c r="BB256" s="86"/>
    </row>
    <row r="257" spans="2:54" x14ac:dyDescent="0.25">
      <c r="B257"/>
      <c r="C257"/>
      <c r="D257" s="86"/>
      <c r="E257" s="86"/>
      <c r="F257" s="86"/>
      <c r="G257" s="86"/>
      <c r="H257" s="86"/>
      <c r="I257" s="86"/>
      <c r="J257" s="86"/>
      <c r="K257" s="86"/>
      <c r="L257" s="86"/>
      <c r="M257" s="86"/>
      <c r="N257" s="86"/>
      <c r="O257" s="86"/>
      <c r="P257" s="86"/>
      <c r="Q257" s="86"/>
      <c r="R257" s="86"/>
      <c r="S257" s="86"/>
      <c r="T257" s="86"/>
      <c r="U257" s="86"/>
      <c r="V257" s="86"/>
      <c r="W257" s="86"/>
      <c r="X257" s="86"/>
      <c r="Y257" s="86"/>
      <c r="Z257" s="86"/>
      <c r="AA257" s="86"/>
      <c r="AB257" s="86"/>
      <c r="AC257" s="86"/>
      <c r="AD257" s="86"/>
      <c r="AE257" s="86"/>
      <c r="AF257" s="86"/>
      <c r="AG257" s="86"/>
      <c r="AH257" s="86"/>
      <c r="AI257" s="86"/>
      <c r="AJ257" s="86"/>
      <c r="AK257" s="86"/>
      <c r="AL257" s="86"/>
      <c r="AM257" s="86"/>
      <c r="AN257" s="86"/>
      <c r="AO257" s="86"/>
      <c r="AP257" s="86"/>
      <c r="AQ257" s="86"/>
      <c r="AR257" s="86"/>
      <c r="AS257" s="86"/>
      <c r="AT257" s="86"/>
      <c r="AU257" s="86"/>
      <c r="AV257" s="86"/>
      <c r="AW257" s="86"/>
      <c r="AX257" s="86"/>
      <c r="AY257" s="86"/>
      <c r="AZ257" s="86"/>
      <c r="BA257" s="86"/>
      <c r="BB257" s="86"/>
    </row>
    <row r="258" spans="2:54" x14ac:dyDescent="0.25">
      <c r="B258"/>
      <c r="C258"/>
      <c r="D258" s="86"/>
      <c r="E258" s="86"/>
      <c r="F258" s="86"/>
      <c r="G258" s="86"/>
      <c r="H258" s="86"/>
      <c r="I258" s="86"/>
      <c r="J258" s="86"/>
      <c r="K258" s="86"/>
      <c r="L258" s="86"/>
      <c r="M258" s="86"/>
      <c r="N258" s="86"/>
      <c r="O258" s="86"/>
      <c r="P258" s="86"/>
      <c r="Q258" s="86"/>
      <c r="R258" s="86"/>
      <c r="S258" s="86"/>
      <c r="T258" s="86"/>
      <c r="U258" s="86"/>
      <c r="V258" s="86"/>
      <c r="W258" s="86"/>
      <c r="X258" s="86"/>
      <c r="Y258" s="86"/>
      <c r="Z258" s="86"/>
      <c r="AA258" s="86"/>
      <c r="AB258" s="86"/>
      <c r="AC258" s="86"/>
      <c r="AD258" s="86"/>
      <c r="AE258" s="86"/>
      <c r="AF258" s="86"/>
      <c r="AG258" s="86"/>
      <c r="AH258" s="86"/>
      <c r="AI258" s="86"/>
      <c r="AJ258" s="86"/>
      <c r="AK258" s="86"/>
      <c r="AL258" s="86"/>
      <c r="AM258" s="86"/>
      <c r="AN258" s="86"/>
      <c r="AO258" s="86"/>
      <c r="AP258" s="86"/>
      <c r="AQ258" s="86"/>
      <c r="AR258" s="86"/>
      <c r="AS258" s="86"/>
      <c r="AT258" s="86"/>
      <c r="AU258" s="86"/>
      <c r="AV258" s="86"/>
      <c r="AW258" s="86"/>
      <c r="AX258" s="86"/>
      <c r="AY258" s="86"/>
      <c r="AZ258" s="86"/>
      <c r="BA258" s="86"/>
      <c r="BB258" s="86"/>
    </row>
    <row r="259" spans="2:54" x14ac:dyDescent="0.25">
      <c r="B259"/>
      <c r="C259"/>
      <c r="D259" s="86"/>
      <c r="E259" s="86"/>
      <c r="F259" s="86"/>
      <c r="G259" s="86"/>
      <c r="H259" s="86"/>
      <c r="I259" s="86"/>
      <c r="J259" s="86"/>
      <c r="K259" s="86"/>
      <c r="L259" s="86"/>
      <c r="M259" s="86"/>
      <c r="N259" s="86"/>
      <c r="O259" s="86"/>
      <c r="P259" s="86"/>
      <c r="Q259" s="86"/>
      <c r="R259" s="86"/>
      <c r="S259" s="86"/>
      <c r="T259" s="86"/>
      <c r="U259" s="86"/>
      <c r="V259" s="86"/>
      <c r="W259" s="86"/>
      <c r="X259" s="86"/>
      <c r="Y259" s="86"/>
      <c r="Z259" s="86"/>
      <c r="AA259" s="86"/>
      <c r="AB259" s="86"/>
      <c r="AC259" s="86"/>
      <c r="AD259" s="86"/>
      <c r="AE259" s="86"/>
      <c r="AF259" s="86"/>
      <c r="AG259" s="86"/>
      <c r="AH259" s="86"/>
      <c r="AI259" s="86"/>
      <c r="AJ259" s="86"/>
      <c r="AK259" s="86"/>
      <c r="AL259" s="86"/>
      <c r="AM259" s="86"/>
      <c r="AN259" s="86"/>
      <c r="AO259" s="86"/>
      <c r="AP259" s="86"/>
      <c r="AQ259" s="86"/>
      <c r="AR259" s="86"/>
      <c r="AS259" s="86"/>
      <c r="AT259" s="86"/>
      <c r="AU259" s="86"/>
      <c r="AV259" s="86"/>
      <c r="AW259" s="86"/>
      <c r="AX259" s="86"/>
      <c r="AY259" s="86"/>
      <c r="AZ259" s="86"/>
      <c r="BA259" s="86"/>
      <c r="BB259" s="86"/>
    </row>
    <row r="260" spans="2:54" x14ac:dyDescent="0.25">
      <c r="B260"/>
      <c r="C260"/>
      <c r="D260" s="86"/>
      <c r="E260" s="86"/>
      <c r="F260" s="86"/>
      <c r="G260" s="86"/>
      <c r="H260" s="86"/>
      <c r="I260" s="86"/>
      <c r="J260" s="86"/>
      <c r="K260" s="86"/>
      <c r="L260" s="86"/>
      <c r="M260" s="86"/>
      <c r="N260" s="86"/>
      <c r="O260" s="86"/>
      <c r="P260" s="86"/>
      <c r="Q260" s="86"/>
      <c r="R260" s="86"/>
      <c r="S260" s="86"/>
      <c r="T260" s="86"/>
      <c r="U260" s="86"/>
      <c r="V260" s="86"/>
      <c r="W260" s="86"/>
      <c r="X260" s="86"/>
      <c r="Y260" s="86"/>
      <c r="Z260" s="86"/>
      <c r="AA260" s="86"/>
      <c r="AB260" s="86"/>
      <c r="AC260" s="86"/>
      <c r="AD260" s="86"/>
      <c r="AE260" s="86"/>
      <c r="AF260" s="86"/>
      <c r="AG260" s="86"/>
      <c r="AH260" s="86"/>
      <c r="AI260" s="86"/>
      <c r="AJ260" s="86"/>
      <c r="AK260" s="86"/>
      <c r="AL260" s="86"/>
      <c r="AM260" s="86"/>
      <c r="AN260" s="86"/>
      <c r="AO260" s="86"/>
      <c r="AP260" s="86"/>
      <c r="AQ260" s="86"/>
      <c r="AR260" s="86"/>
      <c r="AS260" s="86"/>
      <c r="AT260" s="86"/>
      <c r="AU260" s="86"/>
      <c r="AV260" s="86"/>
      <c r="AW260" s="86"/>
      <c r="AX260" s="86"/>
      <c r="AY260" s="86"/>
      <c r="AZ260" s="86"/>
      <c r="BA260" s="86"/>
      <c r="BB260" s="86"/>
    </row>
    <row r="261" spans="2:54" x14ac:dyDescent="0.25">
      <c r="B261"/>
      <c r="C261"/>
      <c r="D261" s="86"/>
      <c r="E261" s="86"/>
      <c r="F261" s="86"/>
      <c r="G261" s="86"/>
      <c r="H261" s="86"/>
      <c r="I261" s="86"/>
      <c r="J261" s="86"/>
      <c r="K261" s="86"/>
      <c r="L261" s="86"/>
      <c r="M261" s="86"/>
      <c r="N261" s="86"/>
      <c r="O261" s="86"/>
      <c r="P261" s="86"/>
      <c r="Q261" s="86"/>
      <c r="R261" s="86"/>
      <c r="S261" s="86"/>
      <c r="T261" s="86"/>
      <c r="U261" s="86"/>
      <c r="V261" s="86"/>
      <c r="W261" s="86"/>
      <c r="X261" s="86"/>
      <c r="Y261" s="86"/>
      <c r="Z261" s="86"/>
      <c r="AA261" s="86"/>
      <c r="AB261" s="86"/>
      <c r="AC261" s="86"/>
      <c r="AD261" s="86"/>
      <c r="AE261" s="86"/>
      <c r="AF261" s="86"/>
      <c r="AG261" s="86"/>
      <c r="AH261" s="86"/>
      <c r="AI261" s="86"/>
      <c r="AJ261" s="86"/>
      <c r="AK261" s="86"/>
      <c r="AL261" s="86"/>
      <c r="AM261" s="86"/>
      <c r="AN261" s="86"/>
      <c r="AO261" s="86"/>
      <c r="AP261" s="86"/>
      <c r="AQ261" s="86"/>
      <c r="AR261" s="86"/>
      <c r="AS261" s="86"/>
      <c r="AT261" s="86"/>
      <c r="AU261" s="86"/>
      <c r="AV261" s="86"/>
      <c r="AW261" s="86"/>
      <c r="AX261" s="86"/>
      <c r="AY261" s="86"/>
      <c r="AZ261" s="86"/>
      <c r="BA261" s="86"/>
      <c r="BB261" s="86"/>
    </row>
    <row r="262" spans="2:54" x14ac:dyDescent="0.25">
      <c r="B262"/>
      <c r="C262"/>
      <c r="D262" s="86"/>
      <c r="E262" s="86"/>
      <c r="F262" s="86"/>
      <c r="G262" s="86"/>
      <c r="H262" s="86"/>
      <c r="I262" s="86"/>
      <c r="J262" s="86"/>
      <c r="K262" s="86"/>
      <c r="L262" s="86"/>
      <c r="M262" s="86"/>
      <c r="N262" s="86"/>
      <c r="O262" s="86"/>
      <c r="P262" s="86"/>
      <c r="Q262" s="86"/>
      <c r="R262" s="86"/>
      <c r="S262" s="86"/>
      <c r="T262" s="86"/>
      <c r="U262" s="86"/>
      <c r="V262" s="86"/>
      <c r="W262" s="86"/>
      <c r="X262" s="86"/>
      <c r="Y262" s="86"/>
      <c r="Z262" s="86"/>
      <c r="AA262" s="86"/>
      <c r="AB262" s="86"/>
      <c r="AC262" s="86"/>
      <c r="AD262" s="86"/>
      <c r="AE262" s="86"/>
      <c r="AF262" s="86"/>
      <c r="AG262" s="86"/>
      <c r="AH262" s="86"/>
      <c r="AI262" s="86"/>
      <c r="AJ262" s="86"/>
      <c r="AK262" s="86"/>
      <c r="AL262" s="86"/>
      <c r="AM262" s="86"/>
      <c r="AN262" s="86"/>
      <c r="AO262" s="86"/>
      <c r="AP262" s="86"/>
      <c r="AQ262" s="86"/>
      <c r="AR262" s="86"/>
      <c r="AS262" s="86"/>
      <c r="AT262" s="86"/>
      <c r="AU262" s="86"/>
      <c r="AV262" s="86"/>
      <c r="AW262" s="86"/>
      <c r="AX262" s="86"/>
      <c r="AY262" s="86"/>
      <c r="AZ262" s="86"/>
      <c r="BA262" s="86"/>
      <c r="BB262" s="86"/>
    </row>
    <row r="263" spans="2:54" x14ac:dyDescent="0.25">
      <c r="B263"/>
      <c r="C263"/>
      <c r="D263" s="86"/>
      <c r="E263" s="86"/>
      <c r="F263" s="86"/>
      <c r="G263" s="86"/>
      <c r="H263" s="86"/>
      <c r="I263" s="86"/>
      <c r="J263" s="86"/>
      <c r="K263" s="86"/>
      <c r="L263" s="86"/>
      <c r="M263" s="86"/>
      <c r="N263" s="86"/>
      <c r="O263" s="86"/>
      <c r="P263" s="86"/>
      <c r="Q263" s="86"/>
      <c r="R263" s="86"/>
      <c r="S263" s="86"/>
      <c r="T263" s="86"/>
      <c r="U263" s="86"/>
      <c r="V263" s="86"/>
      <c r="W263" s="86"/>
      <c r="X263" s="86"/>
      <c r="Y263" s="86"/>
      <c r="Z263" s="86"/>
      <c r="AA263" s="86"/>
      <c r="AB263" s="86"/>
      <c r="AC263" s="86"/>
      <c r="AD263" s="86"/>
      <c r="AE263" s="86"/>
      <c r="AF263" s="86"/>
      <c r="AG263" s="86"/>
      <c r="AH263" s="86"/>
      <c r="AI263" s="86"/>
      <c r="AJ263" s="86"/>
      <c r="AK263" s="86"/>
      <c r="AL263" s="86"/>
      <c r="AM263" s="86"/>
      <c r="AN263" s="86"/>
      <c r="AO263" s="86"/>
      <c r="AP263" s="86"/>
      <c r="AQ263" s="86"/>
      <c r="AR263" s="86"/>
      <c r="AS263" s="86"/>
      <c r="AT263" s="86"/>
      <c r="AU263" s="86"/>
      <c r="AV263" s="86"/>
      <c r="AW263" s="86"/>
      <c r="AX263" s="86"/>
      <c r="AY263" s="86"/>
      <c r="AZ263" s="86"/>
      <c r="BA263" s="86"/>
      <c r="BB263" s="86"/>
    </row>
    <row r="264" spans="2:54" x14ac:dyDescent="0.25">
      <c r="B264"/>
      <c r="C264"/>
      <c r="D264" s="86"/>
      <c r="E264" s="86"/>
      <c r="F264" s="86"/>
      <c r="G264" s="86"/>
      <c r="H264" s="86"/>
      <c r="I264" s="86"/>
      <c r="J264" s="86"/>
      <c r="K264" s="86"/>
      <c r="L264" s="86"/>
      <c r="M264" s="86"/>
      <c r="N264" s="86"/>
      <c r="O264" s="86"/>
      <c r="P264" s="86"/>
      <c r="Q264" s="86"/>
      <c r="R264" s="86"/>
      <c r="S264" s="86"/>
      <c r="T264" s="86"/>
      <c r="U264" s="86"/>
      <c r="V264" s="86"/>
      <c r="W264" s="86"/>
      <c r="X264" s="86"/>
      <c r="Y264" s="86"/>
      <c r="Z264" s="86"/>
      <c r="AA264" s="86"/>
      <c r="AB264" s="86"/>
      <c r="AC264" s="86"/>
      <c r="AD264" s="86"/>
      <c r="AE264" s="86"/>
      <c r="AF264" s="86"/>
      <c r="AG264" s="86"/>
      <c r="AH264" s="86"/>
      <c r="AI264" s="86"/>
      <c r="AJ264" s="86"/>
      <c r="AK264" s="86"/>
      <c r="AL264" s="86"/>
      <c r="AM264" s="86"/>
      <c r="AN264" s="86"/>
      <c r="AO264" s="86"/>
      <c r="AP264" s="86"/>
      <c r="AQ264" s="86"/>
      <c r="AR264" s="86"/>
      <c r="AS264" s="86"/>
      <c r="AT264" s="86"/>
      <c r="AU264" s="86"/>
      <c r="AV264" s="86"/>
      <c r="AW264" s="86"/>
      <c r="AX264" s="86"/>
      <c r="AY264" s="86"/>
      <c r="AZ264" s="86"/>
      <c r="BA264" s="86"/>
      <c r="BB264" s="86"/>
    </row>
    <row r="265" spans="2:54" x14ac:dyDescent="0.25">
      <c r="B265"/>
      <c r="C265"/>
      <c r="D265" s="86"/>
      <c r="E265" s="86"/>
      <c r="F265" s="86"/>
      <c r="G265" s="86"/>
      <c r="H265" s="86"/>
      <c r="I265" s="86"/>
      <c r="J265" s="86"/>
      <c r="K265" s="86"/>
      <c r="L265" s="86"/>
      <c r="M265" s="86"/>
      <c r="N265" s="86"/>
      <c r="O265" s="86"/>
      <c r="P265" s="86"/>
      <c r="Q265" s="86"/>
      <c r="R265" s="86"/>
      <c r="S265" s="86"/>
      <c r="T265" s="86"/>
      <c r="U265" s="86"/>
      <c r="V265" s="86"/>
      <c r="W265" s="86"/>
      <c r="X265" s="86"/>
      <c r="Y265" s="86"/>
      <c r="Z265" s="86"/>
      <c r="AA265" s="86"/>
      <c r="AB265" s="86"/>
      <c r="AC265" s="86"/>
      <c r="AD265" s="86"/>
      <c r="AE265" s="86"/>
      <c r="AF265" s="86"/>
      <c r="AG265" s="86"/>
      <c r="AH265" s="86"/>
      <c r="AI265" s="86"/>
      <c r="AJ265" s="86"/>
      <c r="AK265" s="86"/>
      <c r="AL265" s="86"/>
      <c r="AM265" s="86"/>
      <c r="AN265" s="86"/>
      <c r="AO265" s="86"/>
      <c r="AP265" s="86"/>
      <c r="AQ265" s="86"/>
      <c r="AR265" s="86"/>
      <c r="AS265" s="86"/>
      <c r="AT265" s="86"/>
      <c r="AU265" s="86"/>
      <c r="AV265" s="86"/>
      <c r="AW265" s="86"/>
      <c r="AX265" s="86"/>
      <c r="AY265" s="86"/>
      <c r="AZ265" s="86"/>
      <c r="BA265" s="86"/>
      <c r="BB265" s="86"/>
    </row>
    <row r="266" spans="2:54" x14ac:dyDescent="0.25">
      <c r="B266"/>
      <c r="C266"/>
      <c r="D266" s="86"/>
      <c r="E266" s="86"/>
      <c r="F266" s="86"/>
      <c r="G266" s="86"/>
      <c r="H266" s="86"/>
      <c r="I266" s="86"/>
      <c r="J266" s="86"/>
      <c r="K266" s="86"/>
      <c r="L266" s="86"/>
      <c r="M266" s="86"/>
      <c r="N266" s="86"/>
      <c r="O266" s="86"/>
      <c r="P266" s="86"/>
      <c r="Q266" s="86"/>
      <c r="R266" s="86"/>
      <c r="S266" s="86"/>
      <c r="T266" s="86"/>
      <c r="U266" s="86"/>
      <c r="V266" s="86"/>
      <c r="W266" s="86"/>
      <c r="X266" s="86"/>
      <c r="Y266" s="86"/>
      <c r="Z266" s="86"/>
      <c r="AA266" s="86"/>
      <c r="AB266" s="86"/>
      <c r="AC266" s="86"/>
      <c r="AD266" s="86"/>
      <c r="AE266" s="86"/>
      <c r="AF266" s="86"/>
      <c r="AG266" s="86"/>
      <c r="AH266" s="86"/>
      <c r="AI266" s="86"/>
      <c r="AJ266" s="86"/>
      <c r="AK266" s="86"/>
      <c r="AL266" s="86"/>
      <c r="AM266" s="86"/>
      <c r="AN266" s="86"/>
      <c r="AO266" s="86"/>
      <c r="AP266" s="86"/>
      <c r="AQ266" s="86"/>
      <c r="AR266" s="86"/>
      <c r="AS266" s="86"/>
      <c r="AT266" s="86"/>
      <c r="AU266" s="86"/>
      <c r="AV266" s="86"/>
      <c r="AW266" s="86"/>
      <c r="AX266" s="86"/>
      <c r="AY266" s="86"/>
      <c r="AZ266" s="86"/>
      <c r="BA266" s="86"/>
      <c r="BB266" s="86"/>
    </row>
    <row r="267" spans="2:54" x14ac:dyDescent="0.25">
      <c r="B267"/>
      <c r="C267"/>
      <c r="D267" s="86"/>
      <c r="E267" s="86"/>
      <c r="F267" s="86"/>
      <c r="G267" s="86"/>
      <c r="H267" s="86"/>
      <c r="I267" s="86"/>
      <c r="J267" s="86"/>
      <c r="K267" s="86"/>
      <c r="L267" s="86"/>
      <c r="M267" s="86"/>
      <c r="N267" s="86"/>
      <c r="O267" s="86"/>
      <c r="P267" s="86"/>
      <c r="Q267" s="86"/>
      <c r="R267" s="86"/>
      <c r="S267" s="86"/>
      <c r="T267" s="86"/>
      <c r="U267" s="86"/>
      <c r="V267" s="86"/>
      <c r="W267" s="86"/>
      <c r="X267" s="86"/>
      <c r="Y267" s="86"/>
      <c r="Z267" s="86"/>
      <c r="AA267" s="86"/>
      <c r="AB267" s="86"/>
      <c r="AC267" s="86"/>
      <c r="AD267" s="86"/>
      <c r="AE267" s="86"/>
      <c r="AF267" s="86"/>
      <c r="AG267" s="86"/>
      <c r="AH267" s="86"/>
      <c r="AI267" s="86"/>
      <c r="AJ267" s="86"/>
      <c r="AK267" s="86"/>
      <c r="AL267" s="86"/>
      <c r="AM267" s="86"/>
      <c r="AN267" s="86"/>
      <c r="AO267" s="86"/>
      <c r="AP267" s="86"/>
      <c r="AQ267" s="86"/>
      <c r="AR267" s="86"/>
      <c r="AS267" s="86"/>
      <c r="AT267" s="86"/>
      <c r="AU267" s="86"/>
      <c r="AV267" s="86"/>
      <c r="AW267" s="86"/>
      <c r="AX267" s="86"/>
      <c r="AY267" s="86"/>
      <c r="AZ267" s="86"/>
      <c r="BA267" s="86"/>
      <c r="BB267" s="86"/>
    </row>
    <row r="268" spans="2:54" x14ac:dyDescent="0.25">
      <c r="B268"/>
      <c r="C268"/>
      <c r="D268" s="86"/>
      <c r="E268" s="86"/>
      <c r="F268" s="86"/>
      <c r="G268" s="86"/>
      <c r="H268" s="86"/>
      <c r="I268" s="86"/>
      <c r="J268" s="86"/>
      <c r="K268" s="86"/>
      <c r="L268" s="86"/>
      <c r="M268" s="86"/>
      <c r="N268" s="86"/>
      <c r="O268" s="86"/>
      <c r="P268" s="86"/>
      <c r="Q268" s="86"/>
      <c r="R268" s="86"/>
      <c r="S268" s="86"/>
      <c r="T268" s="86"/>
      <c r="U268" s="86"/>
      <c r="V268" s="86"/>
      <c r="W268" s="86"/>
      <c r="X268" s="86"/>
      <c r="Y268" s="86"/>
      <c r="Z268" s="86"/>
      <c r="AA268" s="86"/>
      <c r="AB268" s="86"/>
      <c r="AC268" s="86"/>
      <c r="AD268" s="86"/>
      <c r="AE268" s="86"/>
      <c r="AF268" s="86"/>
      <c r="AG268" s="86"/>
      <c r="AH268" s="86"/>
      <c r="AI268" s="86"/>
      <c r="AJ268" s="86"/>
      <c r="AK268" s="86"/>
      <c r="AL268" s="86"/>
      <c r="AM268" s="86"/>
      <c r="AN268" s="86"/>
      <c r="AO268" s="86"/>
      <c r="AP268" s="86"/>
      <c r="AQ268" s="86"/>
      <c r="AR268" s="86"/>
      <c r="AS268" s="86"/>
      <c r="AT268" s="86"/>
      <c r="AU268" s="86"/>
      <c r="AV268" s="86"/>
      <c r="AW268" s="86"/>
      <c r="AX268" s="86"/>
      <c r="AY268" s="86"/>
      <c r="AZ268" s="86"/>
      <c r="BA268" s="86"/>
      <c r="BB268" s="86"/>
    </row>
    <row r="269" spans="2:54" x14ac:dyDescent="0.25">
      <c r="B269"/>
      <c r="C269"/>
      <c r="D269" s="86"/>
      <c r="E269" s="86"/>
      <c r="F269" s="86"/>
      <c r="G269" s="86"/>
      <c r="H269" s="86"/>
      <c r="I269" s="86"/>
      <c r="J269" s="86"/>
      <c r="K269" s="86"/>
      <c r="L269" s="86"/>
      <c r="M269" s="86"/>
      <c r="N269" s="86"/>
      <c r="O269" s="86"/>
      <c r="P269" s="86"/>
      <c r="Q269" s="86"/>
      <c r="R269" s="86"/>
      <c r="S269" s="86"/>
      <c r="T269" s="86"/>
      <c r="U269" s="86"/>
      <c r="V269" s="86"/>
      <c r="W269" s="86"/>
      <c r="X269" s="86"/>
      <c r="Y269" s="86"/>
      <c r="Z269" s="86"/>
      <c r="AA269" s="86"/>
      <c r="AB269" s="86"/>
      <c r="AC269" s="86"/>
      <c r="AD269" s="86"/>
      <c r="AE269" s="86"/>
      <c r="AF269" s="86"/>
      <c r="AG269" s="86"/>
      <c r="AH269" s="86"/>
      <c r="AI269" s="86"/>
      <c r="AJ269" s="86"/>
      <c r="AK269" s="86"/>
      <c r="AL269" s="86"/>
      <c r="AM269" s="86"/>
      <c r="AN269" s="86"/>
      <c r="AO269" s="86"/>
      <c r="AP269" s="86"/>
      <c r="AQ269" s="86"/>
      <c r="AR269" s="86"/>
      <c r="AS269" s="86"/>
      <c r="AT269" s="86"/>
      <c r="AU269" s="86"/>
      <c r="AV269" s="86"/>
      <c r="AW269" s="86"/>
      <c r="AX269" s="86"/>
      <c r="AY269" s="86"/>
      <c r="AZ269" s="86"/>
      <c r="BA269" s="86"/>
      <c r="BB269" s="86"/>
    </row>
    <row r="270" spans="2:54" x14ac:dyDescent="0.25">
      <c r="B270"/>
      <c r="C270"/>
      <c r="D270" s="86"/>
      <c r="E270" s="86"/>
      <c r="F270" s="86"/>
      <c r="G270" s="86"/>
      <c r="H270" s="86"/>
      <c r="I270" s="86"/>
      <c r="J270" s="86"/>
      <c r="K270" s="86"/>
      <c r="L270" s="86"/>
      <c r="M270" s="86"/>
      <c r="N270" s="86"/>
      <c r="O270" s="86"/>
      <c r="P270" s="86"/>
      <c r="Q270" s="86"/>
      <c r="R270" s="86"/>
      <c r="S270" s="86"/>
      <c r="T270" s="86"/>
      <c r="U270" s="86"/>
      <c r="V270" s="86"/>
      <c r="W270" s="86"/>
      <c r="X270" s="86"/>
      <c r="Y270" s="86"/>
      <c r="Z270" s="86"/>
      <c r="AA270" s="86"/>
      <c r="AB270" s="86"/>
      <c r="AC270" s="86"/>
      <c r="AD270" s="86"/>
      <c r="AE270" s="86"/>
      <c r="AF270" s="86"/>
      <c r="AG270" s="86"/>
      <c r="AH270" s="86"/>
      <c r="AI270" s="86"/>
      <c r="AJ270" s="86"/>
      <c r="AK270" s="86"/>
      <c r="AL270" s="86"/>
      <c r="AM270" s="86"/>
      <c r="AN270" s="86"/>
      <c r="AO270" s="86"/>
      <c r="AP270" s="86"/>
      <c r="AQ270" s="86"/>
      <c r="AR270" s="86"/>
      <c r="AS270" s="86"/>
      <c r="AT270" s="86"/>
      <c r="AU270" s="86"/>
      <c r="AV270" s="86"/>
      <c r="AW270" s="86"/>
      <c r="AX270" s="86"/>
      <c r="AY270" s="86"/>
      <c r="AZ270" s="86"/>
      <c r="BA270" s="86"/>
      <c r="BB270" s="86"/>
    </row>
    <row r="271" spans="2:54" x14ac:dyDescent="0.25">
      <c r="B271"/>
      <c r="C271"/>
      <c r="D271" s="86"/>
      <c r="E271" s="86"/>
      <c r="F271" s="86"/>
      <c r="G271" s="86"/>
      <c r="H271" s="86"/>
      <c r="I271" s="86"/>
      <c r="J271" s="86"/>
      <c r="K271" s="86"/>
      <c r="L271" s="86"/>
      <c r="M271" s="86"/>
      <c r="N271" s="86"/>
      <c r="O271" s="86"/>
      <c r="P271" s="86"/>
      <c r="Q271" s="86"/>
      <c r="R271" s="86"/>
      <c r="S271" s="86"/>
      <c r="T271" s="86"/>
      <c r="U271" s="86"/>
      <c r="V271" s="86"/>
      <c r="W271" s="86"/>
      <c r="X271" s="86"/>
      <c r="Y271" s="86"/>
      <c r="Z271" s="86"/>
      <c r="AA271" s="86"/>
      <c r="AB271" s="86"/>
      <c r="AC271" s="86"/>
      <c r="AD271" s="86"/>
      <c r="AE271" s="86"/>
      <c r="AF271" s="86"/>
      <c r="AG271" s="86"/>
      <c r="AH271" s="86"/>
      <c r="AI271" s="86"/>
      <c r="AJ271" s="86"/>
      <c r="AK271" s="86"/>
      <c r="AL271" s="86"/>
      <c r="AM271" s="86"/>
      <c r="AN271" s="86"/>
      <c r="AO271" s="86"/>
      <c r="AP271" s="86"/>
      <c r="AQ271" s="86"/>
      <c r="AR271" s="86"/>
      <c r="AS271" s="86"/>
      <c r="AT271" s="86"/>
      <c r="AU271" s="86"/>
      <c r="AV271" s="86"/>
      <c r="AW271" s="86"/>
      <c r="AX271" s="86"/>
      <c r="AY271" s="86"/>
      <c r="AZ271" s="86"/>
      <c r="BA271" s="86"/>
      <c r="BB271" s="86"/>
    </row>
    <row r="272" spans="2:54" x14ac:dyDescent="0.25">
      <c r="B272"/>
      <c r="C272"/>
      <c r="D272" s="86"/>
      <c r="E272" s="86"/>
      <c r="F272" s="86"/>
      <c r="G272" s="86"/>
      <c r="H272" s="86"/>
      <c r="I272" s="86"/>
      <c r="J272" s="86"/>
      <c r="K272" s="86"/>
      <c r="L272" s="86"/>
      <c r="M272" s="86"/>
      <c r="N272" s="86"/>
      <c r="O272" s="86"/>
      <c r="P272" s="86"/>
      <c r="Q272" s="86"/>
      <c r="R272" s="86"/>
      <c r="S272" s="86"/>
      <c r="T272" s="86"/>
      <c r="U272" s="86"/>
      <c r="V272" s="86"/>
      <c r="W272" s="86"/>
      <c r="X272" s="86"/>
      <c r="Y272" s="86"/>
      <c r="Z272" s="86"/>
      <c r="AA272" s="86"/>
      <c r="AB272" s="86"/>
      <c r="AC272" s="86"/>
      <c r="AD272" s="86"/>
      <c r="AE272" s="86"/>
      <c r="AF272" s="86"/>
      <c r="AG272" s="86"/>
      <c r="AH272" s="86"/>
      <c r="AI272" s="86"/>
      <c r="AJ272" s="86"/>
      <c r="AK272" s="86"/>
      <c r="AL272" s="86"/>
      <c r="AM272" s="86"/>
      <c r="AN272" s="86"/>
      <c r="AO272" s="86"/>
      <c r="AP272" s="86"/>
      <c r="AQ272" s="86"/>
      <c r="AR272" s="86"/>
      <c r="AS272" s="86"/>
      <c r="AT272" s="86"/>
      <c r="AU272" s="86"/>
      <c r="AV272" s="86"/>
      <c r="AW272" s="86"/>
      <c r="AX272" s="86"/>
      <c r="AY272" s="86"/>
      <c r="AZ272" s="86"/>
      <c r="BA272" s="86"/>
      <c r="BB272" s="86"/>
    </row>
    <row r="273" spans="2:54" x14ac:dyDescent="0.25">
      <c r="B273"/>
      <c r="C273"/>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86"/>
      <c r="AI273" s="86"/>
      <c r="AJ273" s="86"/>
      <c r="AK273" s="86"/>
      <c r="AL273" s="86"/>
      <c r="AM273" s="86"/>
      <c r="AN273" s="86"/>
      <c r="AO273" s="86"/>
      <c r="AP273" s="86"/>
      <c r="AQ273" s="86"/>
      <c r="AR273" s="86"/>
      <c r="AS273" s="86"/>
      <c r="AT273" s="86"/>
      <c r="AU273" s="86"/>
      <c r="AV273" s="86"/>
      <c r="AW273" s="86"/>
      <c r="AX273" s="86"/>
      <c r="AY273" s="86"/>
      <c r="AZ273" s="86"/>
      <c r="BA273" s="86"/>
      <c r="BB273" s="86"/>
    </row>
    <row r="274" spans="2:54" x14ac:dyDescent="0.25">
      <c r="B274"/>
      <c r="C274"/>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86"/>
      <c r="AI274" s="86"/>
      <c r="AJ274" s="86"/>
      <c r="AK274" s="86"/>
      <c r="AL274" s="86"/>
      <c r="AM274" s="86"/>
      <c r="AN274" s="86"/>
      <c r="AO274" s="86"/>
      <c r="AP274" s="86"/>
      <c r="AQ274" s="86"/>
      <c r="AR274" s="86"/>
      <c r="AS274" s="86"/>
      <c r="AT274" s="86"/>
      <c r="AU274" s="86"/>
      <c r="AV274" s="86"/>
      <c r="AW274" s="86"/>
      <c r="AX274" s="86"/>
      <c r="AY274" s="86"/>
      <c r="AZ274" s="86"/>
      <c r="BA274" s="86"/>
      <c r="BB274" s="86"/>
    </row>
    <row r="275" spans="2:54" x14ac:dyDescent="0.25">
      <c r="B275"/>
      <c r="C275"/>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86"/>
      <c r="AI275" s="86"/>
      <c r="AJ275" s="86"/>
      <c r="AK275" s="86"/>
      <c r="AL275" s="86"/>
      <c r="AM275" s="86"/>
      <c r="AN275" s="86"/>
      <c r="AO275" s="86"/>
      <c r="AP275" s="86"/>
      <c r="AQ275" s="86"/>
      <c r="AR275" s="86"/>
      <c r="AS275" s="86"/>
      <c r="AT275" s="86"/>
      <c r="AU275" s="86"/>
      <c r="AV275" s="86"/>
      <c r="AW275" s="86"/>
      <c r="AX275" s="86"/>
      <c r="AY275" s="86"/>
      <c r="AZ275" s="86"/>
      <c r="BA275" s="86"/>
      <c r="BB275" s="86"/>
    </row>
    <row r="276" spans="2:54" x14ac:dyDescent="0.25">
      <c r="B276"/>
      <c r="C27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86"/>
      <c r="AI276" s="86"/>
      <c r="AJ276" s="86"/>
      <c r="AK276" s="86"/>
      <c r="AL276" s="86"/>
      <c r="AM276" s="86"/>
      <c r="AN276" s="86"/>
      <c r="AO276" s="86"/>
      <c r="AP276" s="86"/>
      <c r="AQ276" s="86"/>
      <c r="AR276" s="86"/>
      <c r="AS276" s="86"/>
      <c r="AT276" s="86"/>
      <c r="AU276" s="86"/>
      <c r="AV276" s="86"/>
      <c r="AW276" s="86"/>
      <c r="AX276" s="86"/>
      <c r="AY276" s="86"/>
      <c r="AZ276" s="86"/>
      <c r="BA276" s="86"/>
      <c r="BB276" s="86"/>
    </row>
    <row r="277" spans="2:54" x14ac:dyDescent="0.25">
      <c r="B277"/>
      <c r="C277"/>
      <c r="D277" s="86"/>
      <c r="E277" s="86"/>
      <c r="F277" s="86"/>
      <c r="G277" s="86"/>
      <c r="H277" s="86"/>
      <c r="I277" s="86"/>
      <c r="J277" s="86"/>
      <c r="K277" s="86"/>
      <c r="L277" s="86"/>
      <c r="M277" s="86"/>
      <c r="N277" s="86"/>
      <c r="O277" s="86"/>
      <c r="P277" s="86"/>
      <c r="Q277" s="86"/>
      <c r="R277" s="86"/>
      <c r="S277" s="86"/>
      <c r="T277" s="86"/>
      <c r="U277" s="86"/>
      <c r="V277" s="86"/>
      <c r="W277" s="86"/>
      <c r="X277" s="86"/>
      <c r="Y277" s="86"/>
      <c r="Z277" s="86"/>
      <c r="AA277" s="86"/>
      <c r="AB277" s="86"/>
      <c r="AC277" s="86"/>
      <c r="AD277" s="86"/>
      <c r="AE277" s="86"/>
      <c r="AF277" s="86"/>
      <c r="AG277" s="86"/>
      <c r="AH277" s="86"/>
      <c r="AI277" s="86"/>
      <c r="AJ277" s="86"/>
      <c r="AK277" s="86"/>
      <c r="AL277" s="86"/>
      <c r="AM277" s="86"/>
      <c r="AN277" s="86"/>
      <c r="AO277" s="86"/>
      <c r="AP277" s="86"/>
      <c r="AQ277" s="86"/>
      <c r="AR277" s="86"/>
      <c r="AS277" s="86"/>
      <c r="AT277" s="86"/>
      <c r="AU277" s="86"/>
      <c r="AV277" s="86"/>
      <c r="AW277" s="86"/>
      <c r="AX277" s="86"/>
      <c r="AY277" s="86"/>
      <c r="AZ277" s="86"/>
      <c r="BA277" s="86"/>
      <c r="BB277" s="86"/>
    </row>
    <row r="278" spans="2:54" x14ac:dyDescent="0.25">
      <c r="B278"/>
      <c r="C278"/>
      <c r="D278" s="86"/>
      <c r="E278" s="86"/>
      <c r="F278" s="86"/>
      <c r="G278" s="86"/>
      <c r="H278" s="86"/>
      <c r="I278" s="86"/>
      <c r="J278" s="86"/>
      <c r="K278" s="86"/>
      <c r="L278" s="86"/>
      <c r="M278" s="86"/>
      <c r="N278" s="86"/>
      <c r="O278" s="86"/>
      <c r="P278" s="86"/>
      <c r="Q278" s="86"/>
      <c r="R278" s="86"/>
      <c r="S278" s="86"/>
      <c r="T278" s="86"/>
      <c r="U278" s="86"/>
      <c r="V278" s="86"/>
      <c r="W278" s="86"/>
      <c r="X278" s="86"/>
      <c r="Y278" s="86"/>
      <c r="Z278" s="86"/>
      <c r="AA278" s="86"/>
      <c r="AB278" s="86"/>
      <c r="AC278" s="86"/>
      <c r="AD278" s="86"/>
      <c r="AE278" s="86"/>
      <c r="AF278" s="86"/>
      <c r="AG278" s="86"/>
      <c r="AH278" s="86"/>
      <c r="AI278" s="86"/>
      <c r="AJ278" s="86"/>
      <c r="AK278" s="86"/>
      <c r="AL278" s="86"/>
      <c r="AM278" s="86"/>
      <c r="AN278" s="86"/>
      <c r="AO278" s="86"/>
      <c r="AP278" s="86"/>
      <c r="AQ278" s="86"/>
      <c r="AR278" s="86"/>
      <c r="AS278" s="86"/>
      <c r="AT278" s="86"/>
      <c r="AU278" s="86"/>
      <c r="AV278" s="86"/>
      <c r="AW278" s="86"/>
      <c r="AX278" s="86"/>
      <c r="AY278" s="86"/>
      <c r="AZ278" s="86"/>
      <c r="BA278" s="86"/>
      <c r="BB278" s="86"/>
    </row>
    <row r="279" spans="2:54" x14ac:dyDescent="0.25">
      <c r="B279"/>
      <c r="C279"/>
      <c r="D279" s="86"/>
      <c r="E279" s="86"/>
      <c r="F279" s="86"/>
      <c r="G279" s="86"/>
      <c r="H279" s="86"/>
      <c r="I279" s="86"/>
      <c r="J279" s="86"/>
      <c r="K279" s="86"/>
      <c r="L279" s="86"/>
      <c r="M279" s="86"/>
      <c r="N279" s="86"/>
      <c r="O279" s="86"/>
      <c r="P279" s="86"/>
      <c r="Q279" s="86"/>
      <c r="R279" s="86"/>
      <c r="S279" s="86"/>
      <c r="T279" s="86"/>
      <c r="U279" s="86"/>
      <c r="V279" s="86"/>
      <c r="W279" s="86"/>
      <c r="X279" s="86"/>
      <c r="Y279" s="86"/>
      <c r="Z279" s="86"/>
      <c r="AA279" s="86"/>
      <c r="AB279" s="86"/>
      <c r="AC279" s="86"/>
      <c r="AD279" s="86"/>
      <c r="AE279" s="86"/>
      <c r="AF279" s="86"/>
      <c r="AG279" s="86"/>
      <c r="AH279" s="86"/>
      <c r="AI279" s="86"/>
      <c r="AJ279" s="86"/>
      <c r="AK279" s="86"/>
      <c r="AL279" s="86"/>
      <c r="AM279" s="86"/>
      <c r="AN279" s="86"/>
      <c r="AO279" s="86"/>
      <c r="AP279" s="86"/>
      <c r="AQ279" s="86"/>
      <c r="AR279" s="86"/>
      <c r="AS279" s="86"/>
      <c r="AT279" s="86"/>
      <c r="AU279" s="86"/>
      <c r="AV279" s="86"/>
      <c r="AW279" s="86"/>
      <c r="AX279" s="86"/>
      <c r="AY279" s="86"/>
      <c r="AZ279" s="86"/>
      <c r="BA279" s="86"/>
      <c r="BB279" s="86"/>
    </row>
    <row r="280" spans="2:54" x14ac:dyDescent="0.25">
      <c r="B280"/>
      <c r="C280"/>
      <c r="D280" s="86"/>
      <c r="E280" s="86"/>
      <c r="F280" s="86"/>
      <c r="G280" s="86"/>
      <c r="H280" s="86"/>
      <c r="I280" s="86"/>
      <c r="J280" s="86"/>
      <c r="K280" s="86"/>
      <c r="L280" s="86"/>
      <c r="M280" s="86"/>
      <c r="N280" s="86"/>
      <c r="O280" s="86"/>
      <c r="P280" s="86"/>
      <c r="Q280" s="86"/>
      <c r="R280" s="86"/>
      <c r="S280" s="86"/>
      <c r="T280" s="86"/>
      <c r="U280" s="86"/>
      <c r="V280" s="86"/>
      <c r="W280" s="86"/>
      <c r="X280" s="86"/>
      <c r="Y280" s="86"/>
      <c r="Z280" s="86"/>
      <c r="AA280" s="86"/>
      <c r="AB280" s="86"/>
      <c r="AC280" s="86"/>
      <c r="AD280" s="86"/>
      <c r="AE280" s="86"/>
      <c r="AF280" s="86"/>
      <c r="AG280" s="86"/>
      <c r="AH280" s="86"/>
      <c r="AI280" s="86"/>
      <c r="AJ280" s="86"/>
      <c r="AK280" s="86"/>
      <c r="AL280" s="86"/>
      <c r="AM280" s="86"/>
      <c r="AN280" s="86"/>
      <c r="AO280" s="86"/>
      <c r="AP280" s="86"/>
      <c r="AQ280" s="86"/>
      <c r="AR280" s="86"/>
      <c r="AS280" s="86"/>
      <c r="AT280" s="86"/>
      <c r="AU280" s="86"/>
      <c r="AV280" s="86"/>
      <c r="AW280" s="86"/>
      <c r="AX280" s="86"/>
      <c r="AY280" s="86"/>
      <c r="AZ280" s="86"/>
      <c r="BA280" s="86"/>
      <c r="BB280" s="86"/>
    </row>
    <row r="281" spans="2:54" x14ac:dyDescent="0.25">
      <c r="B281"/>
      <c r="C281"/>
      <c r="D281" s="86"/>
      <c r="E281" s="86"/>
      <c r="F281" s="86"/>
      <c r="G281" s="86"/>
      <c r="H281" s="86"/>
      <c r="I281" s="86"/>
      <c r="J281" s="86"/>
      <c r="K281" s="86"/>
      <c r="L281" s="86"/>
      <c r="M281" s="86"/>
      <c r="N281" s="86"/>
      <c r="O281" s="86"/>
      <c r="P281" s="86"/>
      <c r="Q281" s="86"/>
      <c r="R281" s="86"/>
      <c r="S281" s="86"/>
      <c r="T281" s="86"/>
      <c r="U281" s="86"/>
      <c r="V281" s="86"/>
      <c r="W281" s="86"/>
      <c r="X281" s="86"/>
      <c r="Y281" s="86"/>
      <c r="Z281" s="86"/>
      <c r="AA281" s="86"/>
      <c r="AB281" s="86"/>
      <c r="AC281" s="86"/>
      <c r="AD281" s="86"/>
      <c r="AE281" s="86"/>
      <c r="AF281" s="86"/>
      <c r="AG281" s="86"/>
      <c r="AH281" s="86"/>
      <c r="AI281" s="86"/>
      <c r="AJ281" s="86"/>
      <c r="AK281" s="86"/>
      <c r="AL281" s="86"/>
      <c r="AM281" s="86"/>
      <c r="AN281" s="86"/>
      <c r="AO281" s="86"/>
      <c r="AP281" s="86"/>
      <c r="AQ281" s="86"/>
      <c r="AR281" s="86"/>
      <c r="AS281" s="86"/>
      <c r="AT281" s="86"/>
      <c r="AU281" s="86"/>
      <c r="AV281" s="86"/>
      <c r="AW281" s="86"/>
      <c r="AX281" s="86"/>
      <c r="AY281" s="86"/>
      <c r="AZ281" s="86"/>
      <c r="BA281" s="86"/>
      <c r="BB281" s="86"/>
    </row>
    <row r="282" spans="2:54" x14ac:dyDescent="0.25">
      <c r="B282"/>
      <c r="C282"/>
      <c r="D282" s="86"/>
      <c r="E282" s="86"/>
      <c r="F282" s="86"/>
      <c r="G282" s="86"/>
      <c r="H282" s="86"/>
      <c r="I282" s="86"/>
      <c r="J282" s="86"/>
      <c r="K282" s="86"/>
      <c r="L282" s="86"/>
      <c r="M282" s="86"/>
      <c r="N282" s="86"/>
      <c r="O282" s="86"/>
      <c r="P282" s="86"/>
      <c r="Q282" s="86"/>
      <c r="R282" s="86"/>
      <c r="S282" s="86"/>
      <c r="T282" s="86"/>
      <c r="U282" s="86"/>
      <c r="V282" s="86"/>
      <c r="W282" s="86"/>
      <c r="X282" s="86"/>
      <c r="Y282" s="86"/>
      <c r="Z282" s="86"/>
      <c r="AA282" s="86"/>
      <c r="AB282" s="86"/>
      <c r="AC282" s="86"/>
      <c r="AD282" s="86"/>
      <c r="AE282" s="86"/>
      <c r="AF282" s="86"/>
      <c r="AG282" s="86"/>
      <c r="AH282" s="86"/>
      <c r="AI282" s="86"/>
      <c r="AJ282" s="86"/>
      <c r="AK282" s="86"/>
      <c r="AL282" s="86"/>
      <c r="AM282" s="86"/>
      <c r="AN282" s="86"/>
      <c r="AO282" s="86"/>
      <c r="AP282" s="86"/>
      <c r="AQ282" s="86"/>
      <c r="AR282" s="86"/>
      <c r="AS282" s="86"/>
      <c r="AT282" s="86"/>
      <c r="AU282" s="86"/>
      <c r="AV282" s="86"/>
      <c r="AW282" s="86"/>
      <c r="AX282" s="86"/>
      <c r="AY282" s="86"/>
      <c r="AZ282" s="86"/>
      <c r="BA282" s="86"/>
      <c r="BB282" s="86"/>
    </row>
    <row r="283" spans="2:54" x14ac:dyDescent="0.25">
      <c r="B283"/>
      <c r="C283"/>
      <c r="D283" s="86"/>
      <c r="E283" s="86"/>
      <c r="F283" s="86"/>
      <c r="G283" s="86"/>
      <c r="H283" s="86"/>
      <c r="I283" s="86"/>
      <c r="J283" s="86"/>
      <c r="K283" s="86"/>
      <c r="L283" s="86"/>
      <c r="M283" s="86"/>
      <c r="N283" s="86"/>
      <c r="O283" s="86"/>
      <c r="P283" s="86"/>
      <c r="Q283" s="86"/>
      <c r="R283" s="86"/>
      <c r="S283" s="86"/>
      <c r="T283" s="86"/>
      <c r="U283" s="86"/>
      <c r="V283" s="86"/>
      <c r="W283" s="86"/>
      <c r="X283" s="86"/>
      <c r="Y283" s="86"/>
      <c r="Z283" s="86"/>
      <c r="AA283" s="86"/>
      <c r="AB283" s="86"/>
      <c r="AC283" s="86"/>
      <c r="AD283" s="86"/>
      <c r="AE283" s="86"/>
      <c r="AF283" s="86"/>
      <c r="AG283" s="86"/>
      <c r="AH283" s="86"/>
      <c r="AI283" s="86"/>
      <c r="AJ283" s="86"/>
      <c r="AK283" s="86"/>
      <c r="AL283" s="86"/>
      <c r="AM283" s="86"/>
      <c r="AN283" s="86"/>
      <c r="AO283" s="86"/>
      <c r="AP283" s="86"/>
      <c r="AQ283" s="86"/>
      <c r="AR283" s="86"/>
      <c r="AS283" s="86"/>
      <c r="AT283" s="86"/>
      <c r="AU283" s="86"/>
      <c r="AV283" s="86"/>
      <c r="AW283" s="86"/>
      <c r="AX283" s="86"/>
      <c r="AY283" s="86"/>
      <c r="AZ283" s="86"/>
      <c r="BA283" s="86"/>
      <c r="BB283" s="86"/>
    </row>
    <row r="284" spans="2:54" x14ac:dyDescent="0.25">
      <c r="B284"/>
      <c r="C284"/>
      <c r="D284" s="86"/>
      <c r="E284" s="86"/>
      <c r="F284" s="86"/>
      <c r="G284" s="86"/>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c r="AU284" s="86"/>
      <c r="AV284" s="86"/>
      <c r="AW284" s="86"/>
      <c r="AX284" s="86"/>
      <c r="AY284" s="86"/>
      <c r="AZ284" s="86"/>
      <c r="BA284" s="86"/>
      <c r="BB284" s="86"/>
    </row>
    <row r="285" spans="2:54" x14ac:dyDescent="0.25">
      <c r="B285"/>
      <c r="C285"/>
      <c r="D285" s="86"/>
      <c r="E285" s="86"/>
      <c r="F285" s="86"/>
      <c r="G285" s="86"/>
      <c r="H285" s="86"/>
      <c r="I285" s="86"/>
      <c r="J285" s="86"/>
      <c r="K285" s="86"/>
      <c r="L285" s="86"/>
      <c r="M285" s="86"/>
      <c r="N285" s="86"/>
      <c r="O285" s="86"/>
      <c r="P285" s="86"/>
      <c r="Q285" s="86"/>
      <c r="R285" s="86"/>
      <c r="S285" s="86"/>
      <c r="T285" s="86"/>
      <c r="U285" s="86"/>
      <c r="V285" s="86"/>
      <c r="W285" s="86"/>
      <c r="X285" s="86"/>
      <c r="Y285" s="86"/>
      <c r="Z285" s="86"/>
      <c r="AA285" s="86"/>
      <c r="AB285" s="86"/>
      <c r="AC285" s="86"/>
      <c r="AD285" s="86"/>
      <c r="AE285" s="86"/>
      <c r="AF285" s="86"/>
      <c r="AG285" s="86"/>
      <c r="AH285" s="86"/>
      <c r="AI285" s="86"/>
      <c r="AJ285" s="86"/>
      <c r="AK285" s="86"/>
      <c r="AL285" s="86"/>
      <c r="AM285" s="86"/>
      <c r="AN285" s="86"/>
      <c r="AO285" s="86"/>
      <c r="AP285" s="86"/>
      <c r="AQ285" s="86"/>
      <c r="AR285" s="86"/>
      <c r="AS285" s="86"/>
      <c r="AT285" s="86"/>
      <c r="AU285" s="86"/>
      <c r="AV285" s="86"/>
      <c r="AW285" s="86"/>
      <c r="AX285" s="86"/>
      <c r="AY285" s="86"/>
      <c r="AZ285" s="86"/>
      <c r="BA285" s="86"/>
      <c r="BB285" s="86"/>
    </row>
    <row r="286" spans="2:54" x14ac:dyDescent="0.25">
      <c r="B286"/>
      <c r="C286"/>
      <c r="D286" s="86"/>
      <c r="E286" s="86"/>
      <c r="F286" s="86"/>
      <c r="G286" s="86"/>
      <c r="H286" s="86"/>
      <c r="I286" s="86"/>
      <c r="J286" s="86"/>
      <c r="K286" s="86"/>
      <c r="L286" s="86"/>
      <c r="M286" s="86"/>
      <c r="N286" s="86"/>
      <c r="O286" s="86"/>
      <c r="P286" s="86"/>
      <c r="Q286" s="86"/>
      <c r="R286" s="86"/>
      <c r="S286" s="86"/>
      <c r="T286" s="86"/>
      <c r="U286" s="86"/>
      <c r="V286" s="86"/>
      <c r="W286" s="86"/>
      <c r="X286" s="86"/>
      <c r="Y286" s="86"/>
      <c r="Z286" s="86"/>
      <c r="AA286" s="86"/>
      <c r="AB286" s="86"/>
      <c r="AC286" s="86"/>
      <c r="AD286" s="86"/>
      <c r="AE286" s="86"/>
      <c r="AF286" s="86"/>
      <c r="AG286" s="86"/>
      <c r="AH286" s="86"/>
      <c r="AI286" s="86"/>
      <c r="AJ286" s="86"/>
      <c r="AK286" s="86"/>
      <c r="AL286" s="86"/>
      <c r="AM286" s="86"/>
      <c r="AN286" s="86"/>
      <c r="AO286" s="86"/>
      <c r="AP286" s="86"/>
      <c r="AQ286" s="86"/>
      <c r="AR286" s="86"/>
      <c r="AS286" s="86"/>
      <c r="AT286" s="86"/>
      <c r="AU286" s="86"/>
      <c r="AV286" s="86"/>
      <c r="AW286" s="86"/>
      <c r="AX286" s="86"/>
      <c r="AY286" s="86"/>
      <c r="AZ286" s="86"/>
      <c r="BA286" s="86"/>
      <c r="BB286" s="86"/>
    </row>
    <row r="287" spans="2:54" x14ac:dyDescent="0.25">
      <c r="B287"/>
      <c r="C287"/>
      <c r="D287" s="86"/>
      <c r="E287" s="86"/>
      <c r="F287" s="86"/>
      <c r="G287" s="86"/>
      <c r="H287" s="86"/>
      <c r="I287" s="86"/>
      <c r="J287" s="86"/>
      <c r="K287" s="86"/>
      <c r="L287" s="86"/>
      <c r="M287" s="86"/>
      <c r="N287" s="86"/>
      <c r="O287" s="86"/>
      <c r="P287" s="86"/>
      <c r="Q287" s="86"/>
      <c r="R287" s="86"/>
      <c r="S287" s="86"/>
      <c r="T287" s="86"/>
      <c r="U287" s="86"/>
      <c r="V287" s="86"/>
      <c r="W287" s="86"/>
      <c r="X287" s="86"/>
      <c r="Y287" s="86"/>
      <c r="Z287" s="86"/>
      <c r="AA287" s="86"/>
      <c r="AB287" s="86"/>
      <c r="AC287" s="86"/>
      <c r="AD287" s="86"/>
      <c r="AE287" s="86"/>
      <c r="AF287" s="86"/>
      <c r="AG287" s="86"/>
      <c r="AH287" s="86"/>
      <c r="AI287" s="86"/>
      <c r="AJ287" s="86"/>
      <c r="AK287" s="86"/>
      <c r="AL287" s="86"/>
      <c r="AM287" s="86"/>
      <c r="AN287" s="86"/>
      <c r="AO287" s="86"/>
      <c r="AP287" s="86"/>
      <c r="AQ287" s="86"/>
      <c r="AR287" s="86"/>
      <c r="AS287" s="86"/>
      <c r="AT287" s="86"/>
      <c r="AU287" s="86"/>
      <c r="AV287" s="86"/>
      <c r="AW287" s="86"/>
      <c r="AX287" s="86"/>
      <c r="AY287" s="86"/>
      <c r="AZ287" s="86"/>
      <c r="BA287" s="86"/>
      <c r="BB287" s="86"/>
    </row>
    <row r="288" spans="2:54" x14ac:dyDescent="0.25">
      <c r="B288"/>
      <c r="C288"/>
      <c r="D288" s="86"/>
      <c r="E288" s="86"/>
      <c r="F288" s="86"/>
      <c r="G288" s="86"/>
      <c r="H288" s="86"/>
      <c r="I288" s="86"/>
      <c r="J288" s="86"/>
      <c r="K288" s="86"/>
      <c r="L288" s="86"/>
      <c r="M288" s="86"/>
      <c r="N288" s="86"/>
      <c r="O288" s="86"/>
      <c r="P288" s="86"/>
      <c r="Q288" s="86"/>
      <c r="R288" s="86"/>
      <c r="S288" s="86"/>
      <c r="T288" s="86"/>
      <c r="U288" s="86"/>
      <c r="V288" s="86"/>
      <c r="W288" s="86"/>
      <c r="X288" s="86"/>
      <c r="Y288" s="86"/>
      <c r="Z288" s="86"/>
      <c r="AA288" s="86"/>
      <c r="AB288" s="86"/>
      <c r="AC288" s="86"/>
      <c r="AD288" s="86"/>
      <c r="AE288" s="86"/>
      <c r="AF288" s="86"/>
      <c r="AG288" s="86"/>
      <c r="AH288" s="86"/>
      <c r="AI288" s="86"/>
      <c r="AJ288" s="86"/>
      <c r="AK288" s="86"/>
      <c r="AL288" s="86"/>
      <c r="AM288" s="86"/>
      <c r="AN288" s="86"/>
      <c r="AO288" s="86"/>
      <c r="AP288" s="86"/>
      <c r="AQ288" s="86"/>
      <c r="AR288" s="86"/>
      <c r="AS288" s="86"/>
      <c r="AT288" s="86"/>
      <c r="AU288" s="86"/>
      <c r="AV288" s="86"/>
      <c r="AW288" s="86"/>
      <c r="AX288" s="86"/>
      <c r="AY288" s="86"/>
      <c r="AZ288" s="86"/>
      <c r="BA288" s="86"/>
      <c r="BB288" s="86"/>
    </row>
    <row r="289" spans="2:54" x14ac:dyDescent="0.25">
      <c r="B289"/>
      <c r="C289"/>
      <c r="D289" s="86"/>
      <c r="E289" s="86"/>
      <c r="F289" s="86"/>
      <c r="G289" s="86"/>
      <c r="H289" s="86"/>
      <c r="I289" s="86"/>
      <c r="J289" s="86"/>
      <c r="K289" s="86"/>
      <c r="L289" s="86"/>
      <c r="M289" s="86"/>
      <c r="N289" s="86"/>
      <c r="O289" s="86"/>
      <c r="P289" s="86"/>
      <c r="Q289" s="86"/>
      <c r="R289" s="86"/>
      <c r="S289" s="86"/>
      <c r="T289" s="86"/>
      <c r="U289" s="86"/>
      <c r="V289" s="86"/>
      <c r="W289" s="86"/>
      <c r="X289" s="86"/>
      <c r="Y289" s="86"/>
      <c r="Z289" s="86"/>
      <c r="AA289" s="86"/>
      <c r="AB289" s="86"/>
      <c r="AC289" s="86"/>
      <c r="AD289" s="86"/>
      <c r="AE289" s="86"/>
      <c r="AF289" s="86"/>
      <c r="AG289" s="86"/>
      <c r="AH289" s="86"/>
      <c r="AI289" s="86"/>
      <c r="AJ289" s="86"/>
      <c r="AK289" s="86"/>
      <c r="AL289" s="86"/>
      <c r="AM289" s="86"/>
      <c r="AN289" s="86"/>
      <c r="AO289" s="86"/>
      <c r="AP289" s="86"/>
      <c r="AQ289" s="86"/>
      <c r="AR289" s="86"/>
      <c r="AS289" s="86"/>
      <c r="AT289" s="86"/>
      <c r="AU289" s="86"/>
      <c r="AV289" s="86"/>
      <c r="AW289" s="86"/>
      <c r="AX289" s="86"/>
      <c r="AY289" s="86"/>
      <c r="AZ289" s="86"/>
      <c r="BA289" s="86"/>
      <c r="BB289" s="86"/>
    </row>
    <row r="290" spans="2:54" x14ac:dyDescent="0.25">
      <c r="B290"/>
      <c r="C290"/>
      <c r="D290" s="86"/>
      <c r="E290" s="86"/>
      <c r="F290" s="86"/>
      <c r="G290" s="86"/>
      <c r="H290" s="86"/>
      <c r="I290" s="86"/>
      <c r="J290" s="86"/>
      <c r="K290" s="86"/>
      <c r="L290" s="86"/>
      <c r="M290" s="86"/>
      <c r="N290" s="86"/>
      <c r="O290" s="86"/>
      <c r="P290" s="86"/>
      <c r="Q290" s="86"/>
      <c r="R290" s="86"/>
      <c r="S290" s="86"/>
      <c r="T290" s="86"/>
      <c r="U290" s="86"/>
      <c r="V290" s="86"/>
      <c r="W290" s="86"/>
      <c r="X290" s="86"/>
      <c r="Y290" s="86"/>
      <c r="Z290" s="86"/>
      <c r="AA290" s="86"/>
      <c r="AB290" s="86"/>
      <c r="AC290" s="86"/>
      <c r="AD290" s="86"/>
      <c r="AE290" s="86"/>
      <c r="AF290" s="86"/>
      <c r="AG290" s="86"/>
      <c r="AH290" s="86"/>
      <c r="AI290" s="86"/>
      <c r="AJ290" s="86"/>
      <c r="AK290" s="86"/>
      <c r="AL290" s="86"/>
      <c r="AM290" s="86"/>
      <c r="AN290" s="86"/>
      <c r="AO290" s="86"/>
      <c r="AP290" s="86"/>
      <c r="AQ290" s="86"/>
      <c r="AR290" s="86"/>
      <c r="AS290" s="86"/>
      <c r="AT290" s="86"/>
      <c r="AU290" s="86"/>
      <c r="AV290" s="86"/>
      <c r="AW290" s="86"/>
      <c r="AX290" s="86"/>
      <c r="AY290" s="86"/>
      <c r="AZ290" s="86"/>
      <c r="BA290" s="86"/>
      <c r="BB290" s="86"/>
    </row>
    <row r="291" spans="2:54" x14ac:dyDescent="0.25">
      <c r="B291"/>
      <c r="C291"/>
      <c r="D291" s="86"/>
      <c r="E291" s="86"/>
      <c r="F291" s="86"/>
      <c r="G291" s="86"/>
      <c r="H291" s="86"/>
      <c r="I291" s="86"/>
      <c r="J291" s="86"/>
      <c r="K291" s="86"/>
      <c r="L291" s="86"/>
      <c r="M291" s="86"/>
      <c r="N291" s="86"/>
      <c r="O291" s="86"/>
      <c r="P291" s="86"/>
      <c r="Q291" s="86"/>
      <c r="R291" s="86"/>
      <c r="S291" s="86"/>
      <c r="T291" s="86"/>
      <c r="U291" s="86"/>
      <c r="V291" s="86"/>
      <c r="W291" s="86"/>
      <c r="X291" s="86"/>
      <c r="Y291" s="86"/>
      <c r="Z291" s="86"/>
      <c r="AA291" s="86"/>
      <c r="AB291" s="86"/>
      <c r="AC291" s="86"/>
      <c r="AD291" s="86"/>
      <c r="AE291" s="86"/>
      <c r="AF291" s="86"/>
      <c r="AG291" s="86"/>
      <c r="AH291" s="86"/>
      <c r="AI291" s="86"/>
      <c r="AJ291" s="86"/>
      <c r="AK291" s="86"/>
      <c r="AL291" s="86"/>
      <c r="AM291" s="86"/>
      <c r="AN291" s="86"/>
      <c r="AO291" s="86"/>
      <c r="AP291" s="86"/>
      <c r="AQ291" s="86"/>
      <c r="AR291" s="86"/>
      <c r="AS291" s="86"/>
      <c r="AT291" s="86"/>
      <c r="AU291" s="86"/>
      <c r="AV291" s="86"/>
      <c r="AW291" s="86"/>
      <c r="AX291" s="86"/>
      <c r="AY291" s="86"/>
      <c r="AZ291" s="86"/>
      <c r="BA291" s="86"/>
      <c r="BB291" s="86"/>
    </row>
    <row r="292" spans="2:54" x14ac:dyDescent="0.25">
      <c r="B292"/>
      <c r="C292"/>
      <c r="D292" s="86"/>
      <c r="E292" s="86"/>
      <c r="F292" s="86"/>
      <c r="G292" s="86"/>
      <c r="H292" s="86"/>
      <c r="I292" s="86"/>
      <c r="J292" s="86"/>
      <c r="K292" s="86"/>
      <c r="L292" s="86"/>
      <c r="M292" s="86"/>
      <c r="N292" s="86"/>
      <c r="O292" s="86"/>
      <c r="P292" s="86"/>
      <c r="Q292" s="86"/>
      <c r="R292" s="86"/>
      <c r="S292" s="86"/>
      <c r="T292" s="86"/>
      <c r="U292" s="86"/>
      <c r="V292" s="86"/>
      <c r="W292" s="86"/>
      <c r="X292" s="86"/>
      <c r="Y292" s="86"/>
      <c r="Z292" s="86"/>
      <c r="AA292" s="86"/>
      <c r="AB292" s="86"/>
      <c r="AC292" s="86"/>
      <c r="AD292" s="86"/>
      <c r="AE292" s="86"/>
      <c r="AF292" s="86"/>
      <c r="AG292" s="86"/>
      <c r="AH292" s="86"/>
      <c r="AI292" s="86"/>
      <c r="AJ292" s="86"/>
      <c r="AK292" s="86"/>
      <c r="AL292" s="86"/>
      <c r="AM292" s="86"/>
      <c r="AN292" s="86"/>
      <c r="AO292" s="86"/>
      <c r="AP292" s="86"/>
      <c r="AQ292" s="86"/>
      <c r="AR292" s="86"/>
      <c r="AS292" s="86"/>
      <c r="AT292" s="86"/>
      <c r="AU292" s="86"/>
      <c r="AV292" s="86"/>
      <c r="AW292" s="86"/>
      <c r="AX292" s="86"/>
      <c r="AY292" s="86"/>
      <c r="AZ292" s="86"/>
      <c r="BA292" s="86"/>
      <c r="BB292" s="86"/>
    </row>
    <row r="293" spans="2:54" x14ac:dyDescent="0.25">
      <c r="B293"/>
      <c r="C293"/>
      <c r="D293" s="86"/>
      <c r="E293" s="86"/>
      <c r="F293" s="86"/>
      <c r="G293" s="86"/>
      <c r="H293" s="86"/>
      <c r="I293" s="86"/>
      <c r="J293" s="86"/>
      <c r="K293" s="86"/>
      <c r="L293" s="86"/>
      <c r="M293" s="86"/>
      <c r="N293" s="86"/>
      <c r="O293" s="86"/>
      <c r="P293" s="86"/>
      <c r="Q293" s="86"/>
      <c r="R293" s="86"/>
      <c r="S293" s="86"/>
      <c r="T293" s="86"/>
      <c r="U293" s="86"/>
      <c r="V293" s="86"/>
      <c r="W293" s="86"/>
      <c r="X293" s="86"/>
      <c r="Y293" s="86"/>
      <c r="Z293" s="86"/>
      <c r="AA293" s="86"/>
      <c r="AB293" s="86"/>
      <c r="AC293" s="86"/>
      <c r="AD293" s="86"/>
      <c r="AE293" s="86"/>
      <c r="AF293" s="86"/>
      <c r="AG293" s="86"/>
      <c r="AH293" s="86"/>
      <c r="AI293" s="86"/>
      <c r="AJ293" s="86"/>
      <c r="AK293" s="86"/>
      <c r="AL293" s="86"/>
      <c r="AM293" s="86"/>
      <c r="AN293" s="86"/>
      <c r="AO293" s="86"/>
      <c r="AP293" s="86"/>
      <c r="AQ293" s="86"/>
      <c r="AR293" s="86"/>
      <c r="AS293" s="86"/>
      <c r="AT293" s="86"/>
      <c r="AU293" s="86"/>
      <c r="AV293" s="86"/>
      <c r="AW293" s="86"/>
      <c r="AX293" s="86"/>
      <c r="AY293" s="86"/>
      <c r="AZ293" s="86"/>
      <c r="BA293" s="86"/>
      <c r="BB293" s="86"/>
    </row>
    <row r="294" spans="2:54" x14ac:dyDescent="0.25">
      <c r="B294"/>
      <c r="C294"/>
      <c r="D294" s="86"/>
      <c r="E294" s="86"/>
      <c r="F294" s="86"/>
      <c r="G294" s="86"/>
      <c r="H294" s="86"/>
      <c r="I294" s="86"/>
      <c r="J294" s="86"/>
      <c r="K294" s="86"/>
      <c r="L294" s="86"/>
      <c r="M294" s="86"/>
      <c r="N294" s="86"/>
      <c r="O294" s="86"/>
      <c r="P294" s="86"/>
      <c r="Q294" s="86"/>
      <c r="R294" s="86"/>
      <c r="S294" s="86"/>
      <c r="T294" s="86"/>
      <c r="U294" s="86"/>
      <c r="V294" s="86"/>
      <c r="W294" s="86"/>
      <c r="X294" s="86"/>
      <c r="Y294" s="86"/>
      <c r="Z294" s="86"/>
      <c r="AA294" s="86"/>
      <c r="AB294" s="86"/>
      <c r="AC294" s="86"/>
      <c r="AD294" s="86"/>
      <c r="AE294" s="86"/>
      <c r="AF294" s="86"/>
      <c r="AG294" s="86"/>
      <c r="AH294" s="86"/>
      <c r="AI294" s="86"/>
      <c r="AJ294" s="86"/>
      <c r="AK294" s="86"/>
      <c r="AL294" s="86"/>
      <c r="AM294" s="86"/>
      <c r="AN294" s="86"/>
      <c r="AO294" s="86"/>
      <c r="AP294" s="86"/>
      <c r="AQ294" s="86"/>
      <c r="AR294" s="86"/>
      <c r="AS294" s="86"/>
      <c r="AT294" s="86"/>
      <c r="AU294" s="86"/>
      <c r="AV294" s="86"/>
      <c r="AW294" s="86"/>
      <c r="AX294" s="86"/>
      <c r="AY294" s="86"/>
      <c r="AZ294" s="86"/>
      <c r="BA294" s="86"/>
      <c r="BB294" s="86"/>
    </row>
    <row r="295" spans="2:54" x14ac:dyDescent="0.25">
      <c r="B295"/>
      <c r="C295"/>
      <c r="D295" s="86"/>
      <c r="E295" s="86"/>
      <c r="F295" s="86"/>
      <c r="G295" s="86"/>
      <c r="H295" s="86"/>
      <c r="I295" s="86"/>
      <c r="J295" s="86"/>
      <c r="K295" s="86"/>
      <c r="L295" s="86"/>
      <c r="M295" s="86"/>
      <c r="N295" s="86"/>
      <c r="O295" s="86"/>
      <c r="P295" s="86"/>
      <c r="Q295" s="86"/>
      <c r="R295" s="86"/>
      <c r="S295" s="86"/>
      <c r="T295" s="86"/>
      <c r="U295" s="86"/>
      <c r="V295" s="86"/>
      <c r="W295" s="86"/>
      <c r="X295" s="86"/>
      <c r="Y295" s="86"/>
      <c r="Z295" s="86"/>
      <c r="AA295" s="86"/>
      <c r="AB295" s="86"/>
      <c r="AC295" s="86"/>
      <c r="AD295" s="86"/>
      <c r="AE295" s="86"/>
      <c r="AF295" s="86"/>
      <c r="AG295" s="86"/>
      <c r="AH295" s="86"/>
      <c r="AI295" s="86"/>
      <c r="AJ295" s="86"/>
      <c r="AK295" s="86"/>
      <c r="AL295" s="86"/>
      <c r="AM295" s="86"/>
      <c r="AN295" s="86"/>
      <c r="AO295" s="86"/>
      <c r="AP295" s="86"/>
      <c r="AQ295" s="86"/>
      <c r="AR295" s="86"/>
      <c r="AS295" s="86"/>
      <c r="AT295" s="86"/>
      <c r="AU295" s="86"/>
      <c r="AV295" s="86"/>
      <c r="AW295" s="86"/>
      <c r="AX295" s="86"/>
      <c r="AY295" s="86"/>
      <c r="AZ295" s="86"/>
      <c r="BA295" s="86"/>
      <c r="BB295" s="86"/>
    </row>
    <row r="296" spans="2:54" x14ac:dyDescent="0.25">
      <c r="B296"/>
      <c r="C296"/>
      <c r="D296" s="86"/>
      <c r="E296" s="86"/>
      <c r="F296" s="86"/>
      <c r="G296" s="86"/>
      <c r="H296" s="86"/>
      <c r="I296" s="86"/>
      <c r="J296" s="86"/>
      <c r="K296" s="86"/>
      <c r="L296" s="86"/>
      <c r="M296" s="86"/>
      <c r="N296" s="86"/>
      <c r="O296" s="86"/>
      <c r="P296" s="86"/>
      <c r="Q296" s="86"/>
      <c r="R296" s="86"/>
      <c r="S296" s="86"/>
      <c r="T296" s="86"/>
      <c r="U296" s="86"/>
      <c r="V296" s="86"/>
      <c r="W296" s="86"/>
      <c r="X296" s="86"/>
      <c r="Y296" s="86"/>
      <c r="Z296" s="86"/>
      <c r="AA296" s="86"/>
      <c r="AB296" s="86"/>
      <c r="AC296" s="86"/>
      <c r="AD296" s="86"/>
      <c r="AE296" s="86"/>
      <c r="AF296" s="86"/>
      <c r="AG296" s="86"/>
      <c r="AH296" s="86"/>
      <c r="AI296" s="86"/>
      <c r="AJ296" s="86"/>
      <c r="AK296" s="86"/>
      <c r="AL296" s="86"/>
      <c r="AM296" s="86"/>
      <c r="AN296" s="86"/>
      <c r="AO296" s="86"/>
      <c r="AP296" s="86"/>
      <c r="AQ296" s="86"/>
      <c r="AR296" s="86"/>
      <c r="AS296" s="86"/>
      <c r="AT296" s="86"/>
      <c r="AU296" s="86"/>
      <c r="AV296" s="86"/>
      <c r="AW296" s="86"/>
      <c r="AX296" s="86"/>
      <c r="AY296" s="86"/>
      <c r="AZ296" s="86"/>
      <c r="BA296" s="86"/>
      <c r="BB296" s="86"/>
    </row>
    <row r="297" spans="2:54" x14ac:dyDescent="0.25">
      <c r="B297"/>
      <c r="C297"/>
      <c r="D297" s="86"/>
      <c r="E297" s="86"/>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c r="AX297" s="86"/>
      <c r="AY297" s="86"/>
      <c r="AZ297" s="86"/>
      <c r="BA297" s="86"/>
      <c r="BB297" s="86"/>
    </row>
    <row r="298" spans="2:54" x14ac:dyDescent="0.25">
      <c r="B298"/>
      <c r="C298"/>
      <c r="D298" s="86"/>
      <c r="E298" s="86"/>
      <c r="F298" s="86"/>
      <c r="G298" s="86"/>
      <c r="H298" s="86"/>
      <c r="I298" s="86"/>
      <c r="J298" s="86"/>
      <c r="K298" s="86"/>
      <c r="L298" s="86"/>
      <c r="M298" s="86"/>
      <c r="N298" s="86"/>
      <c r="O298" s="86"/>
      <c r="P298" s="86"/>
      <c r="Q298" s="86"/>
      <c r="R298" s="86"/>
      <c r="S298" s="86"/>
      <c r="T298" s="86"/>
      <c r="U298" s="86"/>
      <c r="V298" s="86"/>
      <c r="W298" s="86"/>
      <c r="X298" s="86"/>
      <c r="Y298" s="86"/>
      <c r="Z298" s="86"/>
      <c r="AA298" s="86"/>
      <c r="AB298" s="86"/>
      <c r="AC298" s="86"/>
      <c r="AD298" s="86"/>
      <c r="AE298" s="86"/>
      <c r="AF298" s="86"/>
      <c r="AG298" s="86"/>
      <c r="AH298" s="86"/>
      <c r="AI298" s="86"/>
      <c r="AJ298" s="86"/>
      <c r="AK298" s="86"/>
      <c r="AL298" s="86"/>
      <c r="AM298" s="86"/>
      <c r="AN298" s="86"/>
      <c r="AO298" s="86"/>
      <c r="AP298" s="86"/>
      <c r="AQ298" s="86"/>
      <c r="AR298" s="86"/>
      <c r="AS298" s="86"/>
      <c r="AT298" s="86"/>
      <c r="AU298" s="86"/>
      <c r="AV298" s="86"/>
      <c r="AW298" s="86"/>
      <c r="AX298" s="86"/>
      <c r="AY298" s="86"/>
      <c r="AZ298" s="86"/>
      <c r="BA298" s="86"/>
      <c r="BB298" s="86"/>
    </row>
    <row r="299" spans="2:54" x14ac:dyDescent="0.25">
      <c r="B299"/>
      <c r="C299"/>
      <c r="D299" s="86"/>
      <c r="E299" s="86"/>
      <c r="F299" s="86"/>
      <c r="G299" s="86"/>
      <c r="H299" s="86"/>
      <c r="I299" s="86"/>
      <c r="J299" s="86"/>
      <c r="K299" s="86"/>
      <c r="L299" s="86"/>
      <c r="M299" s="86"/>
      <c r="N299" s="86"/>
      <c r="O299" s="86"/>
      <c r="P299" s="86"/>
      <c r="Q299" s="86"/>
      <c r="R299" s="86"/>
      <c r="S299" s="86"/>
      <c r="T299" s="86"/>
      <c r="U299" s="86"/>
      <c r="V299" s="86"/>
      <c r="W299" s="86"/>
      <c r="X299" s="86"/>
      <c r="Y299" s="86"/>
      <c r="Z299" s="86"/>
      <c r="AA299" s="86"/>
      <c r="AB299" s="86"/>
      <c r="AC299" s="86"/>
      <c r="AD299" s="86"/>
      <c r="AE299" s="86"/>
      <c r="AF299" s="86"/>
      <c r="AG299" s="86"/>
      <c r="AH299" s="86"/>
      <c r="AI299" s="86"/>
      <c r="AJ299" s="86"/>
      <c r="AK299" s="86"/>
      <c r="AL299" s="86"/>
      <c r="AM299" s="86"/>
      <c r="AN299" s="86"/>
      <c r="AO299" s="86"/>
      <c r="AP299" s="86"/>
      <c r="AQ299" s="86"/>
      <c r="AR299" s="86"/>
      <c r="AS299" s="86"/>
      <c r="AT299" s="86"/>
      <c r="AU299" s="86"/>
      <c r="AV299" s="86"/>
      <c r="AW299" s="86"/>
      <c r="AX299" s="86"/>
      <c r="AY299" s="86"/>
      <c r="AZ299" s="86"/>
      <c r="BA299" s="86"/>
      <c r="BB299" s="86"/>
    </row>
    <row r="300" spans="2:54" x14ac:dyDescent="0.25">
      <c r="B300"/>
      <c r="C300"/>
      <c r="D300" s="86"/>
      <c r="E300" s="86"/>
      <c r="F300" s="86"/>
      <c r="G300" s="86"/>
      <c r="H300" s="86"/>
      <c r="I300" s="86"/>
      <c r="J300" s="86"/>
      <c r="K300" s="86"/>
      <c r="L300" s="86"/>
      <c r="M300" s="86"/>
      <c r="N300" s="86"/>
      <c r="O300" s="86"/>
      <c r="P300" s="86"/>
      <c r="Q300" s="86"/>
      <c r="R300" s="86"/>
      <c r="S300" s="86"/>
      <c r="T300" s="86"/>
      <c r="U300" s="86"/>
      <c r="V300" s="86"/>
      <c r="W300" s="86"/>
      <c r="X300" s="86"/>
      <c r="Y300" s="86"/>
      <c r="Z300" s="86"/>
      <c r="AA300" s="86"/>
      <c r="AB300" s="86"/>
      <c r="AC300" s="86"/>
      <c r="AD300" s="86"/>
      <c r="AE300" s="86"/>
      <c r="AF300" s="86"/>
      <c r="AG300" s="86"/>
      <c r="AH300" s="86"/>
      <c r="AI300" s="86"/>
      <c r="AJ300" s="86"/>
      <c r="AK300" s="86"/>
      <c r="AL300" s="86"/>
      <c r="AM300" s="86"/>
      <c r="AN300" s="86"/>
      <c r="AO300" s="86"/>
      <c r="AP300" s="86"/>
      <c r="AQ300" s="86"/>
      <c r="AR300" s="86"/>
      <c r="AS300" s="86"/>
      <c r="AT300" s="86"/>
      <c r="AU300" s="86"/>
      <c r="AV300" s="86"/>
      <c r="AW300" s="86"/>
      <c r="AX300" s="86"/>
      <c r="AY300" s="86"/>
      <c r="AZ300" s="86"/>
      <c r="BA300" s="86"/>
      <c r="BB300" s="86"/>
    </row>
    <row r="301" spans="2:54" x14ac:dyDescent="0.25">
      <c r="B301"/>
      <c r="C301"/>
      <c r="D301" s="86"/>
      <c r="E301" s="86"/>
      <c r="F301" s="86"/>
      <c r="G301" s="86"/>
      <c r="H301" s="86"/>
      <c r="I301" s="86"/>
      <c r="J301" s="86"/>
      <c r="K301" s="86"/>
      <c r="L301" s="86"/>
      <c r="M301" s="86"/>
      <c r="N301" s="86"/>
      <c r="O301" s="86"/>
      <c r="P301" s="86"/>
      <c r="Q301" s="86"/>
      <c r="R301" s="86"/>
      <c r="S301" s="86"/>
      <c r="T301" s="86"/>
      <c r="U301" s="86"/>
      <c r="V301" s="86"/>
      <c r="W301" s="86"/>
      <c r="X301" s="86"/>
      <c r="Y301" s="86"/>
      <c r="Z301" s="86"/>
      <c r="AA301" s="86"/>
      <c r="AB301" s="86"/>
      <c r="AC301" s="86"/>
      <c r="AD301" s="86"/>
      <c r="AE301" s="86"/>
      <c r="AF301" s="86"/>
      <c r="AG301" s="86"/>
      <c r="AH301" s="86"/>
      <c r="AI301" s="86"/>
      <c r="AJ301" s="86"/>
      <c r="AK301" s="86"/>
      <c r="AL301" s="86"/>
      <c r="AM301" s="86"/>
      <c r="AN301" s="86"/>
      <c r="AO301" s="86"/>
      <c r="AP301" s="86"/>
      <c r="AQ301" s="86"/>
      <c r="AR301" s="86"/>
      <c r="AS301" s="86"/>
      <c r="AT301" s="86"/>
      <c r="AU301" s="86"/>
      <c r="AV301" s="86"/>
      <c r="AW301" s="86"/>
      <c r="AX301" s="86"/>
      <c r="AY301" s="86"/>
      <c r="AZ301" s="86"/>
      <c r="BA301" s="86"/>
      <c r="BB301" s="86"/>
    </row>
    <row r="302" spans="2:54" x14ac:dyDescent="0.25">
      <c r="B302"/>
      <c r="C302"/>
      <c r="D302" s="86"/>
      <c r="E302" s="86"/>
      <c r="F302" s="86"/>
      <c r="G302" s="86"/>
      <c r="H302" s="86"/>
      <c r="I302" s="86"/>
      <c r="J302" s="86"/>
      <c r="K302" s="86"/>
      <c r="L302" s="86"/>
      <c r="M302" s="86"/>
      <c r="N302" s="86"/>
      <c r="O302" s="86"/>
      <c r="P302" s="86"/>
      <c r="Q302" s="86"/>
      <c r="R302" s="86"/>
      <c r="S302" s="86"/>
      <c r="T302" s="86"/>
      <c r="U302" s="86"/>
      <c r="V302" s="86"/>
      <c r="W302" s="86"/>
      <c r="X302" s="86"/>
      <c r="Y302" s="86"/>
      <c r="Z302" s="86"/>
      <c r="AA302" s="86"/>
      <c r="AB302" s="86"/>
      <c r="AC302" s="86"/>
      <c r="AD302" s="86"/>
      <c r="AE302" s="86"/>
      <c r="AF302" s="86"/>
      <c r="AG302" s="86"/>
      <c r="AH302" s="86"/>
      <c r="AI302" s="86"/>
      <c r="AJ302" s="86"/>
      <c r="AK302" s="86"/>
      <c r="AL302" s="86"/>
      <c r="AM302" s="86"/>
      <c r="AN302" s="86"/>
      <c r="AO302" s="86"/>
      <c r="AP302" s="86"/>
      <c r="AQ302" s="86"/>
      <c r="AR302" s="86"/>
      <c r="AS302" s="86"/>
      <c r="AT302" s="86"/>
      <c r="AU302" s="86"/>
      <c r="AV302" s="86"/>
      <c r="AW302" s="86"/>
      <c r="AX302" s="86"/>
      <c r="AY302" s="86"/>
      <c r="AZ302" s="86"/>
      <c r="BA302" s="86"/>
      <c r="BB302" s="86"/>
    </row>
    <row r="303" spans="2:54" x14ac:dyDescent="0.25">
      <c r="B303"/>
      <c r="C303"/>
      <c r="D303" s="86"/>
      <c r="E303" s="86"/>
      <c r="F303" s="86"/>
      <c r="G303" s="86"/>
      <c r="H303" s="86"/>
      <c r="I303" s="86"/>
      <c r="J303" s="86"/>
      <c r="K303" s="86"/>
      <c r="L303" s="86"/>
      <c r="M303" s="86"/>
      <c r="N303" s="86"/>
      <c r="O303" s="86"/>
      <c r="P303" s="86"/>
      <c r="Q303" s="86"/>
      <c r="R303" s="86"/>
      <c r="S303" s="86"/>
      <c r="T303" s="86"/>
      <c r="U303" s="86"/>
      <c r="V303" s="86"/>
      <c r="W303" s="86"/>
      <c r="X303" s="86"/>
      <c r="Y303" s="86"/>
      <c r="Z303" s="86"/>
      <c r="AA303" s="86"/>
      <c r="AB303" s="86"/>
      <c r="AC303" s="86"/>
      <c r="AD303" s="86"/>
      <c r="AE303" s="86"/>
      <c r="AF303" s="86"/>
      <c r="AG303" s="86"/>
      <c r="AH303" s="86"/>
      <c r="AI303" s="86"/>
      <c r="AJ303" s="86"/>
      <c r="AK303" s="86"/>
      <c r="AL303" s="86"/>
      <c r="AM303" s="86"/>
      <c r="AN303" s="86"/>
      <c r="AO303" s="86"/>
      <c r="AP303" s="86"/>
      <c r="AQ303" s="86"/>
      <c r="AR303" s="86"/>
      <c r="AS303" s="86"/>
      <c r="AT303" s="86"/>
      <c r="AU303" s="86"/>
      <c r="AV303" s="86"/>
      <c r="AW303" s="86"/>
      <c r="AX303" s="86"/>
      <c r="AY303" s="86"/>
      <c r="AZ303" s="86"/>
      <c r="BA303" s="86"/>
      <c r="BB303" s="86"/>
    </row>
    <row r="304" spans="2:54" x14ac:dyDescent="0.25">
      <c r="B304"/>
      <c r="C304"/>
      <c r="D304" s="86"/>
      <c r="E304" s="86"/>
      <c r="F304" s="86"/>
      <c r="G304" s="86"/>
      <c r="H304" s="86"/>
      <c r="I304" s="86"/>
      <c r="J304" s="86"/>
      <c r="K304" s="86"/>
      <c r="L304" s="86"/>
      <c r="M304" s="86"/>
      <c r="N304" s="86"/>
      <c r="O304" s="86"/>
      <c r="P304" s="86"/>
      <c r="Q304" s="86"/>
      <c r="R304" s="86"/>
      <c r="S304" s="86"/>
      <c r="T304" s="86"/>
      <c r="U304" s="86"/>
      <c r="V304" s="86"/>
      <c r="W304" s="86"/>
      <c r="X304" s="86"/>
      <c r="Y304" s="86"/>
      <c r="Z304" s="86"/>
      <c r="AA304" s="86"/>
      <c r="AB304" s="86"/>
      <c r="AC304" s="86"/>
      <c r="AD304" s="86"/>
      <c r="AE304" s="86"/>
      <c r="AF304" s="86"/>
      <c r="AG304" s="86"/>
      <c r="AH304" s="86"/>
      <c r="AI304" s="86"/>
      <c r="AJ304" s="86"/>
      <c r="AK304" s="86"/>
      <c r="AL304" s="86"/>
      <c r="AM304" s="86"/>
      <c r="AN304" s="86"/>
      <c r="AO304" s="86"/>
      <c r="AP304" s="86"/>
      <c r="AQ304" s="86"/>
      <c r="AR304" s="86"/>
      <c r="AS304" s="86"/>
      <c r="AT304" s="86"/>
      <c r="AU304" s="86"/>
      <c r="AV304" s="86"/>
      <c r="AW304" s="86"/>
      <c r="AX304" s="86"/>
      <c r="AY304" s="86"/>
      <c r="AZ304" s="86"/>
      <c r="BA304" s="86"/>
      <c r="BB304" s="86"/>
    </row>
    <row r="305" spans="2:54" x14ac:dyDescent="0.25">
      <c r="B305"/>
      <c r="C305"/>
      <c r="D305" s="86"/>
      <c r="E305" s="86"/>
      <c r="F305" s="86"/>
      <c r="G305" s="86"/>
      <c r="H305" s="86"/>
      <c r="I305" s="86"/>
      <c r="J305" s="86"/>
      <c r="K305" s="86"/>
      <c r="L305" s="86"/>
      <c r="M305" s="86"/>
      <c r="N305" s="86"/>
      <c r="O305" s="86"/>
      <c r="P305" s="86"/>
      <c r="Q305" s="86"/>
      <c r="R305" s="86"/>
      <c r="S305" s="86"/>
      <c r="T305" s="86"/>
      <c r="U305" s="86"/>
      <c r="V305" s="86"/>
      <c r="W305" s="86"/>
      <c r="X305" s="86"/>
      <c r="Y305" s="86"/>
      <c r="Z305" s="86"/>
      <c r="AA305" s="86"/>
      <c r="AB305" s="86"/>
      <c r="AC305" s="86"/>
      <c r="AD305" s="86"/>
      <c r="AE305" s="86"/>
      <c r="AF305" s="86"/>
      <c r="AG305" s="86"/>
      <c r="AH305" s="86"/>
      <c r="AI305" s="86"/>
      <c r="AJ305" s="86"/>
      <c r="AK305" s="86"/>
      <c r="AL305" s="86"/>
      <c r="AM305" s="86"/>
      <c r="AN305" s="86"/>
      <c r="AO305" s="86"/>
      <c r="AP305" s="86"/>
      <c r="AQ305" s="86"/>
      <c r="AR305" s="86"/>
      <c r="AS305" s="86"/>
      <c r="AT305" s="86"/>
      <c r="AU305" s="86"/>
      <c r="AV305" s="86"/>
      <c r="AW305" s="86"/>
      <c r="AX305" s="86"/>
      <c r="AY305" s="86"/>
      <c r="AZ305" s="86"/>
      <c r="BA305" s="86"/>
      <c r="BB305" s="86"/>
    </row>
    <row r="306" spans="2:54" x14ac:dyDescent="0.25">
      <c r="B306"/>
      <c r="C306"/>
      <c r="D306" s="86"/>
      <c r="E306" s="86"/>
      <c r="F306" s="86"/>
      <c r="G306" s="86"/>
      <c r="H306" s="86"/>
      <c r="I306" s="86"/>
      <c r="J306" s="86"/>
      <c r="K306" s="86"/>
      <c r="L306" s="86"/>
      <c r="M306" s="86"/>
      <c r="N306" s="86"/>
      <c r="O306" s="86"/>
      <c r="P306" s="86"/>
      <c r="Q306" s="86"/>
      <c r="R306" s="86"/>
      <c r="S306" s="86"/>
      <c r="T306" s="86"/>
      <c r="U306" s="86"/>
      <c r="V306" s="86"/>
      <c r="W306" s="86"/>
      <c r="X306" s="86"/>
      <c r="Y306" s="86"/>
      <c r="Z306" s="86"/>
      <c r="AA306" s="86"/>
      <c r="AB306" s="86"/>
      <c r="AC306" s="86"/>
      <c r="AD306" s="86"/>
      <c r="AE306" s="86"/>
      <c r="AF306" s="86"/>
      <c r="AG306" s="86"/>
      <c r="AH306" s="86"/>
      <c r="AI306" s="86"/>
      <c r="AJ306" s="86"/>
      <c r="AK306" s="86"/>
      <c r="AL306" s="86"/>
      <c r="AM306" s="86"/>
      <c r="AN306" s="86"/>
      <c r="AO306" s="86"/>
      <c r="AP306" s="86"/>
      <c r="AQ306" s="86"/>
      <c r="AR306" s="86"/>
      <c r="AS306" s="86"/>
      <c r="AT306" s="86"/>
      <c r="AU306" s="86"/>
      <c r="AV306" s="86"/>
      <c r="AW306" s="86"/>
      <c r="AX306" s="86"/>
      <c r="AY306" s="86"/>
      <c r="AZ306" s="86"/>
      <c r="BA306" s="86"/>
      <c r="BB306" s="86"/>
    </row>
    <row r="307" spans="2:54" x14ac:dyDescent="0.25">
      <c r="B307"/>
      <c r="C307"/>
      <c r="D307" s="86"/>
      <c r="E307" s="86"/>
      <c r="F307" s="86"/>
      <c r="G307" s="86"/>
      <c r="H307" s="86"/>
      <c r="I307" s="86"/>
      <c r="J307" s="86"/>
      <c r="K307" s="86"/>
      <c r="L307" s="86"/>
      <c r="M307" s="86"/>
      <c r="N307" s="86"/>
      <c r="O307" s="86"/>
      <c r="P307" s="86"/>
      <c r="Q307" s="86"/>
      <c r="R307" s="86"/>
      <c r="S307" s="86"/>
      <c r="T307" s="86"/>
      <c r="U307" s="86"/>
      <c r="V307" s="86"/>
      <c r="W307" s="86"/>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row>
    <row r="308" spans="2:54" x14ac:dyDescent="0.25">
      <c r="B308"/>
      <c r="C308"/>
      <c r="D308" s="86"/>
      <c r="E308" s="86"/>
      <c r="F308" s="86"/>
      <c r="G308" s="86"/>
      <c r="H308" s="86"/>
      <c r="I308" s="86"/>
      <c r="J308" s="86"/>
      <c r="K308" s="86"/>
      <c r="L308" s="86"/>
      <c r="M308" s="86"/>
      <c r="N308" s="86"/>
      <c r="O308" s="86"/>
      <c r="P308" s="86"/>
      <c r="Q308" s="86"/>
      <c r="R308" s="86"/>
      <c r="S308" s="86"/>
      <c r="T308" s="86"/>
      <c r="U308" s="86"/>
      <c r="V308" s="86"/>
      <c r="W308" s="86"/>
      <c r="X308" s="86"/>
      <c r="Y308" s="86"/>
      <c r="Z308" s="86"/>
      <c r="AA308" s="86"/>
      <c r="AB308" s="86"/>
      <c r="AC308" s="86"/>
      <c r="AD308" s="86"/>
      <c r="AE308" s="86"/>
      <c r="AF308" s="86"/>
      <c r="AG308" s="86"/>
      <c r="AH308" s="86"/>
      <c r="AI308" s="86"/>
      <c r="AJ308" s="86"/>
      <c r="AK308" s="86"/>
      <c r="AL308" s="86"/>
      <c r="AM308" s="86"/>
      <c r="AN308" s="86"/>
      <c r="AO308" s="86"/>
      <c r="AP308" s="86"/>
      <c r="AQ308" s="86"/>
      <c r="AR308" s="86"/>
      <c r="AS308" s="86"/>
      <c r="AT308" s="86"/>
      <c r="AU308" s="86"/>
      <c r="AV308" s="86"/>
      <c r="AW308" s="86"/>
      <c r="AX308" s="86"/>
      <c r="AY308" s="86"/>
      <c r="AZ308" s="86"/>
      <c r="BA308" s="86"/>
      <c r="BB308" s="86"/>
    </row>
    <row r="309" spans="2:54" x14ac:dyDescent="0.25">
      <c r="B309"/>
      <c r="C309"/>
      <c r="D309" s="86"/>
      <c r="E309" s="86"/>
      <c r="F309" s="86"/>
      <c r="G309" s="86"/>
      <c r="H309" s="86"/>
      <c r="I309" s="86"/>
      <c r="J309" s="86"/>
      <c r="K309" s="86"/>
      <c r="L309" s="86"/>
      <c r="M309" s="86"/>
      <c r="N309" s="86"/>
      <c r="O309" s="86"/>
      <c r="P309" s="86"/>
      <c r="Q309" s="86"/>
      <c r="R309" s="86"/>
      <c r="S309" s="86"/>
      <c r="T309" s="86"/>
      <c r="U309" s="86"/>
      <c r="V309" s="86"/>
      <c r="W309" s="86"/>
      <c r="X309" s="86"/>
      <c r="Y309" s="86"/>
      <c r="Z309" s="86"/>
      <c r="AA309" s="86"/>
      <c r="AB309" s="86"/>
      <c r="AC309" s="86"/>
      <c r="AD309" s="86"/>
      <c r="AE309" s="86"/>
      <c r="AF309" s="86"/>
      <c r="AG309" s="86"/>
      <c r="AH309" s="86"/>
      <c r="AI309" s="86"/>
      <c r="AJ309" s="86"/>
      <c r="AK309" s="86"/>
      <c r="AL309" s="86"/>
      <c r="AM309" s="86"/>
      <c r="AN309" s="86"/>
      <c r="AO309" s="86"/>
      <c r="AP309" s="86"/>
      <c r="AQ309" s="86"/>
      <c r="AR309" s="86"/>
      <c r="AS309" s="86"/>
      <c r="AT309" s="86"/>
      <c r="AU309" s="86"/>
      <c r="AV309" s="86"/>
      <c r="AW309" s="86"/>
      <c r="AX309" s="86"/>
      <c r="AY309" s="86"/>
      <c r="AZ309" s="86"/>
      <c r="BA309" s="86"/>
      <c r="BB309" s="86"/>
    </row>
    <row r="310" spans="2:54" x14ac:dyDescent="0.25">
      <c r="B310"/>
      <c r="C310"/>
      <c r="D310" s="86"/>
      <c r="E310" s="86"/>
      <c r="F310" s="86"/>
      <c r="G310" s="86"/>
      <c r="H310" s="86"/>
      <c r="I310" s="86"/>
      <c r="J310" s="86"/>
      <c r="K310" s="86"/>
      <c r="L310" s="86"/>
      <c r="M310" s="86"/>
      <c r="N310" s="86"/>
      <c r="O310" s="86"/>
      <c r="P310" s="86"/>
      <c r="Q310" s="86"/>
      <c r="R310" s="86"/>
      <c r="S310" s="86"/>
      <c r="T310" s="86"/>
      <c r="U310" s="86"/>
      <c r="V310" s="86"/>
      <c r="W310" s="86"/>
      <c r="X310" s="86"/>
      <c r="Y310" s="86"/>
      <c r="Z310" s="86"/>
      <c r="AA310" s="86"/>
      <c r="AB310" s="86"/>
      <c r="AC310" s="86"/>
      <c r="AD310" s="86"/>
      <c r="AE310" s="86"/>
      <c r="AF310" s="86"/>
      <c r="AG310" s="86"/>
      <c r="AH310" s="86"/>
      <c r="AI310" s="86"/>
      <c r="AJ310" s="86"/>
      <c r="AK310" s="86"/>
      <c r="AL310" s="86"/>
      <c r="AM310" s="86"/>
      <c r="AN310" s="86"/>
      <c r="AO310" s="86"/>
      <c r="AP310" s="86"/>
      <c r="AQ310" s="86"/>
      <c r="AR310" s="86"/>
      <c r="AS310" s="86"/>
      <c r="AT310" s="86"/>
      <c r="AU310" s="86"/>
      <c r="AV310" s="86"/>
      <c r="AW310" s="86"/>
      <c r="AX310" s="86"/>
      <c r="AY310" s="86"/>
      <c r="AZ310" s="86"/>
      <c r="BA310" s="86"/>
      <c r="BB310" s="86"/>
    </row>
    <row r="311" spans="2:54" x14ac:dyDescent="0.25">
      <c r="B311"/>
      <c r="C311"/>
      <c r="D311" s="86"/>
      <c r="E311" s="86"/>
      <c r="F311" s="86"/>
      <c r="G311" s="86"/>
      <c r="H311" s="86"/>
      <c r="I311" s="86"/>
      <c r="J311" s="86"/>
      <c r="K311" s="86"/>
      <c r="L311" s="86"/>
      <c r="M311" s="86"/>
      <c r="N311" s="86"/>
      <c r="O311" s="86"/>
      <c r="P311" s="86"/>
      <c r="Q311" s="86"/>
      <c r="R311" s="86"/>
      <c r="S311" s="86"/>
      <c r="T311" s="86"/>
      <c r="U311" s="86"/>
      <c r="V311" s="86"/>
      <c r="W311" s="86"/>
      <c r="X311" s="86"/>
      <c r="Y311" s="86"/>
      <c r="Z311" s="86"/>
      <c r="AA311" s="86"/>
      <c r="AB311" s="86"/>
      <c r="AC311" s="86"/>
      <c r="AD311" s="86"/>
      <c r="AE311" s="86"/>
      <c r="AF311" s="86"/>
      <c r="AG311" s="86"/>
      <c r="AH311" s="86"/>
      <c r="AI311" s="86"/>
      <c r="AJ311" s="86"/>
      <c r="AK311" s="86"/>
      <c r="AL311" s="86"/>
      <c r="AM311" s="86"/>
      <c r="AN311" s="86"/>
      <c r="AO311" s="86"/>
      <c r="AP311" s="86"/>
      <c r="AQ311" s="86"/>
      <c r="AR311" s="86"/>
      <c r="AS311" s="86"/>
      <c r="AT311" s="86"/>
      <c r="AU311" s="86"/>
      <c r="AV311" s="86"/>
      <c r="AW311" s="86"/>
      <c r="AX311" s="86"/>
      <c r="AY311" s="86"/>
      <c r="AZ311" s="86"/>
      <c r="BA311" s="86"/>
      <c r="BB311" s="86"/>
    </row>
    <row r="312" spans="2:54" x14ac:dyDescent="0.25">
      <c r="B312"/>
      <c r="C312"/>
      <c r="D312" s="86"/>
      <c r="E312" s="86"/>
      <c r="F312" s="86"/>
      <c r="G312" s="86"/>
      <c r="H312" s="86"/>
      <c r="I312" s="86"/>
      <c r="J312" s="86"/>
      <c r="K312" s="86"/>
      <c r="L312" s="86"/>
      <c r="M312" s="86"/>
      <c r="N312" s="86"/>
      <c r="O312" s="86"/>
      <c r="P312" s="86"/>
      <c r="Q312" s="86"/>
      <c r="R312" s="86"/>
      <c r="S312" s="86"/>
      <c r="T312" s="86"/>
      <c r="U312" s="86"/>
      <c r="V312" s="86"/>
      <c r="W312" s="86"/>
      <c r="X312" s="86"/>
      <c r="Y312" s="86"/>
      <c r="Z312" s="86"/>
      <c r="AA312" s="86"/>
      <c r="AB312" s="86"/>
      <c r="AC312" s="86"/>
      <c r="AD312" s="86"/>
      <c r="AE312" s="86"/>
      <c r="AF312" s="86"/>
      <c r="AG312" s="86"/>
      <c r="AH312" s="86"/>
      <c r="AI312" s="86"/>
      <c r="AJ312" s="86"/>
      <c r="AK312" s="86"/>
      <c r="AL312" s="86"/>
      <c r="AM312" s="86"/>
      <c r="AN312" s="86"/>
      <c r="AO312" s="86"/>
      <c r="AP312" s="86"/>
      <c r="AQ312" s="86"/>
      <c r="AR312" s="86"/>
      <c r="AS312" s="86"/>
      <c r="AT312" s="86"/>
      <c r="AU312" s="86"/>
      <c r="AV312" s="86"/>
      <c r="AW312" s="86"/>
      <c r="AX312" s="86"/>
      <c r="AY312" s="86"/>
      <c r="AZ312" s="86"/>
      <c r="BA312" s="86"/>
      <c r="BB312" s="86"/>
    </row>
    <row r="313" spans="2:54" x14ac:dyDescent="0.25">
      <c r="B313"/>
      <c r="C313"/>
      <c r="D313" s="86"/>
      <c r="E313" s="86"/>
      <c r="F313" s="86"/>
      <c r="G313" s="86"/>
      <c r="H313" s="86"/>
      <c r="I313" s="86"/>
      <c r="J313" s="86"/>
      <c r="K313" s="86"/>
      <c r="L313" s="86"/>
      <c r="M313" s="86"/>
      <c r="N313" s="86"/>
      <c r="O313" s="86"/>
      <c r="P313" s="86"/>
      <c r="Q313" s="86"/>
      <c r="R313" s="86"/>
      <c r="S313" s="86"/>
      <c r="T313" s="86"/>
      <c r="U313" s="86"/>
      <c r="V313" s="86"/>
      <c r="W313" s="86"/>
      <c r="X313" s="86"/>
      <c r="Y313" s="86"/>
      <c r="Z313" s="86"/>
      <c r="AA313" s="86"/>
      <c r="AB313" s="86"/>
      <c r="AC313" s="86"/>
      <c r="AD313" s="86"/>
      <c r="AE313" s="86"/>
      <c r="AF313" s="86"/>
      <c r="AG313" s="86"/>
      <c r="AH313" s="86"/>
      <c r="AI313" s="86"/>
      <c r="AJ313" s="86"/>
      <c r="AK313" s="86"/>
      <c r="AL313" s="86"/>
      <c r="AM313" s="86"/>
      <c r="AN313" s="86"/>
      <c r="AO313" s="86"/>
      <c r="AP313" s="86"/>
      <c r="AQ313" s="86"/>
      <c r="AR313" s="86"/>
      <c r="AS313" s="86"/>
      <c r="AT313" s="86"/>
      <c r="AU313" s="86"/>
      <c r="AV313" s="86"/>
      <c r="AW313" s="86"/>
      <c r="AX313" s="86"/>
      <c r="AY313" s="86"/>
      <c r="AZ313" s="86"/>
      <c r="BA313" s="86"/>
      <c r="BB313" s="86"/>
    </row>
    <row r="314" spans="2:54" x14ac:dyDescent="0.25">
      <c r="B314"/>
      <c r="C314"/>
      <c r="D314" s="86"/>
      <c r="E314" s="86"/>
      <c r="F314" s="86"/>
      <c r="G314" s="86"/>
      <c r="H314" s="86"/>
      <c r="I314" s="86"/>
      <c r="J314" s="86"/>
      <c r="K314" s="86"/>
      <c r="L314" s="86"/>
      <c r="M314" s="86"/>
      <c r="N314" s="86"/>
      <c r="O314" s="86"/>
      <c r="P314" s="86"/>
      <c r="Q314" s="86"/>
      <c r="R314" s="86"/>
      <c r="S314" s="86"/>
      <c r="T314" s="86"/>
      <c r="U314" s="86"/>
      <c r="V314" s="86"/>
      <c r="W314" s="86"/>
      <c r="X314" s="86"/>
      <c r="Y314" s="86"/>
      <c r="Z314" s="86"/>
      <c r="AA314" s="86"/>
      <c r="AB314" s="86"/>
      <c r="AC314" s="86"/>
      <c r="AD314" s="86"/>
      <c r="AE314" s="86"/>
      <c r="AF314" s="86"/>
      <c r="AG314" s="86"/>
      <c r="AH314" s="86"/>
      <c r="AI314" s="86"/>
      <c r="AJ314" s="86"/>
      <c r="AK314" s="86"/>
      <c r="AL314" s="86"/>
      <c r="AM314" s="86"/>
      <c r="AN314" s="86"/>
      <c r="AO314" s="86"/>
      <c r="AP314" s="86"/>
      <c r="AQ314" s="86"/>
      <c r="AR314" s="86"/>
      <c r="AS314" s="86"/>
      <c r="AT314" s="86"/>
      <c r="AU314" s="86"/>
      <c r="AV314" s="86"/>
      <c r="AW314" s="86"/>
      <c r="AX314" s="86"/>
      <c r="AY314" s="86"/>
      <c r="AZ314" s="86"/>
      <c r="BA314" s="86"/>
      <c r="BB314" s="86"/>
    </row>
    <row r="315" spans="2:54" x14ac:dyDescent="0.25">
      <c r="B315"/>
      <c r="C315"/>
      <c r="D315" s="86"/>
      <c r="E315" s="86"/>
      <c r="F315" s="86"/>
      <c r="G315" s="86"/>
      <c r="H315" s="86"/>
      <c r="I315" s="86"/>
      <c r="J315" s="86"/>
      <c r="K315" s="86"/>
      <c r="L315" s="86"/>
      <c r="M315" s="86"/>
      <c r="N315" s="86"/>
      <c r="O315" s="86"/>
      <c r="P315" s="86"/>
      <c r="Q315" s="86"/>
      <c r="R315" s="86"/>
      <c r="S315" s="86"/>
      <c r="T315" s="86"/>
      <c r="U315" s="86"/>
      <c r="V315" s="86"/>
      <c r="W315" s="86"/>
      <c r="X315" s="86"/>
      <c r="Y315" s="86"/>
      <c r="Z315" s="86"/>
      <c r="AA315" s="86"/>
      <c r="AB315" s="86"/>
      <c r="AC315" s="86"/>
      <c r="AD315" s="86"/>
      <c r="AE315" s="86"/>
      <c r="AF315" s="86"/>
      <c r="AG315" s="86"/>
      <c r="AH315" s="86"/>
      <c r="AI315" s="86"/>
      <c r="AJ315" s="86"/>
      <c r="AK315" s="86"/>
      <c r="AL315" s="86"/>
      <c r="AM315" s="86"/>
      <c r="AN315" s="86"/>
      <c r="AO315" s="86"/>
      <c r="AP315" s="86"/>
      <c r="AQ315" s="86"/>
      <c r="AR315" s="86"/>
      <c r="AS315" s="86"/>
      <c r="AT315" s="86"/>
      <c r="AU315" s="86"/>
      <c r="AV315" s="86"/>
      <c r="AW315" s="86"/>
      <c r="AX315" s="86"/>
      <c r="AY315" s="86"/>
      <c r="AZ315" s="86"/>
      <c r="BA315" s="86"/>
      <c r="BB315" s="86"/>
    </row>
    <row r="316" spans="2:54" x14ac:dyDescent="0.25">
      <c r="B316"/>
      <c r="C316"/>
      <c r="D316" s="86"/>
      <c r="E316" s="86"/>
      <c r="F316" s="86"/>
      <c r="G316" s="86"/>
      <c r="H316" s="86"/>
      <c r="I316" s="86"/>
      <c r="J316" s="86"/>
      <c r="K316" s="86"/>
      <c r="L316" s="86"/>
      <c r="M316" s="86"/>
      <c r="N316" s="86"/>
      <c r="O316" s="86"/>
      <c r="P316" s="86"/>
      <c r="Q316" s="86"/>
      <c r="R316" s="86"/>
      <c r="S316" s="86"/>
      <c r="T316" s="86"/>
      <c r="U316" s="86"/>
      <c r="V316" s="86"/>
      <c r="W316" s="86"/>
      <c r="X316" s="86"/>
      <c r="Y316" s="86"/>
      <c r="Z316" s="86"/>
      <c r="AA316" s="86"/>
      <c r="AB316" s="86"/>
      <c r="AC316" s="86"/>
      <c r="AD316" s="86"/>
      <c r="AE316" s="86"/>
      <c r="AF316" s="86"/>
      <c r="AG316" s="86"/>
      <c r="AH316" s="86"/>
      <c r="AI316" s="86"/>
      <c r="AJ316" s="86"/>
      <c r="AK316" s="86"/>
      <c r="AL316" s="86"/>
      <c r="AM316" s="86"/>
      <c r="AN316" s="86"/>
      <c r="AO316" s="86"/>
      <c r="AP316" s="86"/>
      <c r="AQ316" s="86"/>
      <c r="AR316" s="86"/>
      <c r="AS316" s="86"/>
      <c r="AT316" s="86"/>
      <c r="AU316" s="86"/>
      <c r="AV316" s="86"/>
      <c r="AW316" s="86"/>
      <c r="AX316" s="86"/>
      <c r="AY316" s="86"/>
      <c r="AZ316" s="86"/>
      <c r="BA316" s="86"/>
      <c r="BB316" s="86"/>
    </row>
    <row r="317" spans="2:54" x14ac:dyDescent="0.25">
      <c r="B317"/>
      <c r="C317"/>
      <c r="D317" s="86"/>
      <c r="E317" s="86"/>
      <c r="F317" s="86"/>
      <c r="G317" s="86"/>
      <c r="H317" s="86"/>
      <c r="I317" s="86"/>
      <c r="J317" s="86"/>
      <c r="K317" s="86"/>
      <c r="L317" s="86"/>
      <c r="M317" s="86"/>
      <c r="N317" s="86"/>
      <c r="O317" s="86"/>
      <c r="P317" s="86"/>
      <c r="Q317" s="86"/>
      <c r="R317" s="86"/>
      <c r="S317" s="86"/>
      <c r="T317" s="86"/>
      <c r="U317" s="86"/>
      <c r="V317" s="86"/>
      <c r="W317" s="86"/>
      <c r="X317" s="86"/>
      <c r="Y317" s="86"/>
      <c r="Z317" s="86"/>
      <c r="AA317" s="86"/>
      <c r="AB317" s="86"/>
      <c r="AC317" s="86"/>
      <c r="AD317" s="86"/>
      <c r="AE317" s="86"/>
      <c r="AF317" s="86"/>
      <c r="AG317" s="86"/>
      <c r="AH317" s="86"/>
      <c r="AI317" s="86"/>
      <c r="AJ317" s="86"/>
      <c r="AK317" s="86"/>
      <c r="AL317" s="86"/>
      <c r="AM317" s="86"/>
      <c r="AN317" s="86"/>
      <c r="AO317" s="86"/>
      <c r="AP317" s="86"/>
      <c r="AQ317" s="86"/>
      <c r="AR317" s="86"/>
      <c r="AS317" s="86"/>
      <c r="AT317" s="86"/>
      <c r="AU317" s="86"/>
      <c r="AV317" s="86"/>
      <c r="AW317" s="86"/>
      <c r="AX317" s="86"/>
      <c r="AY317" s="86"/>
      <c r="AZ317" s="86"/>
      <c r="BA317" s="86"/>
      <c r="BB317" s="86"/>
    </row>
    <row r="318" spans="2:54" x14ac:dyDescent="0.25">
      <c r="B318"/>
      <c r="C318"/>
      <c r="D318" s="86"/>
      <c r="E318" s="86"/>
      <c r="F318" s="86"/>
      <c r="G318" s="86"/>
      <c r="H318" s="86"/>
      <c r="I318" s="86"/>
      <c r="J318" s="86"/>
      <c r="K318" s="86"/>
      <c r="L318" s="86"/>
      <c r="M318" s="86"/>
      <c r="N318" s="86"/>
      <c r="O318" s="86"/>
      <c r="P318" s="86"/>
      <c r="Q318" s="86"/>
      <c r="R318" s="86"/>
      <c r="S318" s="86"/>
      <c r="T318" s="86"/>
      <c r="U318" s="86"/>
      <c r="V318" s="86"/>
      <c r="W318" s="86"/>
      <c r="X318" s="86"/>
      <c r="Y318" s="86"/>
      <c r="Z318" s="86"/>
      <c r="AA318" s="86"/>
      <c r="AB318" s="86"/>
      <c r="AC318" s="86"/>
      <c r="AD318" s="86"/>
      <c r="AE318" s="86"/>
      <c r="AF318" s="86"/>
      <c r="AG318" s="86"/>
      <c r="AH318" s="86"/>
      <c r="AI318" s="86"/>
      <c r="AJ318" s="86"/>
      <c r="AK318" s="86"/>
      <c r="AL318" s="86"/>
      <c r="AM318" s="86"/>
      <c r="AN318" s="86"/>
      <c r="AO318" s="86"/>
      <c r="AP318" s="86"/>
      <c r="AQ318" s="86"/>
      <c r="AR318" s="86"/>
      <c r="AS318" s="86"/>
      <c r="AT318" s="86"/>
      <c r="AU318" s="86"/>
      <c r="AV318" s="86"/>
      <c r="AW318" s="86"/>
      <c r="AX318" s="86"/>
      <c r="AY318" s="86"/>
      <c r="AZ318" s="86"/>
      <c r="BA318" s="86"/>
      <c r="BB318" s="86"/>
    </row>
    <row r="319" spans="2:54" x14ac:dyDescent="0.25">
      <c r="B319"/>
      <c r="C319"/>
      <c r="D319" s="86"/>
      <c r="E319" s="86"/>
      <c r="F319" s="86"/>
      <c r="G319" s="86"/>
      <c r="H319" s="86"/>
      <c r="I319" s="86"/>
      <c r="J319" s="86"/>
      <c r="K319" s="86"/>
      <c r="L319" s="86"/>
      <c r="M319" s="86"/>
      <c r="N319" s="86"/>
      <c r="O319" s="86"/>
      <c r="P319" s="86"/>
      <c r="Q319" s="86"/>
      <c r="R319" s="86"/>
      <c r="S319" s="86"/>
      <c r="T319" s="86"/>
      <c r="U319" s="86"/>
      <c r="V319" s="86"/>
      <c r="W319" s="86"/>
      <c r="X319" s="86"/>
      <c r="Y319" s="86"/>
      <c r="Z319" s="86"/>
      <c r="AA319" s="86"/>
      <c r="AB319" s="86"/>
      <c r="AC319" s="86"/>
      <c r="AD319" s="86"/>
      <c r="AE319" s="86"/>
      <c r="AF319" s="86"/>
      <c r="AG319" s="86"/>
      <c r="AH319" s="86"/>
      <c r="AI319" s="86"/>
      <c r="AJ319" s="86"/>
      <c r="AK319" s="86"/>
      <c r="AL319" s="86"/>
      <c r="AM319" s="86"/>
      <c r="AN319" s="86"/>
      <c r="AO319" s="86"/>
      <c r="AP319" s="86"/>
      <c r="AQ319" s="86"/>
      <c r="AR319" s="86"/>
      <c r="AS319" s="86"/>
      <c r="AT319" s="86"/>
      <c r="AU319" s="86"/>
      <c r="AV319" s="86"/>
      <c r="AW319" s="86"/>
      <c r="AX319" s="86"/>
      <c r="AY319" s="86"/>
      <c r="AZ319" s="86"/>
      <c r="BA319" s="86"/>
      <c r="BB319" s="86"/>
    </row>
    <row r="320" spans="2:54" x14ac:dyDescent="0.25">
      <c r="B320"/>
      <c r="C320"/>
      <c r="D320" s="86"/>
      <c r="E320" s="86"/>
      <c r="F320" s="86"/>
      <c r="G320" s="86"/>
      <c r="H320" s="86"/>
      <c r="I320" s="86"/>
      <c r="J320" s="86"/>
      <c r="K320" s="86"/>
      <c r="L320" s="86"/>
      <c r="M320" s="86"/>
      <c r="N320" s="86"/>
      <c r="O320" s="86"/>
      <c r="P320" s="86"/>
      <c r="Q320" s="86"/>
      <c r="R320" s="86"/>
      <c r="S320" s="86"/>
      <c r="T320" s="86"/>
      <c r="U320" s="86"/>
      <c r="V320" s="86"/>
      <c r="W320" s="86"/>
      <c r="X320" s="86"/>
      <c r="Y320" s="86"/>
      <c r="Z320" s="86"/>
      <c r="AA320" s="86"/>
      <c r="AB320" s="86"/>
      <c r="AC320" s="86"/>
      <c r="AD320" s="86"/>
      <c r="AE320" s="86"/>
      <c r="AF320" s="86"/>
      <c r="AG320" s="86"/>
      <c r="AH320" s="86"/>
      <c r="AI320" s="86"/>
      <c r="AJ320" s="86"/>
      <c r="AK320" s="86"/>
      <c r="AL320" s="86"/>
      <c r="AM320" s="86"/>
      <c r="AN320" s="86"/>
      <c r="AO320" s="86"/>
      <c r="AP320" s="86"/>
      <c r="AQ320" s="86"/>
      <c r="AR320" s="86"/>
      <c r="AS320" s="86"/>
      <c r="AT320" s="86"/>
      <c r="AU320" s="86"/>
      <c r="AV320" s="86"/>
      <c r="AW320" s="86"/>
      <c r="AX320" s="86"/>
      <c r="AY320" s="86"/>
      <c r="AZ320" s="86"/>
      <c r="BA320" s="86"/>
      <c r="BB320" s="86"/>
    </row>
    <row r="321" spans="2:54" x14ac:dyDescent="0.25">
      <c r="B321"/>
      <c r="C321"/>
      <c r="D321" s="86"/>
      <c r="E321" s="86"/>
      <c r="F321" s="86"/>
      <c r="G321" s="86"/>
      <c r="H321" s="86"/>
      <c r="I321" s="86"/>
      <c r="J321" s="86"/>
      <c r="K321" s="86"/>
      <c r="L321" s="86"/>
      <c r="M321" s="86"/>
      <c r="N321" s="86"/>
      <c r="O321" s="86"/>
      <c r="P321" s="86"/>
      <c r="Q321" s="86"/>
      <c r="R321" s="86"/>
      <c r="S321" s="86"/>
      <c r="T321" s="86"/>
      <c r="U321" s="86"/>
      <c r="V321" s="86"/>
      <c r="W321" s="86"/>
      <c r="X321" s="86"/>
      <c r="Y321" s="86"/>
      <c r="Z321" s="86"/>
      <c r="AA321" s="86"/>
      <c r="AB321" s="86"/>
      <c r="AC321" s="86"/>
      <c r="AD321" s="86"/>
      <c r="AE321" s="86"/>
      <c r="AF321" s="86"/>
      <c r="AG321" s="86"/>
      <c r="AH321" s="86"/>
      <c r="AI321" s="86"/>
      <c r="AJ321" s="86"/>
      <c r="AK321" s="86"/>
      <c r="AL321" s="86"/>
      <c r="AM321" s="86"/>
      <c r="AN321" s="86"/>
      <c r="AO321" s="86"/>
      <c r="AP321" s="86"/>
      <c r="AQ321" s="86"/>
      <c r="AR321" s="86"/>
      <c r="AS321" s="86"/>
      <c r="AT321" s="86"/>
      <c r="AU321" s="86"/>
      <c r="AV321" s="86"/>
      <c r="AW321" s="86"/>
      <c r="AX321" s="86"/>
      <c r="AY321" s="86"/>
      <c r="AZ321" s="86"/>
      <c r="BA321" s="86"/>
      <c r="BB321" s="86"/>
    </row>
    <row r="322" spans="2:54" x14ac:dyDescent="0.25">
      <c r="B322"/>
      <c r="C322"/>
      <c r="D322" s="86"/>
      <c r="E322" s="86"/>
      <c r="F322" s="86"/>
      <c r="G322" s="86"/>
      <c r="H322" s="86"/>
      <c r="I322" s="86"/>
      <c r="J322" s="86"/>
      <c r="K322" s="86"/>
      <c r="L322" s="86"/>
      <c r="M322" s="86"/>
      <c r="N322" s="86"/>
      <c r="O322" s="86"/>
      <c r="P322" s="86"/>
      <c r="Q322" s="86"/>
      <c r="R322" s="86"/>
      <c r="S322" s="86"/>
      <c r="T322" s="86"/>
      <c r="U322" s="86"/>
      <c r="V322" s="86"/>
      <c r="W322" s="86"/>
      <c r="X322" s="86"/>
      <c r="Y322" s="86"/>
      <c r="Z322" s="86"/>
      <c r="AA322" s="86"/>
      <c r="AB322" s="86"/>
      <c r="AC322" s="86"/>
      <c r="AD322" s="86"/>
      <c r="AE322" s="86"/>
      <c r="AF322" s="86"/>
      <c r="AG322" s="86"/>
      <c r="AH322" s="86"/>
      <c r="AI322" s="86"/>
      <c r="AJ322" s="86"/>
      <c r="AK322" s="86"/>
      <c r="AL322" s="86"/>
      <c r="AM322" s="86"/>
      <c r="AN322" s="86"/>
      <c r="AO322" s="86"/>
      <c r="AP322" s="86"/>
      <c r="AQ322" s="86"/>
      <c r="AR322" s="86"/>
      <c r="AS322" s="86"/>
      <c r="AT322" s="86"/>
      <c r="AU322" s="86"/>
      <c r="AV322" s="86"/>
      <c r="AW322" s="86"/>
      <c r="AX322" s="86"/>
      <c r="AY322" s="86"/>
      <c r="AZ322" s="86"/>
      <c r="BA322" s="86"/>
      <c r="BB322" s="86"/>
    </row>
    <row r="323" spans="2:54" x14ac:dyDescent="0.25">
      <c r="B323"/>
      <c r="C323"/>
      <c r="D323" s="86"/>
      <c r="E323" s="86"/>
      <c r="F323" s="86"/>
      <c r="G323" s="86"/>
      <c r="H323" s="86"/>
      <c r="I323" s="86"/>
      <c r="J323" s="86"/>
      <c r="K323" s="86"/>
      <c r="L323" s="86"/>
      <c r="M323" s="86"/>
      <c r="N323" s="86"/>
      <c r="O323" s="86"/>
      <c r="P323" s="86"/>
      <c r="Q323" s="86"/>
      <c r="R323" s="86"/>
      <c r="S323" s="86"/>
      <c r="T323" s="86"/>
      <c r="U323" s="86"/>
      <c r="V323" s="86"/>
      <c r="W323" s="86"/>
      <c r="X323" s="86"/>
      <c r="Y323" s="86"/>
      <c r="Z323" s="86"/>
      <c r="AA323" s="86"/>
      <c r="AB323" s="86"/>
      <c r="AC323" s="86"/>
      <c r="AD323" s="86"/>
      <c r="AE323" s="86"/>
      <c r="AF323" s="86"/>
      <c r="AG323" s="86"/>
      <c r="AH323" s="86"/>
      <c r="AI323" s="86"/>
      <c r="AJ323" s="86"/>
      <c r="AK323" s="86"/>
      <c r="AL323" s="86"/>
      <c r="AM323" s="86"/>
      <c r="AN323" s="86"/>
      <c r="AO323" s="86"/>
      <c r="AP323" s="86"/>
      <c r="AQ323" s="86"/>
      <c r="AR323" s="86"/>
      <c r="AS323" s="86"/>
      <c r="AT323" s="86"/>
      <c r="AU323" s="86"/>
      <c r="AV323" s="86"/>
      <c r="AW323" s="86"/>
      <c r="AX323" s="86"/>
      <c r="AY323" s="86"/>
      <c r="AZ323" s="86"/>
      <c r="BA323" s="86"/>
      <c r="BB323" s="86"/>
    </row>
    <row r="324" spans="2:54" x14ac:dyDescent="0.25">
      <c r="B324"/>
      <c r="C324"/>
      <c r="D324" s="86"/>
      <c r="E324" s="86"/>
      <c r="F324" s="86"/>
      <c r="G324" s="86"/>
      <c r="H324" s="86"/>
      <c r="I324" s="86"/>
      <c r="J324" s="86"/>
      <c r="K324" s="86"/>
      <c r="L324" s="86"/>
      <c r="M324" s="86"/>
      <c r="N324" s="86"/>
      <c r="O324" s="86"/>
      <c r="P324" s="86"/>
      <c r="Q324" s="86"/>
      <c r="R324" s="86"/>
      <c r="S324" s="86"/>
      <c r="T324" s="86"/>
      <c r="U324" s="86"/>
      <c r="V324" s="86"/>
      <c r="W324" s="86"/>
      <c r="X324" s="86"/>
      <c r="Y324" s="86"/>
      <c r="Z324" s="86"/>
      <c r="AA324" s="86"/>
      <c r="AB324" s="86"/>
      <c r="AC324" s="86"/>
      <c r="AD324" s="86"/>
      <c r="AE324" s="86"/>
      <c r="AF324" s="86"/>
      <c r="AG324" s="86"/>
      <c r="AH324" s="86"/>
      <c r="AI324" s="86"/>
      <c r="AJ324" s="86"/>
      <c r="AK324" s="86"/>
      <c r="AL324" s="86"/>
      <c r="AM324" s="86"/>
      <c r="AN324" s="86"/>
      <c r="AO324" s="86"/>
      <c r="AP324" s="86"/>
      <c r="AQ324" s="86"/>
      <c r="AR324" s="86"/>
      <c r="AS324" s="86"/>
      <c r="AT324" s="86"/>
      <c r="AU324" s="86"/>
      <c r="AV324" s="86"/>
      <c r="AW324" s="86"/>
      <c r="AX324" s="86"/>
      <c r="AY324" s="86"/>
      <c r="AZ324" s="86"/>
      <c r="BA324" s="86"/>
      <c r="BB324" s="86"/>
    </row>
    <row r="325" spans="2:54" x14ac:dyDescent="0.25">
      <c r="B325"/>
      <c r="C325"/>
      <c r="D325" s="86"/>
      <c r="E325" s="86"/>
      <c r="F325" s="86"/>
      <c r="G325" s="86"/>
      <c r="H325" s="86"/>
      <c r="I325" s="86"/>
      <c r="J325" s="86"/>
      <c r="K325" s="86"/>
      <c r="L325" s="86"/>
      <c r="M325" s="86"/>
      <c r="N325" s="86"/>
      <c r="O325" s="86"/>
      <c r="P325" s="86"/>
      <c r="Q325" s="86"/>
      <c r="R325" s="86"/>
      <c r="S325" s="86"/>
      <c r="T325" s="86"/>
      <c r="U325" s="86"/>
      <c r="V325" s="86"/>
      <c r="W325" s="86"/>
      <c r="X325" s="86"/>
      <c r="Y325" s="86"/>
      <c r="Z325" s="86"/>
      <c r="AA325" s="86"/>
      <c r="AB325" s="86"/>
      <c r="AC325" s="86"/>
      <c r="AD325" s="86"/>
      <c r="AE325" s="86"/>
      <c r="AF325" s="86"/>
      <c r="AG325" s="86"/>
      <c r="AH325" s="86"/>
      <c r="AI325" s="86"/>
      <c r="AJ325" s="86"/>
      <c r="AK325" s="86"/>
      <c r="AL325" s="86"/>
      <c r="AM325" s="86"/>
      <c r="AN325" s="86"/>
      <c r="AO325" s="86"/>
      <c r="AP325" s="86"/>
      <c r="AQ325" s="86"/>
      <c r="AR325" s="86"/>
      <c r="AS325" s="86"/>
      <c r="AT325" s="86"/>
      <c r="AU325" s="86"/>
      <c r="AV325" s="86"/>
      <c r="AW325" s="86"/>
      <c r="AX325" s="86"/>
      <c r="AY325" s="86"/>
      <c r="AZ325" s="86"/>
      <c r="BA325" s="86"/>
      <c r="BB325" s="86"/>
    </row>
    <row r="326" spans="2:54" x14ac:dyDescent="0.25">
      <c r="B326"/>
      <c r="C326"/>
      <c r="D326" s="86"/>
      <c r="E326" s="86"/>
      <c r="F326" s="86"/>
      <c r="G326" s="86"/>
      <c r="H326" s="86"/>
      <c r="I326" s="86"/>
      <c r="J326" s="86"/>
      <c r="K326" s="86"/>
      <c r="L326" s="86"/>
      <c r="M326" s="86"/>
      <c r="N326" s="86"/>
      <c r="O326" s="86"/>
      <c r="P326" s="86"/>
      <c r="Q326" s="86"/>
      <c r="R326" s="86"/>
      <c r="S326" s="86"/>
      <c r="T326" s="86"/>
      <c r="U326" s="86"/>
      <c r="V326" s="86"/>
      <c r="W326" s="86"/>
      <c r="X326" s="86"/>
      <c r="Y326" s="86"/>
      <c r="Z326" s="86"/>
      <c r="AA326" s="86"/>
      <c r="AB326" s="86"/>
      <c r="AC326" s="86"/>
      <c r="AD326" s="86"/>
      <c r="AE326" s="86"/>
      <c r="AF326" s="86"/>
      <c r="AG326" s="86"/>
      <c r="AH326" s="86"/>
      <c r="AI326" s="86"/>
      <c r="AJ326" s="86"/>
      <c r="AK326" s="86"/>
      <c r="AL326" s="86"/>
      <c r="AM326" s="86"/>
      <c r="AN326" s="86"/>
      <c r="AO326" s="86"/>
      <c r="AP326" s="86"/>
      <c r="AQ326" s="86"/>
      <c r="AR326" s="86"/>
      <c r="AS326" s="86"/>
      <c r="AT326" s="86"/>
      <c r="AU326" s="86"/>
      <c r="AV326" s="86"/>
      <c r="AW326" s="86"/>
      <c r="AX326" s="86"/>
      <c r="AY326" s="86"/>
      <c r="AZ326" s="86"/>
      <c r="BA326" s="86"/>
      <c r="BB326" s="86"/>
    </row>
    <row r="327" spans="2:54" x14ac:dyDescent="0.25">
      <c r="B327"/>
      <c r="C327"/>
      <c r="D327" s="86"/>
      <c r="E327" s="86"/>
      <c r="F327" s="86"/>
      <c r="G327" s="86"/>
      <c r="H327" s="86"/>
      <c r="I327" s="86"/>
      <c r="J327" s="86"/>
      <c r="K327" s="86"/>
      <c r="L327" s="86"/>
      <c r="M327" s="86"/>
      <c r="N327" s="86"/>
      <c r="O327" s="86"/>
      <c r="P327" s="86"/>
      <c r="Q327" s="86"/>
      <c r="R327" s="86"/>
      <c r="S327" s="86"/>
      <c r="T327" s="86"/>
      <c r="U327" s="86"/>
      <c r="V327" s="86"/>
      <c r="W327" s="86"/>
      <c r="X327" s="86"/>
      <c r="Y327" s="86"/>
      <c r="Z327" s="86"/>
      <c r="AA327" s="86"/>
      <c r="AB327" s="86"/>
      <c r="AC327" s="86"/>
      <c r="AD327" s="86"/>
      <c r="AE327" s="86"/>
      <c r="AF327" s="86"/>
      <c r="AG327" s="86"/>
      <c r="AH327" s="86"/>
      <c r="AI327" s="86"/>
      <c r="AJ327" s="86"/>
      <c r="AK327" s="86"/>
      <c r="AL327" s="86"/>
      <c r="AM327" s="86"/>
      <c r="AN327" s="86"/>
      <c r="AO327" s="86"/>
      <c r="AP327" s="86"/>
      <c r="AQ327" s="86"/>
      <c r="AR327" s="86"/>
      <c r="AS327" s="86"/>
      <c r="AT327" s="86"/>
      <c r="AU327" s="86"/>
      <c r="AV327" s="86"/>
      <c r="AW327" s="86"/>
      <c r="AX327" s="86"/>
      <c r="AY327" s="86"/>
      <c r="AZ327" s="86"/>
      <c r="BA327" s="86"/>
      <c r="BB327" s="86"/>
    </row>
    <row r="328" spans="2:54" x14ac:dyDescent="0.25">
      <c r="B328"/>
      <c r="C328"/>
      <c r="D328" s="86"/>
      <c r="E328" s="86"/>
      <c r="F328" s="86"/>
      <c r="G328" s="86"/>
      <c r="H328" s="86"/>
      <c r="I328" s="86"/>
      <c r="J328" s="86"/>
      <c r="K328" s="86"/>
      <c r="L328" s="86"/>
      <c r="M328" s="86"/>
      <c r="N328" s="86"/>
      <c r="O328" s="86"/>
      <c r="P328" s="86"/>
      <c r="Q328" s="86"/>
      <c r="R328" s="86"/>
      <c r="S328" s="86"/>
      <c r="T328" s="86"/>
      <c r="U328" s="86"/>
      <c r="V328" s="86"/>
      <c r="W328" s="86"/>
      <c r="X328" s="86"/>
      <c r="Y328" s="86"/>
      <c r="Z328" s="86"/>
      <c r="AA328" s="86"/>
      <c r="AB328" s="86"/>
      <c r="AC328" s="86"/>
      <c r="AD328" s="86"/>
      <c r="AE328" s="86"/>
      <c r="AF328" s="86"/>
      <c r="AG328" s="86"/>
      <c r="AH328" s="86"/>
      <c r="AI328" s="86"/>
      <c r="AJ328" s="86"/>
      <c r="AK328" s="86"/>
      <c r="AL328" s="86"/>
      <c r="AM328" s="86"/>
      <c r="AN328" s="86"/>
      <c r="AO328" s="86"/>
      <c r="AP328" s="86"/>
      <c r="AQ328" s="86"/>
      <c r="AR328" s="86"/>
      <c r="AS328" s="86"/>
      <c r="AT328" s="86"/>
      <c r="AU328" s="86"/>
      <c r="AV328" s="86"/>
      <c r="AW328" s="86"/>
      <c r="AX328" s="86"/>
      <c r="AY328" s="86"/>
      <c r="AZ328" s="86"/>
      <c r="BA328" s="86"/>
      <c r="BB328" s="86"/>
    </row>
    <row r="329" spans="2:54" x14ac:dyDescent="0.25">
      <c r="B329"/>
      <c r="C329"/>
      <c r="D329" s="86"/>
      <c r="E329" s="86"/>
      <c r="F329" s="86"/>
      <c r="G329" s="86"/>
      <c r="H329" s="86"/>
      <c r="I329" s="86"/>
      <c r="J329" s="86"/>
      <c r="K329" s="86"/>
      <c r="L329" s="86"/>
      <c r="M329" s="86"/>
      <c r="N329" s="86"/>
      <c r="O329" s="86"/>
      <c r="P329" s="86"/>
      <c r="Q329" s="86"/>
      <c r="R329" s="86"/>
      <c r="S329" s="86"/>
      <c r="T329" s="86"/>
      <c r="U329" s="86"/>
      <c r="V329" s="86"/>
      <c r="W329" s="86"/>
      <c r="X329" s="86"/>
      <c r="Y329" s="86"/>
      <c r="Z329" s="86"/>
      <c r="AA329" s="86"/>
      <c r="AB329" s="86"/>
      <c r="AC329" s="86"/>
      <c r="AD329" s="86"/>
      <c r="AE329" s="86"/>
      <c r="AF329" s="86"/>
      <c r="AG329" s="86"/>
      <c r="AH329" s="86"/>
      <c r="AI329" s="86"/>
      <c r="AJ329" s="86"/>
      <c r="AK329" s="86"/>
      <c r="AL329" s="86"/>
      <c r="AM329" s="86"/>
      <c r="AN329" s="86"/>
      <c r="AO329" s="86"/>
      <c r="AP329" s="86"/>
      <c r="AQ329" s="86"/>
      <c r="AR329" s="86"/>
      <c r="AS329" s="86"/>
      <c r="AT329" s="86"/>
      <c r="AU329" s="86"/>
      <c r="AV329" s="86"/>
      <c r="AW329" s="86"/>
      <c r="AX329" s="86"/>
      <c r="AY329" s="86"/>
      <c r="AZ329" s="86"/>
      <c r="BA329" s="86"/>
      <c r="BB329" s="86"/>
    </row>
    <row r="330" spans="2:54" x14ac:dyDescent="0.25">
      <c r="B330"/>
      <c r="C330"/>
      <c r="D330" s="86"/>
      <c r="E330" s="86"/>
      <c r="F330" s="86"/>
      <c r="G330" s="86"/>
      <c r="H330" s="86"/>
      <c r="I330" s="86"/>
      <c r="J330" s="86"/>
      <c r="K330" s="86"/>
      <c r="L330" s="86"/>
      <c r="M330" s="86"/>
      <c r="N330" s="86"/>
      <c r="O330" s="86"/>
      <c r="P330" s="86"/>
      <c r="Q330" s="86"/>
      <c r="R330" s="86"/>
      <c r="S330" s="86"/>
      <c r="T330" s="86"/>
      <c r="U330" s="86"/>
      <c r="V330" s="86"/>
      <c r="W330" s="86"/>
      <c r="X330" s="86"/>
      <c r="Y330" s="86"/>
      <c r="Z330" s="86"/>
      <c r="AA330" s="86"/>
      <c r="AB330" s="86"/>
      <c r="AC330" s="86"/>
      <c r="AD330" s="86"/>
      <c r="AE330" s="86"/>
      <c r="AF330" s="86"/>
      <c r="AG330" s="86"/>
      <c r="AH330" s="86"/>
      <c r="AI330" s="86"/>
      <c r="AJ330" s="86"/>
      <c r="AK330" s="86"/>
      <c r="AL330" s="86"/>
      <c r="AM330" s="86"/>
      <c r="AN330" s="86"/>
      <c r="AO330" s="86"/>
      <c r="AP330" s="86"/>
      <c r="AQ330" s="86"/>
      <c r="AR330" s="86"/>
      <c r="AS330" s="86"/>
      <c r="AT330" s="86"/>
      <c r="AU330" s="86"/>
      <c r="AV330" s="86"/>
      <c r="AW330" s="86"/>
      <c r="AX330" s="86"/>
      <c r="AY330" s="86"/>
      <c r="AZ330" s="86"/>
      <c r="BA330" s="86"/>
      <c r="BB330" s="86"/>
    </row>
    <row r="331" spans="2:54" x14ac:dyDescent="0.25">
      <c r="B331"/>
      <c r="C331"/>
      <c r="D331" s="86"/>
      <c r="E331" s="86"/>
      <c r="F331" s="86"/>
      <c r="G331" s="86"/>
      <c r="H331" s="86"/>
      <c r="I331" s="86"/>
      <c r="J331" s="86"/>
      <c r="K331" s="86"/>
      <c r="L331" s="86"/>
      <c r="M331" s="86"/>
      <c r="N331" s="86"/>
      <c r="O331" s="86"/>
      <c r="P331" s="86"/>
      <c r="Q331" s="86"/>
      <c r="R331" s="86"/>
      <c r="S331" s="86"/>
      <c r="T331" s="86"/>
      <c r="U331" s="86"/>
      <c r="V331" s="86"/>
      <c r="W331" s="86"/>
      <c r="X331" s="86"/>
      <c r="Y331" s="86"/>
      <c r="Z331" s="86"/>
      <c r="AA331" s="86"/>
      <c r="AB331" s="86"/>
      <c r="AC331" s="86"/>
      <c r="AD331" s="86"/>
      <c r="AE331" s="86"/>
      <c r="AF331" s="86"/>
      <c r="AG331" s="86"/>
      <c r="AH331" s="86"/>
      <c r="AI331" s="86"/>
      <c r="AJ331" s="86"/>
      <c r="AK331" s="86"/>
      <c r="AL331" s="86"/>
      <c r="AM331" s="86"/>
      <c r="AN331" s="86"/>
      <c r="AO331" s="86"/>
      <c r="AP331" s="86"/>
      <c r="AQ331" s="86"/>
      <c r="AR331" s="86"/>
      <c r="AS331" s="86"/>
      <c r="AT331" s="86"/>
      <c r="AU331" s="86"/>
      <c r="AV331" s="86"/>
      <c r="AW331" s="86"/>
      <c r="AX331" s="86"/>
      <c r="AY331" s="86"/>
      <c r="AZ331" s="86"/>
      <c r="BA331" s="86"/>
      <c r="BB331" s="86"/>
    </row>
    <row r="332" spans="2:54" x14ac:dyDescent="0.25">
      <c r="B332"/>
      <c r="C332"/>
      <c r="D332" s="86"/>
      <c r="E332" s="86"/>
      <c r="F332" s="86"/>
      <c r="G332" s="86"/>
      <c r="H332" s="86"/>
      <c r="I332" s="86"/>
      <c r="J332" s="86"/>
      <c r="K332" s="86"/>
      <c r="L332" s="86"/>
      <c r="M332" s="86"/>
      <c r="N332" s="86"/>
      <c r="O332" s="86"/>
      <c r="P332" s="86"/>
      <c r="Q332" s="86"/>
      <c r="R332" s="86"/>
      <c r="S332" s="86"/>
      <c r="T332" s="86"/>
      <c r="U332" s="86"/>
      <c r="V332" s="86"/>
      <c r="W332" s="86"/>
      <c r="X332" s="86"/>
      <c r="Y332" s="86"/>
      <c r="Z332" s="86"/>
      <c r="AA332" s="86"/>
      <c r="AB332" s="86"/>
      <c r="AC332" s="86"/>
      <c r="AD332" s="86"/>
      <c r="AE332" s="86"/>
      <c r="AF332" s="86"/>
      <c r="AG332" s="86"/>
      <c r="AH332" s="86"/>
      <c r="AI332" s="86"/>
      <c r="AJ332" s="86"/>
      <c r="AK332" s="86"/>
      <c r="AL332" s="86"/>
      <c r="AM332" s="86"/>
      <c r="AN332" s="86"/>
      <c r="AO332" s="86"/>
      <c r="AP332" s="86"/>
      <c r="AQ332" s="86"/>
      <c r="AR332" s="86"/>
      <c r="AS332" s="86"/>
      <c r="AT332" s="86"/>
      <c r="AU332" s="86"/>
      <c r="AV332" s="86"/>
      <c r="AW332" s="86"/>
      <c r="AX332" s="86"/>
      <c r="AY332" s="86"/>
      <c r="AZ332" s="86"/>
      <c r="BA332" s="86"/>
      <c r="BB332" s="86"/>
    </row>
    <row r="333" spans="2:54" x14ac:dyDescent="0.25">
      <c r="B333"/>
      <c r="C333"/>
      <c r="D333" s="86"/>
      <c r="E333" s="86"/>
      <c r="F333" s="86"/>
      <c r="G333" s="86"/>
      <c r="H333" s="86"/>
      <c r="I333" s="86"/>
      <c r="J333" s="86"/>
      <c r="K333" s="86"/>
      <c r="L333" s="86"/>
      <c r="M333" s="86"/>
      <c r="N333" s="86"/>
      <c r="O333" s="86"/>
      <c r="P333" s="86"/>
      <c r="Q333" s="86"/>
      <c r="R333" s="86"/>
      <c r="S333" s="86"/>
      <c r="T333" s="86"/>
      <c r="U333" s="86"/>
      <c r="V333" s="86"/>
      <c r="W333" s="86"/>
      <c r="X333" s="86"/>
      <c r="Y333" s="86"/>
      <c r="Z333" s="86"/>
      <c r="AA333" s="86"/>
      <c r="AB333" s="86"/>
      <c r="AC333" s="86"/>
      <c r="AD333" s="86"/>
      <c r="AE333" s="86"/>
      <c r="AF333" s="86"/>
      <c r="AG333" s="86"/>
      <c r="AH333" s="86"/>
      <c r="AI333" s="86"/>
      <c r="AJ333" s="86"/>
      <c r="AK333" s="86"/>
      <c r="AL333" s="86"/>
      <c r="AM333" s="86"/>
      <c r="AN333" s="86"/>
      <c r="AO333" s="86"/>
      <c r="AP333" s="86"/>
      <c r="AQ333" s="86"/>
      <c r="AR333" s="86"/>
      <c r="AS333" s="86"/>
      <c r="AT333" s="86"/>
      <c r="AU333" s="86"/>
      <c r="AV333" s="86"/>
      <c r="AW333" s="86"/>
      <c r="AX333" s="86"/>
      <c r="AY333" s="86"/>
      <c r="AZ333" s="86"/>
      <c r="BA333" s="86"/>
      <c r="BB333" s="86"/>
    </row>
    <row r="334" spans="2:54" x14ac:dyDescent="0.25">
      <c r="B334"/>
      <c r="C334"/>
      <c r="D334" s="86"/>
      <c r="E334" s="86"/>
      <c r="F334" s="86"/>
      <c r="G334" s="86"/>
      <c r="H334" s="86"/>
      <c r="I334" s="86"/>
      <c r="J334" s="86"/>
      <c r="K334" s="86"/>
      <c r="L334" s="86"/>
      <c r="M334" s="86"/>
      <c r="N334" s="86"/>
      <c r="O334" s="86"/>
      <c r="P334" s="86"/>
      <c r="Q334" s="86"/>
      <c r="R334" s="86"/>
      <c r="S334" s="86"/>
      <c r="T334" s="86"/>
      <c r="U334" s="86"/>
      <c r="V334" s="86"/>
      <c r="W334" s="86"/>
      <c r="X334" s="86"/>
      <c r="Y334" s="86"/>
      <c r="Z334" s="86"/>
      <c r="AA334" s="86"/>
      <c r="AB334" s="86"/>
      <c r="AC334" s="86"/>
      <c r="AD334" s="86"/>
      <c r="AE334" s="86"/>
      <c r="AF334" s="86"/>
      <c r="AG334" s="86"/>
      <c r="AH334" s="86"/>
      <c r="AI334" s="86"/>
      <c r="AJ334" s="86"/>
      <c r="AK334" s="86"/>
      <c r="AL334" s="86"/>
      <c r="AM334" s="86"/>
      <c r="AN334" s="86"/>
      <c r="AO334" s="86"/>
      <c r="AP334" s="86"/>
      <c r="AQ334" s="86"/>
      <c r="AR334" s="86"/>
      <c r="AS334" s="86"/>
      <c r="AT334" s="86"/>
      <c r="AU334" s="86"/>
      <c r="AV334" s="86"/>
      <c r="AW334" s="86"/>
      <c r="AX334" s="86"/>
      <c r="AY334" s="86"/>
      <c r="AZ334" s="86"/>
      <c r="BA334" s="86"/>
      <c r="BB334" s="86"/>
    </row>
    <row r="335" spans="2:54" x14ac:dyDescent="0.25">
      <c r="B335"/>
      <c r="C335"/>
      <c r="D335" s="86"/>
      <c r="E335" s="86"/>
      <c r="F335" s="86"/>
      <c r="G335" s="86"/>
      <c r="H335" s="86"/>
      <c r="I335" s="86"/>
      <c r="J335" s="86"/>
      <c r="K335" s="86"/>
      <c r="L335" s="86"/>
      <c r="M335" s="86"/>
      <c r="N335" s="86"/>
      <c r="O335" s="86"/>
      <c r="P335" s="86"/>
      <c r="Q335" s="86"/>
      <c r="R335" s="86"/>
      <c r="S335" s="86"/>
      <c r="T335" s="86"/>
      <c r="U335" s="86"/>
      <c r="V335" s="86"/>
      <c r="W335" s="86"/>
      <c r="X335" s="86"/>
      <c r="Y335" s="86"/>
      <c r="Z335" s="86"/>
      <c r="AA335" s="86"/>
      <c r="AB335" s="86"/>
      <c r="AC335" s="86"/>
      <c r="AD335" s="86"/>
      <c r="AE335" s="86"/>
      <c r="AF335" s="86"/>
      <c r="AG335" s="86"/>
      <c r="AH335" s="86"/>
      <c r="AI335" s="86"/>
      <c r="AJ335" s="86"/>
      <c r="AK335" s="86"/>
      <c r="AL335" s="86"/>
      <c r="AM335" s="86"/>
      <c r="AN335" s="86"/>
      <c r="AO335" s="86"/>
      <c r="AP335" s="86"/>
      <c r="AQ335" s="86"/>
      <c r="AR335" s="86"/>
      <c r="AS335" s="86"/>
      <c r="AT335" s="86"/>
      <c r="AU335" s="86"/>
      <c r="AV335" s="86"/>
      <c r="AW335" s="86"/>
      <c r="AX335" s="86"/>
      <c r="AY335" s="86"/>
      <c r="AZ335" s="86"/>
      <c r="BA335" s="86"/>
      <c r="BB335" s="86"/>
    </row>
    <row r="336" spans="2:54" x14ac:dyDescent="0.25">
      <c r="B336"/>
      <c r="C336"/>
      <c r="D336" s="86"/>
      <c r="E336" s="86"/>
      <c r="F336" s="86"/>
      <c r="G336" s="86"/>
      <c r="H336" s="86"/>
      <c r="I336" s="86"/>
      <c r="J336" s="86"/>
      <c r="K336" s="86"/>
      <c r="L336" s="86"/>
      <c r="M336" s="86"/>
      <c r="N336" s="86"/>
      <c r="O336" s="86"/>
      <c r="P336" s="86"/>
      <c r="Q336" s="86"/>
      <c r="R336" s="86"/>
      <c r="S336" s="86"/>
      <c r="T336" s="86"/>
      <c r="U336" s="86"/>
      <c r="V336" s="86"/>
      <c r="W336" s="86"/>
      <c r="X336" s="86"/>
      <c r="Y336" s="86"/>
      <c r="Z336" s="86"/>
      <c r="AA336" s="86"/>
      <c r="AB336" s="86"/>
      <c r="AC336" s="86"/>
      <c r="AD336" s="86"/>
      <c r="AE336" s="86"/>
      <c r="AF336" s="86"/>
      <c r="AG336" s="86"/>
      <c r="AH336" s="86"/>
      <c r="AI336" s="86"/>
      <c r="AJ336" s="86"/>
      <c r="AK336" s="86"/>
      <c r="AL336" s="86"/>
      <c r="AM336" s="86"/>
      <c r="AN336" s="86"/>
      <c r="AO336" s="86"/>
      <c r="AP336" s="86"/>
      <c r="AQ336" s="86"/>
      <c r="AR336" s="86"/>
      <c r="AS336" s="86"/>
      <c r="AT336" s="86"/>
      <c r="AU336" s="86"/>
      <c r="AV336" s="86"/>
      <c r="AW336" s="86"/>
      <c r="AX336" s="86"/>
      <c r="AY336" s="86"/>
      <c r="AZ336" s="86"/>
      <c r="BA336" s="86"/>
      <c r="BB336" s="86"/>
    </row>
    <row r="337" spans="2:54" x14ac:dyDescent="0.25">
      <c r="B337"/>
      <c r="C337"/>
      <c r="D337" s="86"/>
      <c r="E337" s="86"/>
      <c r="F337" s="86"/>
      <c r="G337" s="86"/>
      <c r="H337" s="86"/>
      <c r="I337" s="86"/>
      <c r="J337" s="86"/>
      <c r="K337" s="86"/>
      <c r="L337" s="86"/>
      <c r="M337" s="86"/>
      <c r="N337" s="86"/>
      <c r="O337" s="86"/>
      <c r="P337" s="86"/>
      <c r="Q337" s="86"/>
      <c r="R337" s="86"/>
      <c r="S337" s="86"/>
      <c r="T337" s="86"/>
      <c r="U337" s="86"/>
      <c r="V337" s="86"/>
      <c r="W337" s="86"/>
      <c r="X337" s="86"/>
      <c r="Y337" s="86"/>
      <c r="Z337" s="86"/>
      <c r="AA337" s="86"/>
      <c r="AB337" s="86"/>
      <c r="AC337" s="86"/>
      <c r="AD337" s="86"/>
      <c r="AE337" s="86"/>
      <c r="AF337" s="86"/>
      <c r="AG337" s="86"/>
      <c r="AH337" s="86"/>
      <c r="AI337" s="86"/>
      <c r="AJ337" s="86"/>
      <c r="AK337" s="86"/>
      <c r="AL337" s="86"/>
      <c r="AM337" s="86"/>
      <c r="AN337" s="86"/>
      <c r="AO337" s="86"/>
      <c r="AP337" s="86"/>
      <c r="AQ337" s="86"/>
      <c r="AR337" s="86"/>
      <c r="AS337" s="86"/>
      <c r="AT337" s="86"/>
      <c r="AU337" s="86"/>
      <c r="AV337" s="86"/>
      <c r="AW337" s="86"/>
      <c r="AX337" s="86"/>
      <c r="AY337" s="86"/>
      <c r="AZ337" s="86"/>
      <c r="BA337" s="86"/>
      <c r="BB337" s="86"/>
    </row>
    <row r="338" spans="2:54" x14ac:dyDescent="0.25">
      <c r="B338"/>
      <c r="C338"/>
      <c r="D338" s="86"/>
      <c r="E338" s="86"/>
      <c r="F338" s="86"/>
      <c r="G338" s="86"/>
      <c r="H338" s="86"/>
      <c r="I338" s="86"/>
      <c r="J338" s="86"/>
      <c r="K338" s="86"/>
      <c r="L338" s="86"/>
      <c r="M338" s="86"/>
      <c r="N338" s="86"/>
      <c r="O338" s="86"/>
      <c r="P338" s="86"/>
      <c r="Q338" s="86"/>
      <c r="R338" s="86"/>
      <c r="S338" s="86"/>
      <c r="T338" s="86"/>
      <c r="U338" s="86"/>
      <c r="V338" s="86"/>
      <c r="W338" s="86"/>
      <c r="X338" s="86"/>
      <c r="Y338" s="86"/>
      <c r="Z338" s="86"/>
      <c r="AA338" s="86"/>
      <c r="AB338" s="86"/>
      <c r="AC338" s="86"/>
      <c r="AD338" s="86"/>
      <c r="AE338" s="86"/>
      <c r="AF338" s="86"/>
      <c r="AG338" s="86"/>
      <c r="AH338" s="86"/>
      <c r="AI338" s="86"/>
      <c r="AJ338" s="86"/>
      <c r="AK338" s="86"/>
      <c r="AL338" s="86"/>
      <c r="AM338" s="86"/>
      <c r="AN338" s="86"/>
      <c r="AO338" s="86"/>
      <c r="AP338" s="86"/>
      <c r="AQ338" s="86"/>
      <c r="AR338" s="86"/>
      <c r="AS338" s="86"/>
      <c r="AT338" s="86"/>
      <c r="AU338" s="86"/>
      <c r="AV338" s="86"/>
      <c r="AW338" s="86"/>
      <c r="AX338" s="86"/>
      <c r="AY338" s="86"/>
      <c r="AZ338" s="86"/>
      <c r="BA338" s="86"/>
      <c r="BB338" s="86"/>
    </row>
    <row r="339" spans="2:54" x14ac:dyDescent="0.25">
      <c r="B339"/>
      <c r="C339"/>
      <c r="D339" s="86"/>
      <c r="E339" s="86"/>
      <c r="F339" s="86"/>
      <c r="G339" s="86"/>
      <c r="H339" s="86"/>
      <c r="I339" s="86"/>
      <c r="J339" s="86"/>
      <c r="K339" s="86"/>
      <c r="L339" s="86"/>
      <c r="M339" s="86"/>
      <c r="N339" s="86"/>
      <c r="O339" s="86"/>
      <c r="P339" s="86"/>
      <c r="Q339" s="86"/>
      <c r="R339" s="86"/>
      <c r="S339" s="86"/>
      <c r="T339" s="86"/>
      <c r="U339" s="86"/>
      <c r="V339" s="86"/>
      <c r="W339" s="86"/>
      <c r="X339" s="86"/>
      <c r="Y339" s="86"/>
      <c r="Z339" s="86"/>
      <c r="AA339" s="86"/>
      <c r="AB339" s="86"/>
      <c r="AC339" s="86"/>
      <c r="AD339" s="86"/>
      <c r="AE339" s="86"/>
      <c r="AF339" s="86"/>
      <c r="AG339" s="86"/>
      <c r="AH339" s="86"/>
      <c r="AI339" s="86"/>
      <c r="AJ339" s="86"/>
      <c r="AK339" s="86"/>
      <c r="AL339" s="86"/>
      <c r="AM339" s="86"/>
      <c r="AN339" s="86"/>
      <c r="AO339" s="86"/>
      <c r="AP339" s="86"/>
      <c r="AQ339" s="86"/>
      <c r="AR339" s="86"/>
      <c r="AS339" s="86"/>
      <c r="AT339" s="86"/>
      <c r="AU339" s="86"/>
      <c r="AV339" s="86"/>
      <c r="AW339" s="86"/>
      <c r="AX339" s="86"/>
      <c r="AY339" s="86"/>
      <c r="AZ339" s="86"/>
      <c r="BA339" s="86"/>
      <c r="BB339" s="86"/>
    </row>
    <row r="340" spans="2:54" x14ac:dyDescent="0.25">
      <c r="B340"/>
      <c r="C340"/>
      <c r="D340" s="86"/>
      <c r="E340" s="86"/>
      <c r="F340" s="86"/>
      <c r="G340" s="86"/>
      <c r="H340" s="86"/>
      <c r="I340" s="86"/>
      <c r="J340" s="86"/>
      <c r="K340" s="86"/>
      <c r="L340" s="86"/>
      <c r="M340" s="86"/>
      <c r="N340" s="86"/>
      <c r="O340" s="86"/>
      <c r="P340" s="86"/>
      <c r="Q340" s="86"/>
      <c r="R340" s="86"/>
      <c r="S340" s="86"/>
      <c r="T340" s="86"/>
      <c r="U340" s="86"/>
      <c r="V340" s="86"/>
      <c r="W340" s="86"/>
      <c r="X340" s="86"/>
      <c r="Y340" s="86"/>
      <c r="Z340" s="86"/>
      <c r="AA340" s="86"/>
      <c r="AB340" s="86"/>
      <c r="AC340" s="86"/>
      <c r="AD340" s="86"/>
      <c r="AE340" s="86"/>
      <c r="AF340" s="86"/>
      <c r="AG340" s="86"/>
      <c r="AH340" s="86"/>
      <c r="AI340" s="86"/>
      <c r="AJ340" s="86"/>
      <c r="AK340" s="86"/>
      <c r="AL340" s="86"/>
      <c r="AM340" s="86"/>
      <c r="AN340" s="86"/>
      <c r="AO340" s="86"/>
      <c r="AP340" s="86"/>
      <c r="AQ340" s="86"/>
      <c r="AR340" s="86"/>
      <c r="AS340" s="86"/>
      <c r="AT340" s="86"/>
      <c r="AU340" s="86"/>
      <c r="AV340" s="86"/>
      <c r="AW340" s="86"/>
      <c r="AX340" s="86"/>
      <c r="AY340" s="86"/>
      <c r="AZ340" s="86"/>
      <c r="BA340" s="86"/>
      <c r="BB340" s="86"/>
    </row>
    <row r="341" spans="2:54" x14ac:dyDescent="0.25">
      <c r="B341"/>
      <c r="C341"/>
      <c r="D341" s="86"/>
      <c r="E341" s="86"/>
      <c r="F341" s="86"/>
      <c r="G341" s="86"/>
      <c r="H341" s="86"/>
      <c r="I341" s="86"/>
      <c r="J341" s="86"/>
      <c r="K341" s="86"/>
      <c r="L341" s="86"/>
      <c r="M341" s="86"/>
      <c r="N341" s="86"/>
      <c r="O341" s="86"/>
      <c r="P341" s="86"/>
      <c r="Q341" s="86"/>
      <c r="R341" s="86"/>
      <c r="S341" s="86"/>
      <c r="T341" s="86"/>
      <c r="U341" s="86"/>
      <c r="V341" s="86"/>
      <c r="W341" s="86"/>
      <c r="X341" s="86"/>
      <c r="Y341" s="86"/>
      <c r="Z341" s="86"/>
      <c r="AA341" s="86"/>
      <c r="AB341" s="86"/>
      <c r="AC341" s="86"/>
      <c r="AD341" s="86"/>
      <c r="AE341" s="86"/>
      <c r="AF341" s="86"/>
      <c r="AG341" s="86"/>
      <c r="AH341" s="86"/>
      <c r="AI341" s="86"/>
      <c r="AJ341" s="86"/>
      <c r="AK341" s="86"/>
      <c r="AL341" s="86"/>
      <c r="AM341" s="86"/>
      <c r="AN341" s="86"/>
      <c r="AO341" s="86"/>
      <c r="AP341" s="86"/>
      <c r="AQ341" s="86"/>
      <c r="AR341" s="86"/>
      <c r="AS341" s="86"/>
      <c r="AT341" s="86"/>
      <c r="AU341" s="86"/>
      <c r="AV341" s="86"/>
      <c r="AW341" s="86"/>
      <c r="AX341" s="86"/>
      <c r="AY341" s="86"/>
      <c r="AZ341" s="86"/>
      <c r="BA341" s="86"/>
      <c r="BB341" s="86"/>
    </row>
    <row r="342" spans="2:54" x14ac:dyDescent="0.25">
      <c r="B342"/>
      <c r="C342"/>
      <c r="D342" s="86"/>
      <c r="E342" s="86"/>
      <c r="F342" s="86"/>
      <c r="G342" s="86"/>
      <c r="H342" s="86"/>
      <c r="I342" s="86"/>
      <c r="J342" s="86"/>
      <c r="K342" s="86"/>
      <c r="L342" s="86"/>
      <c r="M342" s="86"/>
      <c r="N342" s="86"/>
      <c r="O342" s="86"/>
      <c r="P342" s="86"/>
      <c r="Q342" s="86"/>
      <c r="R342" s="86"/>
      <c r="S342" s="86"/>
      <c r="T342" s="86"/>
      <c r="U342" s="86"/>
      <c r="V342" s="86"/>
      <c r="W342" s="86"/>
      <c r="X342" s="86"/>
      <c r="Y342" s="86"/>
      <c r="Z342" s="86"/>
      <c r="AA342" s="86"/>
      <c r="AB342" s="86"/>
      <c r="AC342" s="86"/>
      <c r="AD342" s="86"/>
      <c r="AE342" s="86"/>
      <c r="AF342" s="86"/>
      <c r="AG342" s="86"/>
      <c r="AH342" s="86"/>
      <c r="AI342" s="86"/>
      <c r="AJ342" s="86"/>
      <c r="AK342" s="86"/>
      <c r="AL342" s="86"/>
      <c r="AM342" s="86"/>
      <c r="AN342" s="86"/>
      <c r="AO342" s="86"/>
      <c r="AP342" s="86"/>
      <c r="AQ342" s="86"/>
      <c r="AR342" s="86"/>
      <c r="AS342" s="86"/>
      <c r="AT342" s="86"/>
      <c r="AU342" s="86"/>
      <c r="AV342" s="86"/>
      <c r="AW342" s="86"/>
      <c r="AX342" s="86"/>
      <c r="AY342" s="86"/>
      <c r="AZ342" s="86"/>
      <c r="BA342" s="86"/>
      <c r="BB342" s="86"/>
    </row>
    <row r="343" spans="2:54" x14ac:dyDescent="0.25">
      <c r="B343"/>
      <c r="C343"/>
      <c r="D343" s="86"/>
      <c r="E343" s="86"/>
      <c r="F343" s="86"/>
      <c r="G343" s="86"/>
      <c r="H343" s="86"/>
      <c r="I343" s="86"/>
      <c r="J343" s="86"/>
      <c r="K343" s="86"/>
      <c r="L343" s="86"/>
      <c r="M343" s="86"/>
      <c r="N343" s="86"/>
      <c r="O343" s="86"/>
      <c r="P343" s="86"/>
      <c r="Q343" s="86"/>
      <c r="R343" s="86"/>
      <c r="S343" s="86"/>
      <c r="T343" s="86"/>
      <c r="U343" s="86"/>
      <c r="V343" s="86"/>
      <c r="W343" s="86"/>
      <c r="X343" s="86"/>
      <c r="Y343" s="86"/>
      <c r="Z343" s="86"/>
      <c r="AA343" s="86"/>
      <c r="AB343" s="86"/>
      <c r="AC343" s="86"/>
      <c r="AD343" s="86"/>
      <c r="AE343" s="86"/>
      <c r="AF343" s="86"/>
      <c r="AG343" s="86"/>
      <c r="AH343" s="86"/>
      <c r="AI343" s="86"/>
      <c r="AJ343" s="86"/>
      <c r="AK343" s="86"/>
      <c r="AL343" s="86"/>
      <c r="AM343" s="86"/>
      <c r="AN343" s="86"/>
      <c r="AO343" s="86"/>
      <c r="AP343" s="86"/>
      <c r="AQ343" s="86"/>
      <c r="AR343" s="86"/>
      <c r="AS343" s="86"/>
      <c r="AT343" s="86"/>
      <c r="AU343" s="86"/>
      <c r="AV343" s="86"/>
      <c r="AW343" s="86"/>
      <c r="AX343" s="86"/>
      <c r="AY343" s="86"/>
      <c r="AZ343" s="86"/>
      <c r="BA343" s="86"/>
      <c r="BB343" s="86"/>
    </row>
    <row r="344" spans="2:54" x14ac:dyDescent="0.25">
      <c r="B344"/>
      <c r="C344"/>
      <c r="D344" s="86"/>
      <c r="E344" s="86"/>
      <c r="F344" s="86"/>
      <c r="G344" s="86"/>
      <c r="H344" s="86"/>
      <c r="I344" s="86"/>
      <c r="J344" s="86"/>
      <c r="K344" s="86"/>
      <c r="L344" s="86"/>
      <c r="M344" s="86"/>
      <c r="N344" s="86"/>
      <c r="O344" s="86"/>
      <c r="P344" s="86"/>
      <c r="Q344" s="86"/>
      <c r="R344" s="86"/>
      <c r="S344" s="86"/>
      <c r="T344" s="86"/>
      <c r="U344" s="86"/>
      <c r="V344" s="86"/>
      <c r="W344" s="86"/>
      <c r="X344" s="86"/>
      <c r="Y344" s="86"/>
      <c r="Z344" s="86"/>
      <c r="AA344" s="86"/>
      <c r="AB344" s="86"/>
      <c r="AC344" s="86"/>
      <c r="AD344" s="86"/>
      <c r="AE344" s="86"/>
      <c r="AF344" s="86"/>
      <c r="AG344" s="86"/>
      <c r="AH344" s="86"/>
      <c r="AI344" s="86"/>
      <c r="AJ344" s="86"/>
      <c r="AK344" s="86"/>
      <c r="AL344" s="86"/>
      <c r="AM344" s="86"/>
      <c r="AN344" s="86"/>
      <c r="AO344" s="86"/>
      <c r="AP344" s="86"/>
      <c r="AQ344" s="86"/>
      <c r="AR344" s="86"/>
      <c r="AS344" s="86"/>
      <c r="AT344" s="86"/>
      <c r="AU344" s="86"/>
      <c r="AV344" s="86"/>
      <c r="AW344" s="86"/>
      <c r="AX344" s="86"/>
      <c r="AY344" s="86"/>
      <c r="AZ344" s="86"/>
      <c r="BA344" s="86"/>
      <c r="BB344" s="86"/>
    </row>
    <row r="345" spans="2:54" x14ac:dyDescent="0.25">
      <c r="B345"/>
      <c r="C345"/>
      <c r="D345" s="86"/>
      <c r="E345" s="86"/>
      <c r="F345" s="86"/>
      <c r="G345" s="86"/>
      <c r="H345" s="86"/>
      <c r="I345" s="86"/>
      <c r="J345" s="86"/>
      <c r="K345" s="86"/>
      <c r="L345" s="86"/>
      <c r="M345" s="86"/>
      <c r="N345" s="86"/>
      <c r="O345" s="86"/>
      <c r="P345" s="86"/>
      <c r="Q345" s="86"/>
      <c r="R345" s="86"/>
      <c r="S345" s="86"/>
      <c r="T345" s="86"/>
      <c r="U345" s="86"/>
      <c r="V345" s="86"/>
      <c r="W345" s="86"/>
      <c r="X345" s="86"/>
      <c r="Y345" s="86"/>
      <c r="Z345" s="86"/>
      <c r="AA345" s="86"/>
      <c r="AB345" s="86"/>
      <c r="AC345" s="86"/>
      <c r="AD345" s="86"/>
      <c r="AE345" s="86"/>
      <c r="AF345" s="86"/>
      <c r="AG345" s="86"/>
      <c r="AH345" s="86"/>
      <c r="AI345" s="86"/>
      <c r="AJ345" s="86"/>
      <c r="AK345" s="86"/>
      <c r="AL345" s="86"/>
      <c r="AM345" s="86"/>
      <c r="AN345" s="86"/>
      <c r="AO345" s="86"/>
      <c r="AP345" s="86"/>
      <c r="AQ345" s="86"/>
      <c r="AR345" s="86"/>
      <c r="AS345" s="86"/>
      <c r="AT345" s="86"/>
      <c r="AU345" s="86"/>
      <c r="AV345" s="86"/>
      <c r="AW345" s="86"/>
      <c r="AX345" s="86"/>
      <c r="AY345" s="86"/>
      <c r="AZ345" s="86"/>
      <c r="BA345" s="86"/>
      <c r="BB345" s="86"/>
    </row>
    <row r="346" spans="2:54" x14ac:dyDescent="0.25">
      <c r="B346"/>
      <c r="C346"/>
      <c r="D346" s="86"/>
      <c r="E346" s="86"/>
      <c r="F346" s="86"/>
      <c r="G346" s="86"/>
      <c r="H346" s="86"/>
      <c r="I346" s="86"/>
      <c r="J346" s="86"/>
      <c r="K346" s="86"/>
      <c r="L346" s="86"/>
      <c r="M346" s="86"/>
      <c r="N346" s="86"/>
      <c r="O346" s="86"/>
      <c r="P346" s="86"/>
      <c r="Q346" s="86"/>
      <c r="R346" s="86"/>
      <c r="S346" s="86"/>
      <c r="T346" s="86"/>
      <c r="U346" s="86"/>
      <c r="V346" s="86"/>
      <c r="W346" s="86"/>
      <c r="X346" s="86"/>
      <c r="Y346" s="86"/>
      <c r="Z346" s="86"/>
      <c r="AA346" s="86"/>
      <c r="AB346" s="86"/>
      <c r="AC346" s="86"/>
      <c r="AD346" s="86"/>
      <c r="AE346" s="86"/>
      <c r="AF346" s="86"/>
      <c r="AG346" s="86"/>
      <c r="AH346" s="86"/>
      <c r="AI346" s="86"/>
      <c r="AJ346" s="86"/>
      <c r="AK346" s="86"/>
      <c r="AL346" s="86"/>
      <c r="AM346" s="86"/>
      <c r="AN346" s="86"/>
      <c r="AO346" s="86"/>
      <c r="AP346" s="86"/>
      <c r="AQ346" s="86"/>
      <c r="AR346" s="86"/>
      <c r="AS346" s="86"/>
      <c r="AT346" s="86"/>
      <c r="AU346" s="86"/>
      <c r="AV346" s="86"/>
      <c r="AW346" s="86"/>
      <c r="AX346" s="86"/>
      <c r="AY346" s="86"/>
      <c r="AZ346" s="86"/>
      <c r="BA346" s="86"/>
      <c r="BB346" s="86"/>
    </row>
    <row r="347" spans="2:54" x14ac:dyDescent="0.25">
      <c r="B347"/>
      <c r="C347"/>
      <c r="D347" s="86"/>
      <c r="E347" s="86"/>
      <c r="F347" s="86"/>
      <c r="G347" s="86"/>
      <c r="H347" s="86"/>
      <c r="I347" s="86"/>
      <c r="J347" s="86"/>
      <c r="K347" s="86"/>
      <c r="L347" s="86"/>
      <c r="M347" s="86"/>
      <c r="N347" s="86"/>
      <c r="O347" s="86"/>
      <c r="P347" s="86"/>
      <c r="Q347" s="86"/>
      <c r="R347" s="86"/>
      <c r="S347" s="86"/>
      <c r="T347" s="86"/>
      <c r="U347" s="86"/>
      <c r="V347" s="86"/>
      <c r="W347" s="86"/>
      <c r="X347" s="86"/>
      <c r="Y347" s="86"/>
      <c r="Z347" s="86"/>
      <c r="AA347" s="86"/>
      <c r="AB347" s="86"/>
      <c r="AC347" s="86"/>
      <c r="AD347" s="86"/>
      <c r="AE347" s="86"/>
      <c r="AF347" s="86"/>
      <c r="AG347" s="86"/>
      <c r="AH347" s="86"/>
      <c r="AI347" s="86"/>
      <c r="AJ347" s="86"/>
      <c r="AK347" s="86"/>
      <c r="AL347" s="86"/>
      <c r="AM347" s="86"/>
      <c r="AN347" s="86"/>
      <c r="AO347" s="86"/>
      <c r="AP347" s="86"/>
      <c r="AQ347" s="86"/>
      <c r="AR347" s="86"/>
      <c r="AS347" s="86"/>
      <c r="AT347" s="86"/>
      <c r="AU347" s="86"/>
      <c r="AV347" s="86"/>
      <c r="AW347" s="86"/>
      <c r="AX347" s="86"/>
      <c r="AY347" s="86"/>
      <c r="AZ347" s="86"/>
      <c r="BA347" s="86"/>
      <c r="BB347" s="86"/>
    </row>
    <row r="348" spans="2:54" x14ac:dyDescent="0.25">
      <c r="B348"/>
      <c r="C348"/>
      <c r="D348" s="86"/>
      <c r="E348" s="86"/>
      <c r="F348" s="86"/>
      <c r="G348" s="86"/>
      <c r="H348" s="86"/>
      <c r="I348" s="86"/>
      <c r="J348" s="86"/>
      <c r="K348" s="86"/>
      <c r="L348" s="86"/>
      <c r="M348" s="86"/>
      <c r="N348" s="86"/>
      <c r="O348" s="86"/>
      <c r="P348" s="86"/>
      <c r="Q348" s="86"/>
      <c r="R348" s="86"/>
      <c r="S348" s="86"/>
      <c r="T348" s="86"/>
      <c r="U348" s="86"/>
      <c r="V348" s="86"/>
      <c r="W348" s="86"/>
      <c r="X348" s="86"/>
      <c r="Y348" s="86"/>
      <c r="Z348" s="86"/>
      <c r="AA348" s="86"/>
      <c r="AB348" s="86"/>
      <c r="AC348" s="86"/>
      <c r="AD348" s="86"/>
      <c r="AE348" s="86"/>
      <c r="AF348" s="86"/>
      <c r="AG348" s="86"/>
      <c r="AH348" s="86"/>
      <c r="AI348" s="86"/>
      <c r="AJ348" s="86"/>
      <c r="AK348" s="86"/>
      <c r="AL348" s="86"/>
      <c r="AM348" s="86"/>
      <c r="AN348" s="86"/>
      <c r="AO348" s="86"/>
      <c r="AP348" s="86"/>
      <c r="AQ348" s="86"/>
      <c r="AR348" s="86"/>
      <c r="AS348" s="86"/>
      <c r="AT348" s="86"/>
      <c r="AU348" s="86"/>
      <c r="AV348" s="86"/>
      <c r="AW348" s="86"/>
      <c r="AX348" s="86"/>
      <c r="AY348" s="86"/>
      <c r="AZ348" s="86"/>
      <c r="BA348" s="86"/>
      <c r="BB348" s="86"/>
    </row>
    <row r="349" spans="2:54" x14ac:dyDescent="0.25">
      <c r="B349"/>
      <c r="C349"/>
      <c r="D349" s="86"/>
      <c r="E349" s="86"/>
      <c r="F349" s="86"/>
      <c r="G349" s="86"/>
      <c r="H349" s="86"/>
      <c r="I349" s="86"/>
      <c r="J349" s="86"/>
      <c r="K349" s="86"/>
      <c r="L349" s="86"/>
      <c r="M349" s="86"/>
      <c r="N349" s="86"/>
      <c r="O349" s="86"/>
      <c r="P349" s="86"/>
      <c r="Q349" s="86"/>
      <c r="R349" s="86"/>
      <c r="S349" s="86"/>
      <c r="T349" s="86"/>
      <c r="U349" s="86"/>
      <c r="V349" s="86"/>
      <c r="W349" s="86"/>
      <c r="X349" s="86"/>
      <c r="Y349" s="86"/>
      <c r="Z349" s="86"/>
      <c r="AA349" s="86"/>
      <c r="AB349" s="86"/>
      <c r="AC349" s="86"/>
      <c r="AD349" s="86"/>
      <c r="AE349" s="86"/>
      <c r="AF349" s="86"/>
      <c r="AG349" s="86"/>
      <c r="AH349" s="86"/>
      <c r="AI349" s="86"/>
      <c r="AJ349" s="86"/>
      <c r="AK349" s="86"/>
      <c r="AL349" s="86"/>
      <c r="AM349" s="86"/>
      <c r="AN349" s="86"/>
      <c r="AO349" s="86"/>
      <c r="AP349" s="86"/>
      <c r="AQ349" s="86"/>
      <c r="AR349" s="86"/>
      <c r="AS349" s="86"/>
      <c r="AT349" s="86"/>
      <c r="AU349" s="86"/>
      <c r="AV349" s="86"/>
      <c r="AW349" s="86"/>
      <c r="AX349" s="86"/>
      <c r="AY349" s="86"/>
      <c r="AZ349" s="86"/>
      <c r="BA349" s="86"/>
      <c r="BB349" s="86"/>
    </row>
    <row r="350" spans="2:54" x14ac:dyDescent="0.25">
      <c r="B350"/>
      <c r="C350"/>
      <c r="D350" s="86"/>
      <c r="E350" s="86"/>
      <c r="F350" s="86"/>
      <c r="G350" s="86"/>
      <c r="H350" s="86"/>
      <c r="I350" s="86"/>
      <c r="J350" s="86"/>
      <c r="K350" s="86"/>
      <c r="L350" s="86"/>
      <c r="M350" s="86"/>
      <c r="N350" s="86"/>
      <c r="O350" s="86"/>
      <c r="P350" s="86"/>
      <c r="Q350" s="86"/>
      <c r="R350" s="86"/>
      <c r="S350" s="86"/>
      <c r="T350" s="86"/>
      <c r="U350" s="86"/>
      <c r="V350" s="86"/>
      <c r="W350" s="86"/>
      <c r="X350" s="86"/>
      <c r="Y350" s="86"/>
      <c r="Z350" s="86"/>
      <c r="AA350" s="86"/>
      <c r="AB350" s="86"/>
      <c r="AC350" s="86"/>
      <c r="AD350" s="86"/>
      <c r="AE350" s="86"/>
      <c r="AF350" s="86"/>
      <c r="AG350" s="86"/>
      <c r="AH350" s="86"/>
      <c r="AI350" s="86"/>
      <c r="AJ350" s="86"/>
      <c r="AK350" s="86"/>
      <c r="AL350" s="86"/>
      <c r="AM350" s="86"/>
      <c r="AN350" s="86"/>
      <c r="AO350" s="86"/>
      <c r="AP350" s="86"/>
      <c r="AQ350" s="86"/>
      <c r="AR350" s="86"/>
      <c r="AS350" s="86"/>
      <c r="AT350" s="86"/>
      <c r="AU350" s="86"/>
      <c r="AV350" s="86"/>
      <c r="AW350" s="86"/>
      <c r="AX350" s="86"/>
      <c r="AY350" s="86"/>
      <c r="AZ350" s="86"/>
      <c r="BA350" s="86"/>
      <c r="BB350" s="86"/>
    </row>
    <row r="351" spans="2:54" x14ac:dyDescent="0.25">
      <c r="B351"/>
      <c r="C351"/>
      <c r="D351" s="86"/>
      <c r="E351" s="86"/>
      <c r="F351" s="86"/>
      <c r="G351" s="86"/>
      <c r="H351" s="86"/>
      <c r="I351" s="86"/>
      <c r="J351" s="86"/>
      <c r="K351" s="86"/>
      <c r="L351" s="86"/>
      <c r="M351" s="86"/>
      <c r="N351" s="86"/>
      <c r="O351" s="86"/>
      <c r="P351" s="86"/>
      <c r="Q351" s="86"/>
      <c r="R351" s="86"/>
      <c r="S351" s="86"/>
      <c r="T351" s="86"/>
      <c r="U351" s="86"/>
      <c r="V351" s="86"/>
      <c r="W351" s="86"/>
      <c r="X351" s="86"/>
      <c r="Y351" s="86"/>
      <c r="Z351" s="86"/>
      <c r="AA351" s="86"/>
      <c r="AB351" s="86"/>
      <c r="AC351" s="86"/>
      <c r="AD351" s="86"/>
      <c r="AE351" s="86"/>
      <c r="AF351" s="86"/>
      <c r="AG351" s="86"/>
      <c r="AH351" s="86"/>
      <c r="AI351" s="86"/>
      <c r="AJ351" s="86"/>
      <c r="AK351" s="86"/>
      <c r="AL351" s="86"/>
      <c r="AM351" s="86"/>
      <c r="AN351" s="86"/>
      <c r="AO351" s="86"/>
      <c r="AP351" s="86"/>
      <c r="AQ351" s="86"/>
      <c r="AR351" s="86"/>
      <c r="AS351" s="86"/>
      <c r="AT351" s="86"/>
      <c r="AU351" s="86"/>
      <c r="AV351" s="86"/>
      <c r="AW351" s="86"/>
      <c r="AX351" s="86"/>
      <c r="AY351" s="86"/>
      <c r="AZ351" s="86"/>
      <c r="BA351" s="86"/>
      <c r="BB351" s="86"/>
    </row>
    <row r="352" spans="2:54" x14ac:dyDescent="0.25">
      <c r="B352"/>
      <c r="C352"/>
      <c r="D352" s="86"/>
      <c r="E352" s="86"/>
      <c r="F352" s="86"/>
      <c r="G352" s="86"/>
      <c r="H352" s="86"/>
      <c r="I352" s="86"/>
      <c r="J352" s="86"/>
      <c r="K352" s="86"/>
      <c r="L352" s="86"/>
      <c r="M352" s="86"/>
      <c r="N352" s="86"/>
      <c r="O352" s="86"/>
      <c r="P352" s="86"/>
      <c r="Q352" s="86"/>
      <c r="R352" s="86"/>
      <c r="S352" s="86"/>
      <c r="T352" s="86"/>
      <c r="U352" s="86"/>
      <c r="V352" s="86"/>
      <c r="W352" s="86"/>
      <c r="X352" s="86"/>
      <c r="Y352" s="86"/>
      <c r="Z352" s="86"/>
      <c r="AA352" s="86"/>
      <c r="AB352" s="86"/>
      <c r="AC352" s="86"/>
      <c r="AD352" s="86"/>
      <c r="AE352" s="86"/>
      <c r="AF352" s="86"/>
      <c r="AG352" s="86"/>
      <c r="AH352" s="86"/>
      <c r="AI352" s="86"/>
      <c r="AJ352" s="86"/>
      <c r="AK352" s="86"/>
      <c r="AL352" s="86"/>
      <c r="AM352" s="86"/>
      <c r="AN352" s="86"/>
      <c r="AO352" s="86"/>
      <c r="AP352" s="86"/>
      <c r="AQ352" s="86"/>
      <c r="AR352" s="86"/>
      <c r="AS352" s="86"/>
      <c r="AT352" s="86"/>
      <c r="AU352" s="86"/>
      <c r="AV352" s="86"/>
      <c r="AW352" s="86"/>
      <c r="AX352" s="86"/>
      <c r="AY352" s="86"/>
      <c r="AZ352" s="86"/>
      <c r="BA352" s="86"/>
      <c r="BB352" s="86"/>
    </row>
    <row r="353" spans="2:54" x14ac:dyDescent="0.25">
      <c r="B353"/>
      <c r="C353"/>
      <c r="D353" s="86"/>
      <c r="E353" s="86"/>
      <c r="F353" s="86"/>
      <c r="G353" s="86"/>
      <c r="H353" s="86"/>
      <c r="I353" s="86"/>
      <c r="J353" s="86"/>
      <c r="K353" s="86"/>
      <c r="L353" s="86"/>
      <c r="M353" s="86"/>
      <c r="N353" s="86"/>
      <c r="O353" s="86"/>
      <c r="P353" s="86"/>
      <c r="Q353" s="86"/>
      <c r="R353" s="86"/>
      <c r="S353" s="86"/>
      <c r="T353" s="86"/>
      <c r="U353" s="86"/>
      <c r="V353" s="86"/>
      <c r="W353" s="86"/>
      <c r="X353" s="86"/>
      <c r="Y353" s="86"/>
      <c r="Z353" s="86"/>
      <c r="AA353" s="86"/>
      <c r="AB353" s="86"/>
      <c r="AC353" s="86"/>
      <c r="AD353" s="86"/>
      <c r="AE353" s="86"/>
      <c r="AF353" s="86"/>
      <c r="AG353" s="86"/>
      <c r="AH353" s="86"/>
      <c r="AI353" s="86"/>
      <c r="AJ353" s="86"/>
      <c r="AK353" s="86"/>
      <c r="AL353" s="86"/>
      <c r="AM353" s="86"/>
      <c r="AN353" s="86"/>
      <c r="AO353" s="86"/>
      <c r="AP353" s="86"/>
      <c r="AQ353" s="86"/>
      <c r="AR353" s="86"/>
      <c r="AS353" s="86"/>
      <c r="AT353" s="86"/>
      <c r="AU353" s="86"/>
      <c r="AV353" s="86"/>
      <c r="AW353" s="86"/>
      <c r="AX353" s="86"/>
      <c r="AY353" s="86"/>
      <c r="AZ353" s="86"/>
      <c r="BA353" s="86"/>
      <c r="BB353" s="86"/>
    </row>
    <row r="354" spans="2:54" x14ac:dyDescent="0.25">
      <c r="B354"/>
      <c r="C354"/>
      <c r="D354" s="86"/>
      <c r="E354" s="86"/>
      <c r="F354" s="86"/>
      <c r="G354" s="86"/>
      <c r="H354" s="86"/>
      <c r="I354" s="86"/>
      <c r="J354" s="86"/>
      <c r="K354" s="86"/>
      <c r="L354" s="86"/>
      <c r="M354" s="86"/>
      <c r="N354" s="86"/>
      <c r="O354" s="86"/>
      <c r="P354" s="86"/>
      <c r="Q354" s="86"/>
      <c r="R354" s="86"/>
      <c r="S354" s="86"/>
      <c r="T354" s="86"/>
      <c r="U354" s="86"/>
      <c r="V354" s="86"/>
      <c r="W354" s="86"/>
      <c r="X354" s="86"/>
      <c r="Y354" s="86"/>
      <c r="Z354" s="86"/>
      <c r="AA354" s="86"/>
      <c r="AB354" s="86"/>
      <c r="AC354" s="86"/>
      <c r="AD354" s="86"/>
      <c r="AE354" s="86"/>
      <c r="AF354" s="86"/>
      <c r="AG354" s="86"/>
      <c r="AH354" s="86"/>
      <c r="AI354" s="86"/>
      <c r="AJ354" s="86"/>
      <c r="AK354" s="86"/>
      <c r="AL354" s="86"/>
      <c r="AM354" s="86"/>
      <c r="AN354" s="86"/>
      <c r="AO354" s="86"/>
      <c r="AP354" s="86"/>
      <c r="AQ354" s="86"/>
      <c r="AR354" s="86"/>
      <c r="AS354" s="86"/>
      <c r="AT354" s="86"/>
      <c r="AU354" s="86"/>
      <c r="AV354" s="86"/>
      <c r="AW354" s="86"/>
      <c r="AX354" s="86"/>
      <c r="AY354" s="86"/>
      <c r="AZ354" s="86"/>
      <c r="BA354" s="86"/>
      <c r="BB354" s="86"/>
    </row>
    <row r="355" spans="2:54" x14ac:dyDescent="0.25">
      <c r="B355"/>
      <c r="C355"/>
      <c r="D355" s="86"/>
      <c r="E355" s="86"/>
      <c r="F355" s="86"/>
      <c r="G355" s="86"/>
      <c r="H355" s="86"/>
      <c r="I355" s="86"/>
      <c r="J355" s="86"/>
      <c r="K355" s="86"/>
      <c r="L355" s="86"/>
      <c r="M355" s="86"/>
      <c r="N355" s="86"/>
      <c r="O355" s="86"/>
      <c r="P355" s="86"/>
      <c r="Q355" s="86"/>
      <c r="R355" s="86"/>
      <c r="S355" s="86"/>
      <c r="T355" s="86"/>
      <c r="U355" s="86"/>
      <c r="V355" s="86"/>
      <c r="W355" s="86"/>
      <c r="X355" s="86"/>
      <c r="Y355" s="86"/>
      <c r="Z355" s="86"/>
      <c r="AA355" s="86"/>
      <c r="AB355" s="86"/>
      <c r="AC355" s="86"/>
      <c r="AD355" s="86"/>
      <c r="AE355" s="86"/>
      <c r="AF355" s="86"/>
      <c r="AG355" s="86"/>
      <c r="AH355" s="86"/>
      <c r="AI355" s="86"/>
      <c r="AJ355" s="86"/>
      <c r="AK355" s="86"/>
      <c r="AL355" s="86"/>
      <c r="AM355" s="86"/>
      <c r="AN355" s="86"/>
      <c r="AO355" s="86"/>
      <c r="AP355" s="86"/>
      <c r="AQ355" s="86"/>
      <c r="AR355" s="86"/>
      <c r="AS355" s="86"/>
      <c r="AT355" s="86"/>
      <c r="AU355" s="86"/>
      <c r="AV355" s="86"/>
      <c r="AW355" s="86"/>
      <c r="AX355" s="86"/>
      <c r="AY355" s="86"/>
      <c r="AZ355" s="86"/>
      <c r="BA355" s="86"/>
      <c r="BB355" s="86"/>
    </row>
    <row r="356" spans="2:54" x14ac:dyDescent="0.25">
      <c r="B356"/>
      <c r="C356"/>
      <c r="D356" s="86"/>
      <c r="E356" s="86"/>
      <c r="F356" s="86"/>
      <c r="G356" s="86"/>
      <c r="H356" s="86"/>
      <c r="I356" s="86"/>
      <c r="J356" s="86"/>
      <c r="K356" s="86"/>
      <c r="L356" s="86"/>
      <c r="M356" s="86"/>
      <c r="N356" s="86"/>
      <c r="O356" s="86"/>
      <c r="P356" s="86"/>
      <c r="Q356" s="86"/>
      <c r="R356" s="86"/>
      <c r="S356" s="86"/>
      <c r="T356" s="86"/>
      <c r="U356" s="86"/>
      <c r="V356" s="86"/>
      <c r="W356" s="86"/>
      <c r="X356" s="86"/>
      <c r="Y356" s="86"/>
      <c r="Z356" s="86"/>
      <c r="AA356" s="86"/>
      <c r="AB356" s="86"/>
      <c r="AC356" s="86"/>
      <c r="AD356" s="86"/>
      <c r="AE356" s="86"/>
      <c r="AF356" s="86"/>
      <c r="AG356" s="86"/>
      <c r="AH356" s="86"/>
      <c r="AI356" s="86"/>
      <c r="AJ356" s="86"/>
      <c r="AK356" s="86"/>
      <c r="AL356" s="86"/>
      <c r="AM356" s="86"/>
      <c r="AN356" s="86"/>
      <c r="AO356" s="86"/>
      <c r="AP356" s="86"/>
      <c r="AQ356" s="86"/>
      <c r="AR356" s="86"/>
      <c r="AS356" s="86"/>
      <c r="AT356" s="86"/>
      <c r="AU356" s="86"/>
      <c r="AV356" s="86"/>
      <c r="AW356" s="86"/>
      <c r="AX356" s="86"/>
      <c r="AY356" s="86"/>
      <c r="AZ356" s="86"/>
      <c r="BA356" s="86"/>
      <c r="BB356" s="86"/>
    </row>
    <row r="357" spans="2:54" x14ac:dyDescent="0.25">
      <c r="B357"/>
      <c r="C357"/>
      <c r="D357" s="86"/>
      <c r="E357" s="86"/>
      <c r="F357" s="86"/>
      <c r="G357" s="86"/>
      <c r="H357" s="86"/>
      <c r="I357" s="86"/>
      <c r="J357" s="86"/>
      <c r="K357" s="86"/>
      <c r="L357" s="86"/>
      <c r="M357" s="86"/>
      <c r="N357" s="86"/>
      <c r="O357" s="86"/>
      <c r="P357" s="86"/>
      <c r="Q357" s="86"/>
      <c r="R357" s="86"/>
      <c r="S357" s="86"/>
      <c r="T357" s="86"/>
      <c r="U357" s="86"/>
      <c r="V357" s="86"/>
      <c r="W357" s="86"/>
      <c r="X357" s="86"/>
      <c r="Y357" s="86"/>
      <c r="Z357" s="86"/>
      <c r="AA357" s="86"/>
      <c r="AB357" s="86"/>
      <c r="AC357" s="86"/>
      <c r="AD357" s="86"/>
      <c r="AE357" s="86"/>
      <c r="AF357" s="86"/>
      <c r="AG357" s="86"/>
      <c r="AH357" s="86"/>
      <c r="AI357" s="86"/>
      <c r="AJ357" s="86"/>
      <c r="AK357" s="86"/>
      <c r="AL357" s="86"/>
      <c r="AM357" s="86"/>
      <c r="AN357" s="86"/>
      <c r="AO357" s="86"/>
      <c r="AP357" s="86"/>
      <c r="AQ357" s="86"/>
      <c r="AR357" s="86"/>
      <c r="AS357" s="86"/>
      <c r="AT357" s="86"/>
      <c r="AU357" s="86"/>
      <c r="AV357" s="86"/>
      <c r="AW357" s="86"/>
      <c r="AX357" s="86"/>
      <c r="AY357" s="86"/>
      <c r="AZ357" s="86"/>
      <c r="BA357" s="86"/>
      <c r="BB357" s="86"/>
    </row>
    <row r="358" spans="2:54" x14ac:dyDescent="0.25">
      <c r="B358"/>
      <c r="C358"/>
      <c r="D358" s="86"/>
      <c r="E358" s="86"/>
      <c r="F358" s="86"/>
      <c r="G358" s="86"/>
      <c r="H358" s="86"/>
      <c r="I358" s="86"/>
      <c r="J358" s="86"/>
      <c r="K358" s="86"/>
      <c r="L358" s="86"/>
      <c r="M358" s="86"/>
      <c r="N358" s="86"/>
      <c r="O358" s="86"/>
      <c r="P358" s="86"/>
      <c r="Q358" s="86"/>
      <c r="R358" s="86"/>
      <c r="S358" s="86"/>
      <c r="T358" s="86"/>
      <c r="U358" s="86"/>
      <c r="V358" s="86"/>
      <c r="W358" s="86"/>
      <c r="X358" s="86"/>
      <c r="Y358" s="86"/>
      <c r="Z358" s="86"/>
      <c r="AA358" s="86"/>
      <c r="AB358" s="86"/>
      <c r="AC358" s="86"/>
      <c r="AD358" s="86"/>
      <c r="AE358" s="86"/>
      <c r="AF358" s="86"/>
      <c r="AG358" s="86"/>
      <c r="AH358" s="86"/>
      <c r="AI358" s="86"/>
      <c r="AJ358" s="86"/>
      <c r="AK358" s="86"/>
      <c r="AL358" s="86"/>
      <c r="AM358" s="86"/>
      <c r="AN358" s="86"/>
      <c r="AO358" s="86"/>
      <c r="AP358" s="86"/>
      <c r="AQ358" s="86"/>
      <c r="AR358" s="86"/>
      <c r="AS358" s="86"/>
      <c r="AT358" s="86"/>
      <c r="AU358" s="86"/>
      <c r="AV358" s="86"/>
      <c r="AW358" s="86"/>
      <c r="AX358" s="86"/>
      <c r="AY358" s="86"/>
      <c r="AZ358" s="86"/>
      <c r="BA358" s="86"/>
      <c r="BB358" s="86"/>
    </row>
    <row r="359" spans="2:54" x14ac:dyDescent="0.25">
      <c r="B359"/>
      <c r="C359"/>
      <c r="D359" s="86"/>
      <c r="E359" s="86"/>
      <c r="F359" s="86"/>
      <c r="G359" s="86"/>
      <c r="H359" s="86"/>
      <c r="I359" s="86"/>
      <c r="J359" s="86"/>
      <c r="K359" s="86"/>
      <c r="L359" s="86"/>
      <c r="M359" s="86"/>
      <c r="N359" s="86"/>
      <c r="O359" s="86"/>
      <c r="P359" s="86"/>
      <c r="Q359" s="86"/>
      <c r="R359" s="86"/>
      <c r="S359" s="86"/>
      <c r="T359" s="86"/>
      <c r="U359" s="86"/>
      <c r="V359" s="86"/>
      <c r="W359" s="86"/>
      <c r="X359" s="86"/>
      <c r="Y359" s="86"/>
      <c r="Z359" s="86"/>
      <c r="AA359" s="86"/>
      <c r="AB359" s="86"/>
      <c r="AC359" s="86"/>
      <c r="AD359" s="86"/>
      <c r="AE359" s="86"/>
      <c r="AF359" s="86"/>
      <c r="AG359" s="86"/>
      <c r="AH359" s="86"/>
      <c r="AI359" s="86"/>
      <c r="AJ359" s="86"/>
      <c r="AK359" s="86"/>
      <c r="AL359" s="86"/>
      <c r="AM359" s="86"/>
      <c r="AN359" s="86"/>
      <c r="AO359" s="86"/>
      <c r="AP359" s="86"/>
      <c r="AQ359" s="86"/>
      <c r="AR359" s="86"/>
      <c r="AS359" s="86"/>
      <c r="AT359" s="86"/>
      <c r="AU359" s="86"/>
      <c r="AV359" s="86"/>
      <c r="AW359" s="86"/>
      <c r="AX359" s="86"/>
      <c r="AY359" s="86"/>
      <c r="AZ359" s="86"/>
      <c r="BA359" s="86"/>
      <c r="BB359" s="86"/>
    </row>
    <row r="360" spans="2:54" x14ac:dyDescent="0.25">
      <c r="B360"/>
      <c r="C360"/>
      <c r="D360" s="86"/>
      <c r="E360" s="86"/>
      <c r="F360" s="86"/>
      <c r="G360" s="86"/>
      <c r="H360" s="86"/>
      <c r="I360" s="86"/>
      <c r="J360" s="86"/>
      <c r="K360" s="86"/>
      <c r="L360" s="86"/>
      <c r="M360" s="86"/>
      <c r="N360" s="86"/>
      <c r="O360" s="86"/>
      <c r="P360" s="86"/>
      <c r="Q360" s="86"/>
      <c r="R360" s="86"/>
      <c r="S360" s="86"/>
      <c r="T360" s="86"/>
      <c r="U360" s="86"/>
      <c r="V360" s="86"/>
      <c r="W360" s="86"/>
      <c r="X360" s="86"/>
      <c r="Y360" s="86"/>
      <c r="Z360" s="86"/>
      <c r="AA360" s="86"/>
      <c r="AB360" s="86"/>
      <c r="AC360" s="86"/>
      <c r="AD360" s="86"/>
      <c r="AE360" s="86"/>
      <c r="AF360" s="86"/>
      <c r="AG360" s="86"/>
      <c r="AH360" s="86"/>
      <c r="AI360" s="86"/>
      <c r="AJ360" s="86"/>
      <c r="AK360" s="86"/>
      <c r="AL360" s="86"/>
      <c r="AM360" s="86"/>
      <c r="AN360" s="86"/>
      <c r="AO360" s="86"/>
      <c r="AP360" s="86"/>
      <c r="AQ360" s="86"/>
      <c r="AR360" s="86"/>
      <c r="AS360" s="86"/>
      <c r="AT360" s="86"/>
      <c r="AU360" s="86"/>
      <c r="AV360" s="86"/>
      <c r="AW360" s="86"/>
      <c r="AX360" s="86"/>
      <c r="AY360" s="86"/>
      <c r="AZ360" s="86"/>
      <c r="BA360" s="86"/>
      <c r="BB360" s="86"/>
    </row>
    <row r="361" spans="2:54" x14ac:dyDescent="0.25">
      <c r="B361"/>
      <c r="C361"/>
      <c r="D361" s="86"/>
      <c r="E361" s="86"/>
      <c r="F361" s="86"/>
      <c r="G361" s="86"/>
      <c r="H361" s="86"/>
      <c r="I361" s="86"/>
      <c r="J361" s="86"/>
      <c r="K361" s="86"/>
      <c r="L361" s="86"/>
      <c r="M361" s="86"/>
      <c r="N361" s="86"/>
      <c r="O361" s="86"/>
      <c r="P361" s="86"/>
      <c r="Q361" s="86"/>
      <c r="R361" s="86"/>
      <c r="S361" s="86"/>
      <c r="T361" s="86"/>
      <c r="U361" s="86"/>
      <c r="V361" s="86"/>
      <c r="W361" s="86"/>
      <c r="X361" s="86"/>
      <c r="Y361" s="86"/>
      <c r="Z361" s="86"/>
      <c r="AA361" s="86"/>
      <c r="AB361" s="86"/>
      <c r="AC361" s="86"/>
      <c r="AD361" s="86"/>
      <c r="AE361" s="86"/>
      <c r="AF361" s="86"/>
      <c r="AG361" s="86"/>
      <c r="AH361" s="86"/>
      <c r="AI361" s="86"/>
      <c r="AJ361" s="86"/>
      <c r="AK361" s="86"/>
      <c r="AL361" s="86"/>
      <c r="AM361" s="86"/>
      <c r="AN361" s="86"/>
      <c r="AO361" s="86"/>
      <c r="AP361" s="86"/>
      <c r="AQ361" s="86"/>
      <c r="AR361" s="86"/>
      <c r="AS361" s="86"/>
      <c r="AT361" s="86"/>
      <c r="AU361" s="86"/>
      <c r="AV361" s="86"/>
      <c r="AW361" s="86"/>
      <c r="AX361" s="86"/>
      <c r="AY361" s="86"/>
      <c r="AZ361" s="86"/>
      <c r="BA361" s="86"/>
      <c r="BB361" s="86"/>
    </row>
    <row r="362" spans="2:54" x14ac:dyDescent="0.25">
      <c r="B362"/>
      <c r="C362"/>
      <c r="D362" s="86"/>
      <c r="E362" s="86"/>
      <c r="F362" s="86"/>
      <c r="G362" s="86"/>
      <c r="H362" s="86"/>
      <c r="I362" s="86"/>
      <c r="J362" s="86"/>
      <c r="K362" s="86"/>
      <c r="L362" s="86"/>
      <c r="M362" s="86"/>
      <c r="N362" s="86"/>
      <c r="O362" s="86"/>
      <c r="P362" s="86"/>
      <c r="Q362" s="86"/>
      <c r="R362" s="86"/>
      <c r="S362" s="86"/>
      <c r="T362" s="86"/>
      <c r="U362" s="86"/>
      <c r="V362" s="86"/>
      <c r="W362" s="86"/>
      <c r="X362" s="86"/>
      <c r="Y362" s="86"/>
      <c r="Z362" s="86"/>
      <c r="AA362" s="86"/>
      <c r="AB362" s="86"/>
      <c r="AC362" s="86"/>
      <c r="AD362" s="86"/>
      <c r="AE362" s="86"/>
      <c r="AF362" s="86"/>
      <c r="AG362" s="86"/>
      <c r="AH362" s="86"/>
      <c r="AI362" s="86"/>
      <c r="AJ362" s="86"/>
      <c r="AK362" s="86"/>
      <c r="AL362" s="86"/>
      <c r="AM362" s="86"/>
      <c r="AN362" s="86"/>
      <c r="AO362" s="86"/>
      <c r="AP362" s="86"/>
      <c r="AQ362" s="86"/>
      <c r="AR362" s="86"/>
      <c r="AS362" s="86"/>
      <c r="AT362" s="86"/>
      <c r="AU362" s="86"/>
      <c r="AV362" s="86"/>
      <c r="AW362" s="86"/>
      <c r="AX362" s="86"/>
      <c r="AY362" s="86"/>
      <c r="AZ362" s="86"/>
      <c r="BA362" s="86"/>
      <c r="BB362" s="86"/>
    </row>
    <row r="363" spans="2:54" x14ac:dyDescent="0.25">
      <c r="B363"/>
      <c r="C363"/>
      <c r="D363" s="86"/>
      <c r="E363" s="86"/>
      <c r="F363" s="86"/>
      <c r="G363" s="86"/>
      <c r="H363" s="86"/>
      <c r="I363" s="86"/>
      <c r="J363" s="86"/>
      <c r="K363" s="86"/>
      <c r="L363" s="86"/>
      <c r="M363" s="86"/>
      <c r="N363" s="86"/>
      <c r="O363" s="86"/>
      <c r="P363" s="86"/>
      <c r="Q363" s="86"/>
      <c r="R363" s="86"/>
      <c r="S363" s="86"/>
      <c r="T363" s="86"/>
      <c r="U363" s="86"/>
      <c r="V363" s="86"/>
      <c r="W363" s="86"/>
      <c r="X363" s="86"/>
      <c r="Y363" s="86"/>
      <c r="Z363" s="86"/>
      <c r="AA363" s="86"/>
      <c r="AB363" s="86"/>
      <c r="AC363" s="86"/>
      <c r="AD363" s="86"/>
      <c r="AE363" s="86"/>
      <c r="AF363" s="86"/>
      <c r="AG363" s="86"/>
      <c r="AH363" s="86"/>
      <c r="AI363" s="86"/>
      <c r="AJ363" s="86"/>
      <c r="AK363" s="86"/>
      <c r="AL363" s="86"/>
      <c r="AM363" s="86"/>
      <c r="AN363" s="86"/>
      <c r="AO363" s="86"/>
      <c r="AP363" s="86"/>
      <c r="AQ363" s="86"/>
      <c r="AR363" s="86"/>
      <c r="AS363" s="86"/>
      <c r="AT363" s="86"/>
      <c r="AU363" s="86"/>
      <c r="AV363" s="86"/>
      <c r="AW363" s="86"/>
      <c r="AX363" s="86"/>
      <c r="AY363" s="86"/>
      <c r="AZ363" s="86"/>
      <c r="BA363" s="86"/>
      <c r="BB363" s="86"/>
    </row>
    <row r="364" spans="2:54" x14ac:dyDescent="0.25">
      <c r="B364"/>
      <c r="C364"/>
      <c r="D364" s="86"/>
      <c r="E364" s="86"/>
      <c r="F364" s="86"/>
      <c r="G364" s="86"/>
      <c r="H364" s="86"/>
      <c r="I364" s="86"/>
      <c r="J364" s="86"/>
      <c r="K364" s="86"/>
      <c r="L364" s="86"/>
      <c r="M364" s="86"/>
      <c r="N364" s="86"/>
      <c r="O364" s="86"/>
      <c r="P364" s="86"/>
      <c r="Q364" s="86"/>
      <c r="R364" s="86"/>
      <c r="S364" s="86"/>
      <c r="T364" s="86"/>
      <c r="U364" s="86"/>
      <c r="V364" s="86"/>
      <c r="W364" s="86"/>
      <c r="X364" s="86"/>
      <c r="Y364" s="86"/>
      <c r="Z364" s="86"/>
      <c r="AA364" s="86"/>
      <c r="AB364" s="86"/>
      <c r="AC364" s="86"/>
      <c r="AD364" s="86"/>
      <c r="AE364" s="86"/>
      <c r="AF364" s="86"/>
      <c r="AG364" s="86"/>
      <c r="AH364" s="86"/>
      <c r="AI364" s="86"/>
      <c r="AJ364" s="86"/>
      <c r="AK364" s="86"/>
      <c r="AL364" s="86"/>
      <c r="AM364" s="86"/>
      <c r="AN364" s="86"/>
      <c r="AO364" s="86"/>
      <c r="AP364" s="86"/>
      <c r="AQ364" s="86"/>
      <c r="AR364" s="86"/>
      <c r="AS364" s="86"/>
      <c r="AT364" s="86"/>
      <c r="AU364" s="86"/>
      <c r="AV364" s="86"/>
      <c r="AW364" s="86"/>
      <c r="AX364" s="86"/>
      <c r="AY364" s="86"/>
      <c r="AZ364" s="86"/>
      <c r="BA364" s="86"/>
      <c r="BB364" s="86"/>
    </row>
    <row r="365" spans="2:54" x14ac:dyDescent="0.25">
      <c r="B365"/>
      <c r="C365"/>
      <c r="D365" s="86"/>
      <c r="E365" s="86"/>
      <c r="F365" s="86"/>
      <c r="G365" s="86"/>
      <c r="H365" s="86"/>
      <c r="I365" s="86"/>
      <c r="J365" s="86"/>
      <c r="K365" s="86"/>
      <c r="L365" s="86"/>
      <c r="M365" s="86"/>
      <c r="N365" s="86"/>
      <c r="O365" s="86"/>
      <c r="P365" s="86"/>
      <c r="Q365" s="86"/>
      <c r="R365" s="86"/>
      <c r="S365" s="86"/>
      <c r="T365" s="86"/>
      <c r="U365" s="86"/>
      <c r="V365" s="86"/>
      <c r="W365" s="86"/>
      <c r="X365" s="86"/>
      <c r="Y365" s="86"/>
      <c r="Z365" s="86"/>
      <c r="AA365" s="86"/>
      <c r="AB365" s="86"/>
      <c r="AC365" s="86"/>
      <c r="AD365" s="86"/>
      <c r="AE365" s="86"/>
      <c r="AF365" s="86"/>
      <c r="AG365" s="86"/>
      <c r="AH365" s="86"/>
      <c r="AI365" s="86"/>
      <c r="AJ365" s="86"/>
      <c r="AK365" s="86"/>
      <c r="AL365" s="86"/>
      <c r="AM365" s="86"/>
      <c r="AN365" s="86"/>
      <c r="AO365" s="86"/>
      <c r="AP365" s="86"/>
      <c r="AQ365" s="86"/>
      <c r="AR365" s="86"/>
      <c r="AS365" s="86"/>
      <c r="AT365" s="86"/>
      <c r="AU365" s="86"/>
      <c r="AV365" s="86"/>
      <c r="AW365" s="86"/>
      <c r="AX365" s="86"/>
      <c r="AY365" s="86"/>
      <c r="AZ365" s="86"/>
      <c r="BA365" s="86"/>
      <c r="BB365" s="86"/>
    </row>
    <row r="366" spans="2:54" x14ac:dyDescent="0.25">
      <c r="B366"/>
      <c r="C366"/>
      <c r="D366" s="86"/>
      <c r="E366" s="86"/>
      <c r="F366" s="86"/>
      <c r="G366" s="86"/>
      <c r="H366" s="86"/>
      <c r="I366" s="86"/>
      <c r="J366" s="86"/>
      <c r="K366" s="86"/>
      <c r="L366" s="86"/>
      <c r="M366" s="86"/>
      <c r="N366" s="86"/>
      <c r="O366" s="86"/>
      <c r="P366" s="86"/>
      <c r="Q366" s="86"/>
      <c r="R366" s="86"/>
      <c r="S366" s="86"/>
      <c r="T366" s="86"/>
      <c r="U366" s="86"/>
      <c r="V366" s="86"/>
      <c r="W366" s="86"/>
      <c r="X366" s="86"/>
      <c r="Y366" s="86"/>
      <c r="Z366" s="86"/>
      <c r="AA366" s="86"/>
      <c r="AB366" s="86"/>
      <c r="AC366" s="86"/>
      <c r="AD366" s="86"/>
      <c r="AE366" s="86"/>
      <c r="AF366" s="86"/>
      <c r="AG366" s="86"/>
      <c r="AH366" s="86"/>
      <c r="AI366" s="86"/>
      <c r="AJ366" s="86"/>
      <c r="AK366" s="86"/>
      <c r="AL366" s="86"/>
      <c r="AM366" s="86"/>
      <c r="AN366" s="86"/>
      <c r="AO366" s="86"/>
      <c r="AP366" s="86"/>
      <c r="AQ366" s="86"/>
      <c r="AR366" s="86"/>
      <c r="AS366" s="86"/>
      <c r="AT366" s="86"/>
      <c r="AU366" s="86"/>
      <c r="AV366" s="86"/>
      <c r="AW366" s="86"/>
      <c r="AX366" s="86"/>
      <c r="AY366" s="86"/>
      <c r="AZ366" s="86"/>
      <c r="BA366" s="86"/>
      <c r="BB366" s="86"/>
    </row>
    <row r="367" spans="2:54" x14ac:dyDescent="0.25">
      <c r="B367"/>
      <c r="C367"/>
      <c r="D367" s="86"/>
      <c r="E367" s="86"/>
      <c r="F367" s="86"/>
      <c r="G367" s="86"/>
      <c r="H367" s="86"/>
      <c r="I367" s="86"/>
      <c r="J367" s="86"/>
      <c r="K367" s="86"/>
      <c r="L367" s="86"/>
      <c r="M367" s="86"/>
      <c r="N367" s="86"/>
      <c r="O367" s="86"/>
      <c r="P367" s="86"/>
      <c r="Q367" s="86"/>
      <c r="R367" s="86"/>
      <c r="S367" s="86"/>
      <c r="T367" s="86"/>
      <c r="U367" s="86"/>
      <c r="V367" s="86"/>
      <c r="W367" s="86"/>
      <c r="X367" s="86"/>
      <c r="Y367" s="86"/>
      <c r="Z367" s="86"/>
      <c r="AA367" s="86"/>
      <c r="AB367" s="86"/>
      <c r="AC367" s="86"/>
      <c r="AD367" s="86"/>
      <c r="AE367" s="86"/>
      <c r="AF367" s="86"/>
      <c r="AG367" s="86"/>
      <c r="AH367" s="86"/>
      <c r="AI367" s="86"/>
      <c r="AJ367" s="86"/>
      <c r="AK367" s="86"/>
      <c r="AL367" s="86"/>
      <c r="AM367" s="86"/>
      <c r="AN367" s="86"/>
      <c r="AO367" s="86"/>
      <c r="AP367" s="86"/>
      <c r="AQ367" s="86"/>
      <c r="AR367" s="86"/>
      <c r="AS367" s="86"/>
      <c r="AT367" s="86"/>
      <c r="AU367" s="86"/>
      <c r="AV367" s="86"/>
      <c r="AW367" s="86"/>
      <c r="AX367" s="86"/>
      <c r="AY367" s="86"/>
      <c r="AZ367" s="86"/>
      <c r="BA367" s="86"/>
      <c r="BB367" s="86"/>
    </row>
    <row r="368" spans="2:54" x14ac:dyDescent="0.25">
      <c r="B368"/>
      <c r="C368"/>
      <c r="D368" s="86"/>
      <c r="E368" s="86"/>
      <c r="F368" s="86"/>
      <c r="G368" s="86"/>
      <c r="H368" s="86"/>
      <c r="I368" s="86"/>
      <c r="J368" s="86"/>
      <c r="K368" s="86"/>
      <c r="L368" s="86"/>
      <c r="M368" s="86"/>
      <c r="N368" s="86"/>
      <c r="O368" s="86"/>
      <c r="P368" s="86"/>
      <c r="Q368" s="86"/>
      <c r="R368" s="86"/>
      <c r="S368" s="86"/>
      <c r="T368" s="86"/>
      <c r="U368" s="86"/>
      <c r="V368" s="86"/>
      <c r="W368" s="86"/>
      <c r="X368" s="86"/>
      <c r="Y368" s="86"/>
      <c r="Z368" s="86"/>
      <c r="AA368" s="86"/>
      <c r="AB368" s="86"/>
      <c r="AC368" s="86"/>
      <c r="AD368" s="86"/>
      <c r="AE368" s="86"/>
      <c r="AF368" s="86"/>
      <c r="AG368" s="86"/>
      <c r="AH368" s="86"/>
      <c r="AI368" s="86"/>
      <c r="AJ368" s="86"/>
      <c r="AK368" s="86"/>
      <c r="AL368" s="86"/>
      <c r="AM368" s="86"/>
      <c r="AN368" s="86"/>
      <c r="AO368" s="86"/>
      <c r="AP368" s="86"/>
      <c r="AQ368" s="86"/>
      <c r="AR368" s="86"/>
      <c r="AS368" s="86"/>
      <c r="AT368" s="86"/>
      <c r="AU368" s="86"/>
      <c r="AV368" s="86"/>
      <c r="AW368" s="86"/>
      <c r="AX368" s="86"/>
      <c r="AY368" s="86"/>
      <c r="AZ368" s="86"/>
      <c r="BA368" s="86"/>
      <c r="BB368" s="86"/>
    </row>
    <row r="369" spans="2:54" x14ac:dyDescent="0.25">
      <c r="B369"/>
      <c r="C369"/>
      <c r="D369" s="86"/>
      <c r="E369" s="86"/>
      <c r="F369" s="86"/>
      <c r="G369" s="86"/>
      <c r="H369" s="86"/>
      <c r="I369" s="86"/>
      <c r="J369" s="86"/>
      <c r="K369" s="86"/>
      <c r="L369" s="86"/>
      <c r="M369" s="86"/>
      <c r="N369" s="86"/>
      <c r="O369" s="86"/>
      <c r="P369" s="86"/>
      <c r="Q369" s="86"/>
      <c r="R369" s="86"/>
      <c r="S369" s="86"/>
      <c r="T369" s="86"/>
      <c r="U369" s="86"/>
      <c r="V369" s="86"/>
      <c r="W369" s="86"/>
      <c r="X369" s="86"/>
      <c r="Y369" s="86"/>
      <c r="Z369" s="86"/>
      <c r="AA369" s="86"/>
      <c r="AB369" s="86"/>
      <c r="AC369" s="86"/>
      <c r="AD369" s="86"/>
      <c r="AE369" s="86"/>
      <c r="AF369" s="86"/>
      <c r="AG369" s="86"/>
      <c r="AH369" s="86"/>
      <c r="AI369" s="86"/>
      <c r="AJ369" s="86"/>
      <c r="AK369" s="86"/>
      <c r="AL369" s="86"/>
      <c r="AM369" s="86"/>
      <c r="AN369" s="86"/>
      <c r="AO369" s="86"/>
      <c r="AP369" s="86"/>
      <c r="AQ369" s="86"/>
      <c r="AR369" s="86"/>
      <c r="AS369" s="86"/>
      <c r="AT369" s="86"/>
      <c r="AU369" s="86"/>
      <c r="AV369" s="86"/>
      <c r="AW369" s="86"/>
      <c r="AX369" s="86"/>
      <c r="AY369" s="86"/>
      <c r="AZ369" s="86"/>
      <c r="BA369" s="86"/>
      <c r="BB369" s="86"/>
    </row>
    <row r="370" spans="2:54" x14ac:dyDescent="0.25">
      <c r="B370"/>
      <c r="C370"/>
      <c r="D370" s="86"/>
      <c r="E370" s="86"/>
      <c r="F370" s="86"/>
      <c r="G370" s="86"/>
      <c r="H370" s="86"/>
      <c r="I370" s="86"/>
      <c r="J370" s="86"/>
      <c r="K370" s="86"/>
      <c r="L370" s="86"/>
      <c r="M370" s="86"/>
      <c r="N370" s="86"/>
      <c r="O370" s="86"/>
      <c r="P370" s="86"/>
      <c r="Q370" s="86"/>
      <c r="R370" s="86"/>
      <c r="S370" s="86"/>
      <c r="T370" s="86"/>
      <c r="U370" s="86"/>
      <c r="V370" s="86"/>
      <c r="W370" s="86"/>
      <c r="X370" s="86"/>
      <c r="Y370" s="86"/>
      <c r="Z370" s="86"/>
      <c r="AA370" s="86"/>
      <c r="AB370" s="86"/>
      <c r="AC370" s="86"/>
      <c r="AD370" s="86"/>
      <c r="AE370" s="86"/>
      <c r="AF370" s="86"/>
      <c r="AG370" s="86"/>
      <c r="AH370" s="86"/>
      <c r="AI370" s="86"/>
      <c r="AJ370" s="86"/>
      <c r="AK370" s="86"/>
      <c r="AL370" s="86"/>
      <c r="AM370" s="86"/>
      <c r="AN370" s="86"/>
      <c r="AO370" s="86"/>
      <c r="AP370" s="86"/>
      <c r="AQ370" s="86"/>
      <c r="AR370" s="86"/>
      <c r="AS370" s="86"/>
      <c r="AT370" s="86"/>
      <c r="AU370" s="86"/>
      <c r="AV370" s="86"/>
      <c r="AW370" s="86"/>
      <c r="AX370" s="86"/>
      <c r="AY370" s="86"/>
      <c r="AZ370" s="86"/>
      <c r="BA370" s="86"/>
      <c r="BB370" s="86"/>
    </row>
    <row r="371" spans="2:54" x14ac:dyDescent="0.25">
      <c r="B371"/>
      <c r="C371"/>
      <c r="D371" s="86"/>
      <c r="E371" s="86"/>
      <c r="F371" s="86"/>
      <c r="G371" s="86"/>
      <c r="H371" s="86"/>
      <c r="I371" s="86"/>
      <c r="J371" s="86"/>
      <c r="K371" s="86"/>
      <c r="L371" s="86"/>
      <c r="M371" s="86"/>
      <c r="N371" s="86"/>
      <c r="O371" s="86"/>
      <c r="P371" s="86"/>
      <c r="Q371" s="86"/>
      <c r="R371" s="86"/>
      <c r="S371" s="86"/>
      <c r="T371" s="86"/>
      <c r="U371" s="86"/>
      <c r="V371" s="86"/>
      <c r="W371" s="86"/>
      <c r="X371" s="86"/>
      <c r="Y371" s="86"/>
      <c r="Z371" s="86"/>
      <c r="AA371" s="86"/>
      <c r="AB371" s="86"/>
      <c r="AC371" s="86"/>
      <c r="AD371" s="86"/>
      <c r="AE371" s="86"/>
      <c r="AF371" s="86"/>
      <c r="AG371" s="86"/>
      <c r="AH371" s="86"/>
      <c r="AI371" s="86"/>
      <c r="AJ371" s="86"/>
      <c r="AK371" s="86"/>
      <c r="AL371" s="86"/>
      <c r="AM371" s="86"/>
      <c r="AN371" s="86"/>
      <c r="AO371" s="86"/>
      <c r="AP371" s="86"/>
      <c r="AQ371" s="86"/>
      <c r="AR371" s="86"/>
      <c r="AS371" s="86"/>
      <c r="AT371" s="86"/>
      <c r="AU371" s="86"/>
      <c r="AV371" s="86"/>
      <c r="AW371" s="86"/>
      <c r="AX371" s="86"/>
      <c r="AY371" s="86"/>
      <c r="AZ371" s="86"/>
      <c r="BA371" s="86"/>
      <c r="BB371" s="86"/>
    </row>
    <row r="372" spans="2:54" x14ac:dyDescent="0.25">
      <c r="B372"/>
      <c r="C372"/>
      <c r="D372" s="86"/>
      <c r="E372" s="86"/>
      <c r="F372" s="86"/>
      <c r="G372" s="86"/>
      <c r="H372" s="86"/>
      <c r="I372" s="86"/>
      <c r="J372" s="86"/>
      <c r="K372" s="86"/>
      <c r="L372" s="86"/>
      <c r="M372" s="86"/>
      <c r="N372" s="86"/>
      <c r="O372" s="86"/>
      <c r="P372" s="86"/>
      <c r="Q372" s="86"/>
      <c r="R372" s="86"/>
      <c r="S372" s="86"/>
      <c r="T372" s="86"/>
      <c r="U372" s="86"/>
      <c r="V372" s="86"/>
      <c r="W372" s="86"/>
      <c r="X372" s="86"/>
      <c r="Y372" s="86"/>
      <c r="Z372" s="86"/>
      <c r="AA372" s="86"/>
      <c r="AB372" s="86"/>
      <c r="AC372" s="86"/>
      <c r="AD372" s="86"/>
      <c r="AE372" s="86"/>
      <c r="AF372" s="86"/>
      <c r="AG372" s="86"/>
      <c r="AH372" s="86"/>
      <c r="AI372" s="86"/>
      <c r="AJ372" s="86"/>
      <c r="AK372" s="86"/>
      <c r="AL372" s="86"/>
      <c r="AM372" s="86"/>
      <c r="AN372" s="86"/>
      <c r="AO372" s="86"/>
      <c r="AP372" s="86"/>
      <c r="AQ372" s="86"/>
      <c r="AR372" s="86"/>
      <c r="AS372" s="86"/>
      <c r="AT372" s="86"/>
      <c r="AU372" s="86"/>
      <c r="AV372" s="86"/>
      <c r="AW372" s="86"/>
      <c r="AX372" s="86"/>
      <c r="AY372" s="86"/>
      <c r="AZ372" s="86"/>
      <c r="BA372" s="86"/>
      <c r="BB372" s="86"/>
    </row>
    <row r="373" spans="2:54" x14ac:dyDescent="0.25">
      <c r="B373"/>
      <c r="C373"/>
      <c r="D373" s="86"/>
      <c r="E373" s="86"/>
      <c r="F373" s="86"/>
      <c r="G373" s="86"/>
      <c r="H373" s="86"/>
      <c r="I373" s="86"/>
      <c r="J373" s="86"/>
      <c r="K373" s="86"/>
      <c r="L373" s="86"/>
      <c r="M373" s="86"/>
      <c r="N373" s="86"/>
      <c r="O373" s="86"/>
      <c r="P373" s="86"/>
      <c r="Q373" s="86"/>
      <c r="R373" s="86"/>
      <c r="S373" s="86"/>
      <c r="T373" s="86"/>
      <c r="U373" s="86"/>
      <c r="V373" s="86"/>
      <c r="W373" s="86"/>
      <c r="X373" s="86"/>
      <c r="Y373" s="86"/>
      <c r="Z373" s="86"/>
      <c r="AA373" s="86"/>
      <c r="AB373" s="86"/>
      <c r="AC373" s="86"/>
      <c r="AD373" s="86"/>
      <c r="AE373" s="86"/>
      <c r="AF373" s="86"/>
      <c r="AG373" s="86"/>
      <c r="AH373" s="86"/>
      <c r="AI373" s="86"/>
      <c r="AJ373" s="86"/>
      <c r="AK373" s="86"/>
      <c r="AL373" s="86"/>
      <c r="AM373" s="86"/>
      <c r="AN373" s="86"/>
      <c r="AO373" s="86"/>
      <c r="AP373" s="86"/>
      <c r="AQ373" s="86"/>
      <c r="AR373" s="86"/>
      <c r="AS373" s="86"/>
      <c r="AT373" s="86"/>
      <c r="AU373" s="86"/>
      <c r="AV373" s="86"/>
      <c r="AW373" s="86"/>
      <c r="AX373" s="86"/>
      <c r="AY373" s="86"/>
      <c r="AZ373" s="86"/>
      <c r="BA373" s="86"/>
      <c r="BB373" s="86"/>
    </row>
    <row r="374" spans="2:54" x14ac:dyDescent="0.25">
      <c r="B374"/>
      <c r="C374"/>
      <c r="D374" s="86"/>
      <c r="E374" s="86"/>
      <c r="F374" s="86"/>
      <c r="G374" s="86"/>
      <c r="H374" s="86"/>
      <c r="I374" s="86"/>
      <c r="J374" s="86"/>
      <c r="K374" s="86"/>
      <c r="L374" s="86"/>
      <c r="M374" s="86"/>
      <c r="N374" s="86"/>
      <c r="O374" s="86"/>
      <c r="P374" s="86"/>
      <c r="Q374" s="86"/>
      <c r="R374" s="86"/>
      <c r="S374" s="86"/>
      <c r="T374" s="86"/>
      <c r="U374" s="86"/>
      <c r="V374" s="86"/>
      <c r="W374" s="86"/>
      <c r="X374" s="86"/>
      <c r="Y374" s="86"/>
      <c r="Z374" s="86"/>
      <c r="AA374" s="86"/>
      <c r="AB374" s="86"/>
      <c r="AC374" s="86"/>
      <c r="AD374" s="86"/>
      <c r="AE374" s="86"/>
      <c r="AF374" s="86"/>
      <c r="AG374" s="86"/>
      <c r="AH374" s="86"/>
      <c r="AI374" s="86"/>
      <c r="AJ374" s="86"/>
      <c r="AK374" s="86"/>
      <c r="AL374" s="86"/>
      <c r="AM374" s="86"/>
      <c r="AN374" s="86"/>
      <c r="AO374" s="86"/>
      <c r="AP374" s="86"/>
      <c r="AQ374" s="86"/>
      <c r="AR374" s="86"/>
      <c r="AS374" s="86"/>
      <c r="AT374" s="86"/>
      <c r="AU374" s="86"/>
      <c r="AV374" s="86"/>
      <c r="AW374" s="86"/>
      <c r="AX374" s="86"/>
      <c r="AY374" s="86"/>
      <c r="AZ374" s="86"/>
      <c r="BA374" s="86"/>
      <c r="BB374" s="86"/>
    </row>
    <row r="375" spans="2:54" x14ac:dyDescent="0.25">
      <c r="B375"/>
      <c r="C375"/>
      <c r="D375" s="86"/>
      <c r="E375" s="86"/>
      <c r="F375" s="86"/>
      <c r="G375" s="86"/>
      <c r="H375" s="86"/>
      <c r="I375" s="86"/>
      <c r="J375" s="86"/>
      <c r="K375" s="86"/>
      <c r="L375" s="86"/>
      <c r="M375" s="86"/>
      <c r="N375" s="86"/>
      <c r="O375" s="86"/>
      <c r="P375" s="86"/>
      <c r="Q375" s="86"/>
      <c r="R375" s="86"/>
      <c r="S375" s="86"/>
      <c r="T375" s="86"/>
      <c r="U375" s="86"/>
      <c r="V375" s="86"/>
      <c r="W375" s="86"/>
      <c r="X375" s="86"/>
      <c r="Y375" s="86"/>
      <c r="Z375" s="86"/>
      <c r="AA375" s="86"/>
      <c r="AB375" s="86"/>
      <c r="AC375" s="86"/>
      <c r="AD375" s="86"/>
      <c r="AE375" s="86"/>
      <c r="AF375" s="86"/>
      <c r="AG375" s="86"/>
      <c r="AH375" s="86"/>
      <c r="AI375" s="86"/>
      <c r="AJ375" s="86"/>
      <c r="AK375" s="86"/>
      <c r="AL375" s="86"/>
      <c r="AM375" s="86"/>
      <c r="AN375" s="86"/>
      <c r="AO375" s="86"/>
      <c r="AP375" s="86"/>
      <c r="AQ375" s="86"/>
      <c r="AR375" s="86"/>
      <c r="AS375" s="86"/>
      <c r="AT375" s="86"/>
      <c r="AU375" s="86"/>
      <c r="AV375" s="86"/>
      <c r="AW375" s="86"/>
      <c r="AX375" s="86"/>
      <c r="AY375" s="86"/>
      <c r="AZ375" s="86"/>
      <c r="BA375" s="86"/>
      <c r="BB375" s="86"/>
    </row>
    <row r="376" spans="2:54" x14ac:dyDescent="0.25">
      <c r="B376"/>
      <c r="C376"/>
      <c r="D376" s="86"/>
      <c r="E376" s="86"/>
      <c r="F376" s="86"/>
      <c r="G376" s="86"/>
      <c r="H376" s="86"/>
      <c r="I376" s="86"/>
      <c r="J376" s="86"/>
      <c r="K376" s="86"/>
      <c r="L376" s="86"/>
      <c r="M376" s="86"/>
      <c r="N376" s="86"/>
      <c r="O376" s="86"/>
      <c r="P376" s="86"/>
      <c r="Q376" s="86"/>
      <c r="R376" s="86"/>
      <c r="S376" s="86"/>
      <c r="T376" s="86"/>
      <c r="U376" s="86"/>
      <c r="V376" s="86"/>
      <c r="W376" s="86"/>
      <c r="X376" s="86"/>
      <c r="Y376" s="86"/>
      <c r="Z376" s="86"/>
      <c r="AA376" s="86"/>
      <c r="AB376" s="86"/>
      <c r="AC376" s="86"/>
      <c r="AD376" s="86"/>
      <c r="AE376" s="86"/>
      <c r="AF376" s="86"/>
      <c r="AG376" s="86"/>
      <c r="AH376" s="86"/>
      <c r="AI376" s="86"/>
      <c r="AJ376" s="86"/>
      <c r="AK376" s="86"/>
      <c r="AL376" s="86"/>
      <c r="AM376" s="86"/>
      <c r="AN376" s="86"/>
      <c r="AO376" s="86"/>
      <c r="AP376" s="86"/>
      <c r="AQ376" s="86"/>
      <c r="AR376" s="86"/>
      <c r="AS376" s="86"/>
      <c r="AT376" s="86"/>
      <c r="AU376" s="86"/>
      <c r="AV376" s="86"/>
      <c r="AW376" s="86"/>
      <c r="AX376" s="86"/>
      <c r="AY376" s="86"/>
      <c r="AZ376" s="86"/>
      <c r="BA376" s="86"/>
      <c r="BB376" s="86"/>
    </row>
    <row r="377" spans="2:54" x14ac:dyDescent="0.25">
      <c r="B377"/>
      <c r="C377"/>
      <c r="D377" s="86"/>
      <c r="E377" s="86"/>
      <c r="F377" s="86"/>
      <c r="G377" s="86"/>
      <c r="H377" s="86"/>
      <c r="I377" s="86"/>
      <c r="J377" s="86"/>
      <c r="K377" s="86"/>
      <c r="L377" s="86"/>
      <c r="M377" s="86"/>
      <c r="N377" s="86"/>
      <c r="O377" s="86"/>
      <c r="P377" s="86"/>
      <c r="Q377" s="86"/>
      <c r="R377" s="86"/>
      <c r="S377" s="86"/>
      <c r="T377" s="86"/>
      <c r="U377" s="86"/>
      <c r="V377" s="86"/>
      <c r="W377" s="86"/>
      <c r="X377" s="86"/>
      <c r="Y377" s="86"/>
      <c r="Z377" s="86"/>
      <c r="AA377" s="86"/>
      <c r="AB377" s="86"/>
      <c r="AC377" s="86"/>
      <c r="AD377" s="86"/>
      <c r="AE377" s="86"/>
      <c r="AF377" s="86"/>
      <c r="AG377" s="86"/>
      <c r="AH377" s="86"/>
      <c r="AI377" s="86"/>
      <c r="AJ377" s="86"/>
      <c r="AK377" s="86"/>
      <c r="AL377" s="86"/>
      <c r="AM377" s="86"/>
      <c r="AN377" s="86"/>
      <c r="AO377" s="86"/>
      <c r="AP377" s="86"/>
      <c r="AQ377" s="86"/>
      <c r="AR377" s="86"/>
      <c r="AS377" s="86"/>
      <c r="AT377" s="86"/>
      <c r="AU377" s="86"/>
      <c r="AV377" s="86"/>
      <c r="AW377" s="86"/>
      <c r="AX377" s="86"/>
      <c r="AY377" s="86"/>
      <c r="AZ377" s="86"/>
      <c r="BA377" s="86"/>
      <c r="BB377" s="86"/>
    </row>
    <row r="378" spans="2:54" x14ac:dyDescent="0.25">
      <c r="B378"/>
      <c r="C378"/>
      <c r="D378" s="86"/>
      <c r="E378" s="86"/>
      <c r="F378" s="86"/>
      <c r="G378" s="86"/>
      <c r="H378" s="86"/>
      <c r="I378" s="86"/>
      <c r="J378" s="86"/>
      <c r="K378" s="86"/>
      <c r="L378" s="86"/>
      <c r="M378" s="86"/>
      <c r="N378" s="86"/>
      <c r="O378" s="86"/>
      <c r="P378" s="86"/>
      <c r="Q378" s="86"/>
      <c r="R378" s="86"/>
      <c r="S378" s="86"/>
      <c r="T378" s="86"/>
      <c r="U378" s="86"/>
      <c r="V378" s="86"/>
      <c r="W378" s="86"/>
      <c r="X378" s="86"/>
      <c r="Y378" s="86"/>
      <c r="Z378" s="86"/>
      <c r="AA378" s="86"/>
      <c r="AB378" s="86"/>
      <c r="AC378" s="86"/>
      <c r="AD378" s="86"/>
      <c r="AE378" s="86"/>
      <c r="AF378" s="86"/>
      <c r="AG378" s="86"/>
      <c r="AH378" s="86"/>
      <c r="AI378" s="86"/>
      <c r="AJ378" s="86"/>
      <c r="AK378" s="86"/>
      <c r="AL378" s="86"/>
      <c r="AM378" s="86"/>
      <c r="AN378" s="86"/>
      <c r="AO378" s="86"/>
      <c r="AP378" s="86"/>
      <c r="AQ378" s="86"/>
      <c r="AR378" s="86"/>
      <c r="AS378" s="86"/>
      <c r="AT378" s="86"/>
      <c r="AU378" s="86"/>
      <c r="AV378" s="86"/>
      <c r="AW378" s="86"/>
      <c r="AX378" s="86"/>
      <c r="AY378" s="86"/>
      <c r="AZ378" s="86"/>
      <c r="BA378" s="86"/>
      <c r="BB378" s="86"/>
    </row>
    <row r="379" spans="2:54" x14ac:dyDescent="0.25">
      <c r="B379"/>
      <c r="C379"/>
      <c r="D379" s="86"/>
      <c r="E379" s="86"/>
      <c r="F379" s="86"/>
      <c r="G379" s="86"/>
      <c r="H379" s="86"/>
      <c r="I379" s="86"/>
      <c r="J379" s="86"/>
      <c r="K379" s="86"/>
      <c r="L379" s="86"/>
      <c r="M379" s="86"/>
      <c r="N379" s="86"/>
      <c r="O379" s="86"/>
      <c r="P379" s="86"/>
      <c r="Q379" s="86"/>
      <c r="R379" s="86"/>
      <c r="S379" s="86"/>
      <c r="T379" s="86"/>
      <c r="U379" s="86"/>
      <c r="V379" s="86"/>
      <c r="W379" s="86"/>
      <c r="X379" s="86"/>
      <c r="Y379" s="86"/>
      <c r="Z379" s="86"/>
      <c r="AA379" s="86"/>
      <c r="AB379" s="86"/>
      <c r="AC379" s="86"/>
      <c r="AD379" s="86"/>
      <c r="AE379" s="86"/>
      <c r="AF379" s="86"/>
      <c r="AG379" s="86"/>
      <c r="AH379" s="86"/>
      <c r="AI379" s="86"/>
      <c r="AJ379" s="86"/>
      <c r="AK379" s="86"/>
      <c r="AL379" s="86"/>
      <c r="AM379" s="86"/>
      <c r="AN379" s="86"/>
      <c r="AO379" s="86"/>
      <c r="AP379" s="86"/>
      <c r="AQ379" s="86"/>
      <c r="AR379" s="86"/>
      <c r="AS379" s="86"/>
      <c r="AT379" s="86"/>
      <c r="AU379" s="86"/>
      <c r="AV379" s="86"/>
      <c r="AW379" s="86"/>
      <c r="AX379" s="86"/>
      <c r="AY379" s="86"/>
      <c r="AZ379" s="86"/>
      <c r="BA379" s="86"/>
      <c r="BB379" s="86"/>
    </row>
    <row r="380" spans="2:54" x14ac:dyDescent="0.25">
      <c r="B380"/>
      <c r="C380"/>
      <c r="D380" s="86"/>
      <c r="E380" s="86"/>
      <c r="F380" s="86"/>
      <c r="G380" s="86"/>
      <c r="H380" s="86"/>
      <c r="I380" s="86"/>
      <c r="J380" s="86"/>
      <c r="K380" s="86"/>
      <c r="L380" s="86"/>
      <c r="M380" s="86"/>
      <c r="N380" s="86"/>
      <c r="O380" s="86"/>
      <c r="P380" s="86"/>
      <c r="Q380" s="86"/>
      <c r="R380" s="86"/>
      <c r="S380" s="86"/>
      <c r="T380" s="86"/>
      <c r="U380" s="86"/>
      <c r="V380" s="86"/>
      <c r="W380" s="86"/>
      <c r="X380" s="86"/>
      <c r="Y380" s="86"/>
      <c r="Z380" s="86"/>
      <c r="AA380" s="86"/>
      <c r="AB380" s="86"/>
      <c r="AC380" s="86"/>
      <c r="AD380" s="86"/>
      <c r="AE380" s="86"/>
      <c r="AF380" s="86"/>
      <c r="AG380" s="86"/>
      <c r="AH380" s="86"/>
      <c r="AI380" s="86"/>
      <c r="AJ380" s="86"/>
      <c r="AK380" s="86"/>
      <c r="AL380" s="86"/>
      <c r="AM380" s="86"/>
      <c r="AN380" s="86"/>
      <c r="AO380" s="86"/>
      <c r="AP380" s="86"/>
      <c r="AQ380" s="86"/>
      <c r="AR380" s="86"/>
      <c r="AS380" s="86"/>
      <c r="AT380" s="86"/>
      <c r="AU380" s="86"/>
      <c r="AV380" s="86"/>
      <c r="AW380" s="86"/>
      <c r="AX380" s="86"/>
      <c r="AY380" s="86"/>
      <c r="AZ380" s="86"/>
      <c r="BA380" s="86"/>
      <c r="BB380" s="86"/>
    </row>
    <row r="381" spans="2:54" x14ac:dyDescent="0.25">
      <c r="B381"/>
      <c r="C381"/>
      <c r="D381" s="86"/>
      <c r="E381" s="86"/>
      <c r="F381" s="86"/>
      <c r="G381" s="86"/>
      <c r="H381" s="86"/>
      <c r="I381" s="86"/>
      <c r="J381" s="86"/>
      <c r="K381" s="86"/>
      <c r="L381" s="86"/>
      <c r="M381" s="86"/>
      <c r="N381" s="86"/>
      <c r="O381" s="86"/>
      <c r="P381" s="86"/>
      <c r="Q381" s="86"/>
      <c r="R381" s="86"/>
      <c r="S381" s="86"/>
      <c r="T381" s="86"/>
      <c r="U381" s="86"/>
      <c r="V381" s="86"/>
      <c r="W381" s="86"/>
      <c r="X381" s="86"/>
      <c r="Y381" s="86"/>
      <c r="Z381" s="86"/>
      <c r="AA381" s="86"/>
      <c r="AB381" s="86"/>
      <c r="AC381" s="86"/>
      <c r="AD381" s="86"/>
      <c r="AE381" s="86"/>
      <c r="AF381" s="86"/>
      <c r="AG381" s="86"/>
      <c r="AH381" s="86"/>
      <c r="AI381" s="86"/>
      <c r="AJ381" s="86"/>
      <c r="AK381" s="86"/>
      <c r="AL381" s="86"/>
      <c r="AM381" s="86"/>
      <c r="AN381" s="86"/>
      <c r="AO381" s="86"/>
      <c r="AP381" s="86"/>
      <c r="AQ381" s="86"/>
      <c r="AR381" s="86"/>
      <c r="AS381" s="86"/>
      <c r="AT381" s="86"/>
      <c r="AU381" s="86"/>
      <c r="AV381" s="86"/>
      <c r="AW381" s="86"/>
      <c r="AX381" s="86"/>
      <c r="AY381" s="86"/>
      <c r="AZ381" s="86"/>
      <c r="BA381" s="86"/>
      <c r="BB381" s="86"/>
    </row>
    <row r="382" spans="2:54" x14ac:dyDescent="0.25">
      <c r="B382"/>
      <c r="C382"/>
      <c r="D382" s="86"/>
      <c r="E382" s="86"/>
      <c r="F382" s="86"/>
      <c r="G382" s="86"/>
      <c r="H382" s="86"/>
      <c r="I382" s="86"/>
      <c r="J382" s="86"/>
      <c r="K382" s="86"/>
      <c r="L382" s="86"/>
      <c r="M382" s="86"/>
      <c r="N382" s="86"/>
      <c r="O382" s="86"/>
      <c r="P382" s="86"/>
      <c r="Q382" s="86"/>
      <c r="R382" s="86"/>
      <c r="S382" s="86"/>
      <c r="T382" s="86"/>
      <c r="U382" s="86"/>
      <c r="V382" s="86"/>
      <c r="W382" s="86"/>
      <c r="X382" s="86"/>
      <c r="Y382" s="86"/>
      <c r="Z382" s="86"/>
      <c r="AA382" s="86"/>
      <c r="AB382" s="86"/>
      <c r="AC382" s="86"/>
      <c r="AD382" s="86"/>
      <c r="AE382" s="86"/>
      <c r="AF382" s="86"/>
      <c r="AG382" s="86"/>
      <c r="AH382" s="86"/>
      <c r="AI382" s="86"/>
      <c r="AJ382" s="86"/>
      <c r="AK382" s="86"/>
      <c r="AL382" s="86"/>
      <c r="AM382" s="86"/>
      <c r="AN382" s="86"/>
      <c r="AO382" s="86"/>
      <c r="AP382" s="86"/>
      <c r="AQ382" s="86"/>
      <c r="AR382" s="86"/>
      <c r="AS382" s="86"/>
      <c r="AT382" s="86"/>
      <c r="AU382" s="86"/>
      <c r="AV382" s="86"/>
      <c r="AW382" s="86"/>
      <c r="AX382" s="86"/>
      <c r="AY382" s="86"/>
      <c r="AZ382" s="86"/>
      <c r="BA382" s="86"/>
      <c r="BB382" s="86"/>
    </row>
    <row r="383" spans="2:54" x14ac:dyDescent="0.25">
      <c r="B383"/>
      <c r="C383"/>
      <c r="D383" s="86"/>
      <c r="E383" s="86"/>
      <c r="F383" s="86"/>
      <c r="G383" s="86"/>
      <c r="H383" s="86"/>
      <c r="I383" s="86"/>
      <c r="J383" s="86"/>
      <c r="K383" s="86"/>
      <c r="L383" s="86"/>
      <c r="M383" s="86"/>
      <c r="N383" s="86"/>
      <c r="O383" s="86"/>
      <c r="P383" s="86"/>
      <c r="Q383" s="86"/>
      <c r="R383" s="86"/>
      <c r="S383" s="86"/>
      <c r="T383" s="86"/>
      <c r="U383" s="86"/>
      <c r="V383" s="86"/>
      <c r="W383" s="86"/>
      <c r="X383" s="86"/>
      <c r="Y383" s="86"/>
      <c r="Z383" s="86"/>
      <c r="AA383" s="86"/>
      <c r="AB383" s="86"/>
      <c r="AC383" s="86"/>
      <c r="AD383" s="86"/>
      <c r="AE383" s="86"/>
      <c r="AF383" s="86"/>
      <c r="AG383" s="86"/>
      <c r="AH383" s="86"/>
      <c r="AI383" s="86"/>
      <c r="AJ383" s="86"/>
      <c r="AK383" s="86"/>
      <c r="AL383" s="86"/>
      <c r="AM383" s="86"/>
      <c r="AN383" s="86"/>
      <c r="AO383" s="86"/>
      <c r="AP383" s="86"/>
      <c r="AQ383" s="86"/>
      <c r="AR383" s="86"/>
      <c r="AS383" s="86"/>
      <c r="AT383" s="86"/>
      <c r="AU383" s="86"/>
      <c r="AV383" s="86"/>
      <c r="AW383" s="86"/>
      <c r="AX383" s="86"/>
      <c r="AY383" s="86"/>
      <c r="AZ383" s="86"/>
      <c r="BA383" s="86"/>
      <c r="BB383" s="86"/>
    </row>
    <row r="384" spans="2:54" x14ac:dyDescent="0.25">
      <c r="B384"/>
      <c r="C384"/>
      <c r="D384" s="86"/>
      <c r="E384" s="86"/>
      <c r="F384" s="86"/>
      <c r="G384" s="86"/>
      <c r="H384" s="86"/>
      <c r="I384" s="86"/>
      <c r="J384" s="86"/>
      <c r="K384" s="86"/>
      <c r="L384" s="86"/>
      <c r="M384" s="86"/>
      <c r="N384" s="86"/>
      <c r="O384" s="86"/>
      <c r="P384" s="86"/>
      <c r="Q384" s="86"/>
      <c r="R384" s="86"/>
      <c r="S384" s="86"/>
      <c r="T384" s="86"/>
      <c r="U384" s="86"/>
      <c r="V384" s="86"/>
      <c r="W384" s="86"/>
      <c r="X384" s="86"/>
      <c r="Y384" s="86"/>
      <c r="Z384" s="86"/>
      <c r="AA384" s="86"/>
      <c r="AB384" s="86"/>
      <c r="AC384" s="86"/>
      <c r="AD384" s="86"/>
      <c r="AE384" s="86"/>
      <c r="AF384" s="86"/>
      <c r="AG384" s="86"/>
      <c r="AH384" s="86"/>
      <c r="AI384" s="86"/>
      <c r="AJ384" s="86"/>
      <c r="AK384" s="86"/>
      <c r="AL384" s="86"/>
      <c r="AM384" s="86"/>
      <c r="AN384" s="86"/>
      <c r="AO384" s="86"/>
      <c r="AP384" s="86"/>
      <c r="AQ384" s="86"/>
      <c r="AR384" s="86"/>
      <c r="AS384" s="86"/>
      <c r="AT384" s="86"/>
      <c r="AU384" s="86"/>
      <c r="AV384" s="86"/>
      <c r="AW384" s="86"/>
      <c r="AX384" s="86"/>
      <c r="AY384" s="86"/>
      <c r="AZ384" s="86"/>
      <c r="BA384" s="86"/>
      <c r="BB384" s="86"/>
    </row>
    <row r="385" spans="2:54" x14ac:dyDescent="0.25">
      <c r="B385"/>
      <c r="C385"/>
      <c r="D385" s="86"/>
      <c r="E385" s="86"/>
      <c r="F385" s="86"/>
      <c r="G385" s="86"/>
      <c r="H385" s="86"/>
      <c r="I385" s="86"/>
      <c r="J385" s="86"/>
      <c r="K385" s="86"/>
      <c r="L385" s="86"/>
      <c r="M385" s="86"/>
      <c r="N385" s="86"/>
      <c r="O385" s="86"/>
      <c r="P385" s="86"/>
      <c r="Q385" s="86"/>
      <c r="R385" s="86"/>
      <c r="S385" s="86"/>
      <c r="T385" s="86"/>
      <c r="U385" s="86"/>
      <c r="V385" s="86"/>
      <c r="W385" s="86"/>
      <c r="X385" s="86"/>
      <c r="Y385" s="86"/>
      <c r="Z385" s="86"/>
      <c r="AA385" s="86"/>
      <c r="AB385" s="86"/>
      <c r="AC385" s="86"/>
      <c r="AD385" s="86"/>
      <c r="AE385" s="86"/>
      <c r="AF385" s="86"/>
      <c r="AG385" s="86"/>
      <c r="AH385" s="86"/>
      <c r="AI385" s="86"/>
      <c r="AJ385" s="86"/>
      <c r="AK385" s="86"/>
      <c r="AL385" s="86"/>
      <c r="AM385" s="86"/>
      <c r="AN385" s="86"/>
      <c r="AO385" s="86"/>
      <c r="AP385" s="86"/>
      <c r="AQ385" s="86"/>
      <c r="AR385" s="86"/>
      <c r="AS385" s="86"/>
      <c r="AT385" s="86"/>
      <c r="AU385" s="86"/>
      <c r="AV385" s="86"/>
      <c r="AW385" s="86"/>
      <c r="AX385" s="86"/>
      <c r="AY385" s="86"/>
      <c r="AZ385" s="86"/>
      <c r="BA385" s="86"/>
      <c r="BB385" s="86"/>
    </row>
    <row r="386" spans="2:54" x14ac:dyDescent="0.25">
      <c r="B386"/>
      <c r="C386"/>
      <c r="D386" s="86"/>
      <c r="E386" s="86"/>
      <c r="F386" s="86"/>
      <c r="G386" s="86"/>
      <c r="H386" s="86"/>
      <c r="I386" s="86"/>
      <c r="J386" s="86"/>
      <c r="K386" s="86"/>
      <c r="L386" s="86"/>
      <c r="M386" s="86"/>
      <c r="N386" s="86"/>
      <c r="O386" s="86"/>
      <c r="P386" s="86"/>
      <c r="Q386" s="86"/>
      <c r="R386" s="86"/>
      <c r="S386" s="86"/>
      <c r="T386" s="86"/>
      <c r="U386" s="86"/>
      <c r="V386" s="86"/>
      <c r="W386" s="86"/>
      <c r="X386" s="86"/>
      <c r="Y386" s="86"/>
      <c r="Z386" s="86"/>
      <c r="AA386" s="86"/>
      <c r="AB386" s="86"/>
      <c r="AC386" s="86"/>
      <c r="AD386" s="86"/>
      <c r="AE386" s="86"/>
      <c r="AF386" s="86"/>
      <c r="AG386" s="86"/>
      <c r="AH386" s="86"/>
      <c r="AI386" s="86"/>
      <c r="AJ386" s="86"/>
      <c r="AK386" s="86"/>
      <c r="AL386" s="86"/>
      <c r="AM386" s="86"/>
      <c r="AN386" s="86"/>
      <c r="AO386" s="86"/>
      <c r="AP386" s="86"/>
      <c r="AQ386" s="86"/>
      <c r="AR386" s="86"/>
      <c r="AS386" s="86"/>
      <c r="AT386" s="86"/>
      <c r="AU386" s="86"/>
      <c r="AV386" s="86"/>
      <c r="AW386" s="86"/>
      <c r="AX386" s="86"/>
      <c r="AY386" s="86"/>
      <c r="AZ386" s="86"/>
      <c r="BA386" s="86"/>
      <c r="BB386" s="86"/>
    </row>
    <row r="387" spans="2:54" x14ac:dyDescent="0.25">
      <c r="B387"/>
      <c r="C387"/>
      <c r="D387" s="86"/>
      <c r="E387" s="86"/>
      <c r="F387" s="86"/>
      <c r="G387" s="86"/>
      <c r="H387" s="86"/>
      <c r="I387" s="86"/>
      <c r="J387" s="86"/>
      <c r="K387" s="86"/>
      <c r="L387" s="86"/>
      <c r="M387" s="86"/>
      <c r="N387" s="86"/>
      <c r="O387" s="86"/>
      <c r="P387" s="86"/>
      <c r="Q387" s="86"/>
      <c r="R387" s="86"/>
      <c r="S387" s="86"/>
      <c r="T387" s="86"/>
      <c r="U387" s="86"/>
      <c r="V387" s="86"/>
      <c r="W387" s="86"/>
      <c r="X387" s="86"/>
      <c r="Y387" s="86"/>
      <c r="Z387" s="86"/>
      <c r="AA387" s="86"/>
      <c r="AB387" s="86"/>
      <c r="AC387" s="86"/>
      <c r="AD387" s="86"/>
      <c r="AE387" s="86"/>
      <c r="AF387" s="86"/>
      <c r="AG387" s="86"/>
      <c r="AH387" s="86"/>
      <c r="AI387" s="86"/>
      <c r="AJ387" s="86"/>
      <c r="AK387" s="86"/>
      <c r="AL387" s="86"/>
      <c r="AM387" s="86"/>
      <c r="AN387" s="86"/>
      <c r="AO387" s="86"/>
      <c r="AP387" s="86"/>
      <c r="AQ387" s="86"/>
      <c r="AR387" s="86"/>
      <c r="AS387" s="86"/>
      <c r="AT387" s="86"/>
      <c r="AU387" s="86"/>
      <c r="AV387" s="86"/>
      <c r="AW387" s="86"/>
      <c r="AX387" s="86"/>
      <c r="AY387" s="86"/>
      <c r="AZ387" s="86"/>
      <c r="BA387" s="86"/>
      <c r="BB387" s="86"/>
    </row>
    <row r="388" spans="2:54" x14ac:dyDescent="0.25">
      <c r="B388"/>
      <c r="C388"/>
      <c r="D388" s="86"/>
      <c r="E388" s="86"/>
      <c r="F388" s="86"/>
      <c r="G388" s="86"/>
      <c r="H388" s="86"/>
      <c r="I388" s="86"/>
      <c r="J388" s="86"/>
      <c r="K388" s="86"/>
      <c r="L388" s="86"/>
      <c r="M388" s="86"/>
      <c r="N388" s="86"/>
      <c r="O388" s="86"/>
      <c r="P388" s="86"/>
      <c r="Q388" s="86"/>
      <c r="R388" s="86"/>
      <c r="S388" s="86"/>
      <c r="T388" s="86"/>
      <c r="U388" s="86"/>
      <c r="V388" s="86"/>
      <c r="W388" s="86"/>
      <c r="X388" s="86"/>
      <c r="Y388" s="86"/>
      <c r="Z388" s="86"/>
      <c r="AA388" s="86"/>
      <c r="AB388" s="86"/>
      <c r="AC388" s="86"/>
      <c r="AD388" s="86"/>
      <c r="AE388" s="86"/>
      <c r="AF388" s="86"/>
      <c r="AG388" s="86"/>
      <c r="AH388" s="86"/>
      <c r="AI388" s="86"/>
      <c r="AJ388" s="86"/>
      <c r="AK388" s="86"/>
      <c r="AL388" s="86"/>
      <c r="AM388" s="86"/>
      <c r="AN388" s="86"/>
      <c r="AO388" s="86"/>
      <c r="AP388" s="86"/>
      <c r="AQ388" s="86"/>
      <c r="AR388" s="86"/>
      <c r="AS388" s="86"/>
      <c r="AT388" s="86"/>
      <c r="AU388" s="86"/>
      <c r="AV388" s="86"/>
      <c r="AW388" s="86"/>
      <c r="AX388" s="86"/>
      <c r="AY388" s="86"/>
      <c r="AZ388" s="86"/>
      <c r="BA388" s="86"/>
      <c r="BB388" s="86"/>
    </row>
    <row r="389" spans="2:54" x14ac:dyDescent="0.25">
      <c r="B389"/>
      <c r="C389"/>
      <c r="D389" s="86"/>
      <c r="E389" s="86"/>
      <c r="F389" s="86"/>
      <c r="G389" s="86"/>
      <c r="H389" s="86"/>
      <c r="I389" s="86"/>
      <c r="J389" s="86"/>
      <c r="K389" s="86"/>
      <c r="L389" s="86"/>
      <c r="M389" s="86"/>
      <c r="N389" s="86"/>
      <c r="O389" s="86"/>
      <c r="P389" s="86"/>
      <c r="Q389" s="86"/>
      <c r="R389" s="86"/>
      <c r="S389" s="86"/>
      <c r="T389" s="86"/>
      <c r="U389" s="86"/>
      <c r="V389" s="86"/>
      <c r="W389" s="86"/>
      <c r="X389" s="86"/>
      <c r="Y389" s="86"/>
      <c r="Z389" s="86"/>
      <c r="AA389" s="86"/>
      <c r="AB389" s="86"/>
      <c r="AC389" s="86"/>
      <c r="AD389" s="86"/>
      <c r="AE389" s="86"/>
      <c r="AF389" s="86"/>
      <c r="AG389" s="86"/>
      <c r="AH389" s="86"/>
      <c r="AI389" s="86"/>
      <c r="AJ389" s="86"/>
      <c r="AK389" s="86"/>
      <c r="AL389" s="86"/>
      <c r="AM389" s="86"/>
      <c r="AN389" s="86"/>
      <c r="AO389" s="86"/>
      <c r="AP389" s="86"/>
      <c r="AQ389" s="86"/>
      <c r="AR389" s="86"/>
      <c r="AS389" s="86"/>
      <c r="AT389" s="86"/>
      <c r="AU389" s="86"/>
      <c r="AV389" s="86"/>
      <c r="AW389" s="86"/>
      <c r="AX389" s="86"/>
      <c r="AY389" s="86"/>
      <c r="AZ389" s="86"/>
      <c r="BA389" s="86"/>
      <c r="BB389" s="86"/>
    </row>
    <row r="390" spans="2:54" x14ac:dyDescent="0.25">
      <c r="B390"/>
      <c r="C390"/>
      <c r="D390" s="86"/>
      <c r="E390" s="86"/>
      <c r="F390" s="86"/>
      <c r="G390" s="86"/>
      <c r="H390" s="86"/>
      <c r="I390" s="86"/>
      <c r="J390" s="86"/>
      <c r="K390" s="86"/>
      <c r="L390" s="86"/>
      <c r="M390" s="86"/>
      <c r="N390" s="86"/>
      <c r="O390" s="86"/>
      <c r="P390" s="86"/>
      <c r="Q390" s="86"/>
      <c r="R390" s="86"/>
      <c r="S390" s="86"/>
      <c r="T390" s="86"/>
      <c r="U390" s="86"/>
      <c r="V390" s="86"/>
      <c r="W390" s="86"/>
      <c r="X390" s="86"/>
      <c r="Y390" s="86"/>
      <c r="Z390" s="86"/>
      <c r="AA390" s="86"/>
      <c r="AB390" s="86"/>
      <c r="AC390" s="86"/>
      <c r="AD390" s="86"/>
      <c r="AE390" s="86"/>
      <c r="AF390" s="86"/>
      <c r="AG390" s="86"/>
      <c r="AH390" s="86"/>
      <c r="AI390" s="86"/>
      <c r="AJ390" s="86"/>
      <c r="AK390" s="86"/>
      <c r="AL390" s="86"/>
      <c r="AM390" s="86"/>
      <c r="AN390" s="86"/>
      <c r="AO390" s="86"/>
      <c r="AP390" s="86"/>
      <c r="AQ390" s="86"/>
      <c r="AR390" s="86"/>
      <c r="AS390" s="86"/>
      <c r="AT390" s="86"/>
      <c r="AU390" s="86"/>
      <c r="AV390" s="86"/>
      <c r="AW390" s="86"/>
      <c r="AX390" s="86"/>
      <c r="AY390" s="86"/>
      <c r="AZ390" s="86"/>
      <c r="BA390" s="86"/>
      <c r="BB390" s="86"/>
    </row>
    <row r="391" spans="2:54" x14ac:dyDescent="0.25">
      <c r="B391"/>
      <c r="C391"/>
      <c r="D391" s="86"/>
      <c r="E391" s="86"/>
      <c r="F391" s="86"/>
      <c r="G391" s="86"/>
      <c r="H391" s="86"/>
      <c r="I391" s="86"/>
      <c r="J391" s="86"/>
      <c r="K391" s="86"/>
      <c r="L391" s="86"/>
      <c r="M391" s="86"/>
      <c r="N391" s="86"/>
      <c r="O391" s="86"/>
      <c r="P391" s="86"/>
      <c r="Q391" s="86"/>
      <c r="R391" s="86"/>
      <c r="S391" s="86"/>
      <c r="T391" s="86"/>
      <c r="U391" s="86"/>
      <c r="V391" s="86"/>
      <c r="W391" s="86"/>
      <c r="X391" s="86"/>
      <c r="Y391" s="86"/>
      <c r="Z391" s="86"/>
      <c r="AA391" s="86"/>
      <c r="AB391" s="86"/>
      <c r="AC391" s="86"/>
      <c r="AD391" s="86"/>
      <c r="AE391" s="86"/>
      <c r="AF391" s="86"/>
      <c r="AG391" s="86"/>
      <c r="AH391" s="86"/>
      <c r="AI391" s="86"/>
      <c r="AJ391" s="86"/>
      <c r="AK391" s="86"/>
      <c r="AL391" s="86"/>
      <c r="AM391" s="86"/>
      <c r="AN391" s="86"/>
      <c r="AO391" s="86"/>
      <c r="AP391" s="86"/>
      <c r="AQ391" s="86"/>
      <c r="AR391" s="86"/>
      <c r="AS391" s="86"/>
      <c r="AT391" s="86"/>
      <c r="AU391" s="86"/>
      <c r="AV391" s="86"/>
      <c r="AW391" s="86"/>
      <c r="AX391" s="86"/>
      <c r="AY391" s="86"/>
      <c r="AZ391" s="86"/>
      <c r="BA391" s="86"/>
      <c r="BB391" s="86"/>
    </row>
    <row r="392" spans="2:54" x14ac:dyDescent="0.25">
      <c r="B392"/>
      <c r="C392"/>
      <c r="D392" s="86"/>
      <c r="E392" s="86"/>
      <c r="F392" s="86"/>
      <c r="G392" s="86"/>
      <c r="H392" s="86"/>
      <c r="I392" s="86"/>
      <c r="J392" s="86"/>
      <c r="K392" s="86"/>
      <c r="L392" s="86"/>
      <c r="M392" s="86"/>
      <c r="N392" s="86"/>
      <c r="O392" s="86"/>
      <c r="P392" s="86"/>
      <c r="Q392" s="86"/>
      <c r="R392" s="86"/>
      <c r="S392" s="86"/>
      <c r="T392" s="86"/>
      <c r="U392" s="86"/>
      <c r="V392" s="86"/>
      <c r="W392" s="86"/>
      <c r="X392" s="86"/>
      <c r="Y392" s="86"/>
      <c r="Z392" s="86"/>
      <c r="AA392" s="86"/>
      <c r="AB392" s="86"/>
      <c r="AC392" s="86"/>
      <c r="AD392" s="86"/>
      <c r="AE392" s="86"/>
      <c r="AF392" s="86"/>
      <c r="AG392" s="86"/>
      <c r="AH392" s="86"/>
      <c r="AI392" s="86"/>
      <c r="AJ392" s="86"/>
      <c r="AK392" s="86"/>
      <c r="AL392" s="86"/>
      <c r="AM392" s="86"/>
      <c r="AN392" s="86"/>
      <c r="AO392" s="86"/>
      <c r="AP392" s="86"/>
      <c r="AQ392" s="86"/>
      <c r="AR392" s="86"/>
      <c r="AS392" s="86"/>
      <c r="AT392" s="86"/>
      <c r="AU392" s="86"/>
      <c r="AV392" s="86"/>
      <c r="AW392" s="86"/>
      <c r="AX392" s="86"/>
      <c r="AY392" s="86"/>
      <c r="AZ392" s="86"/>
      <c r="BA392" s="86"/>
      <c r="BB392" s="86"/>
    </row>
    <row r="393" spans="2:54" x14ac:dyDescent="0.25">
      <c r="B393"/>
      <c r="C393"/>
      <c r="D393" s="86"/>
      <c r="E393" s="86"/>
      <c r="F393" s="86"/>
      <c r="G393" s="86"/>
      <c r="H393" s="86"/>
      <c r="I393" s="86"/>
      <c r="J393" s="86"/>
      <c r="K393" s="86"/>
      <c r="L393" s="86"/>
      <c r="M393" s="86"/>
      <c r="N393" s="86"/>
      <c r="O393" s="86"/>
      <c r="P393" s="86"/>
      <c r="Q393" s="86"/>
      <c r="R393" s="86"/>
      <c r="S393" s="86"/>
      <c r="T393" s="86"/>
      <c r="U393" s="86"/>
      <c r="V393" s="86"/>
      <c r="W393" s="86"/>
      <c r="X393" s="86"/>
      <c r="Y393" s="86"/>
      <c r="Z393" s="86"/>
      <c r="AA393" s="86"/>
      <c r="AB393" s="86"/>
      <c r="AC393" s="86"/>
      <c r="AD393" s="86"/>
      <c r="AE393" s="86"/>
      <c r="AF393" s="86"/>
      <c r="AG393" s="86"/>
      <c r="AH393" s="86"/>
      <c r="AI393" s="86"/>
      <c r="AJ393" s="86"/>
      <c r="AK393" s="86"/>
      <c r="AL393" s="86"/>
      <c r="AM393" s="86"/>
      <c r="AN393" s="86"/>
      <c r="AO393" s="86"/>
      <c r="AP393" s="86"/>
      <c r="AQ393" s="86"/>
      <c r="AR393" s="86"/>
      <c r="AS393" s="86"/>
      <c r="AT393" s="86"/>
      <c r="AU393" s="86"/>
      <c r="AV393" s="86"/>
      <c r="AW393" s="86"/>
      <c r="AX393" s="86"/>
      <c r="AY393" s="86"/>
      <c r="AZ393" s="86"/>
      <c r="BA393" s="86"/>
      <c r="BB393" s="86"/>
    </row>
    <row r="394" spans="2:54" x14ac:dyDescent="0.25">
      <c r="B394"/>
      <c r="C394"/>
      <c r="D394" s="86"/>
      <c r="E394" s="86"/>
      <c r="F394" s="86"/>
      <c r="G394" s="86"/>
      <c r="H394" s="86"/>
      <c r="I394" s="86"/>
      <c r="J394" s="86"/>
      <c r="K394" s="86"/>
      <c r="L394" s="86"/>
      <c r="M394" s="86"/>
      <c r="N394" s="86"/>
      <c r="O394" s="86"/>
      <c r="P394" s="86"/>
      <c r="Q394" s="86"/>
      <c r="R394" s="86"/>
      <c r="S394" s="86"/>
      <c r="T394" s="86"/>
      <c r="U394" s="86"/>
      <c r="V394" s="86"/>
      <c r="W394" s="86"/>
      <c r="X394" s="86"/>
      <c r="Y394" s="86"/>
      <c r="Z394" s="86"/>
      <c r="AA394" s="86"/>
      <c r="AB394" s="86"/>
      <c r="AC394" s="86"/>
      <c r="AD394" s="86"/>
      <c r="AE394" s="86"/>
      <c r="AF394" s="86"/>
      <c r="AG394" s="86"/>
      <c r="AH394" s="86"/>
      <c r="AI394" s="86"/>
      <c r="AJ394" s="86"/>
      <c r="AK394" s="86"/>
      <c r="AL394" s="86"/>
      <c r="AM394" s="86"/>
      <c r="AN394" s="86"/>
      <c r="AO394" s="86"/>
      <c r="AP394" s="86"/>
      <c r="AQ394" s="86"/>
      <c r="AR394" s="86"/>
      <c r="AS394" s="86"/>
      <c r="AT394" s="86"/>
      <c r="AU394" s="86"/>
      <c r="AV394" s="86"/>
      <c r="AW394" s="86"/>
      <c r="AX394" s="86"/>
      <c r="AY394" s="86"/>
      <c r="AZ394" s="86"/>
      <c r="BA394" s="86"/>
      <c r="BB394" s="86"/>
    </row>
    <row r="395" spans="2:54" x14ac:dyDescent="0.25">
      <c r="B395"/>
      <c r="C395"/>
      <c r="D395" s="86"/>
      <c r="E395" s="86"/>
      <c r="F395" s="86"/>
      <c r="G395" s="86"/>
      <c r="H395" s="86"/>
      <c r="I395" s="86"/>
      <c r="J395" s="86"/>
      <c r="K395" s="86"/>
      <c r="L395" s="86"/>
      <c r="M395" s="86"/>
      <c r="N395" s="86"/>
      <c r="O395" s="86"/>
      <c r="P395" s="86"/>
      <c r="Q395" s="86"/>
      <c r="R395" s="86"/>
      <c r="S395" s="86"/>
      <c r="T395" s="86"/>
      <c r="U395" s="86"/>
      <c r="V395" s="86"/>
      <c r="W395" s="86"/>
      <c r="X395" s="86"/>
      <c r="Y395" s="86"/>
      <c r="Z395" s="86"/>
      <c r="AA395" s="86"/>
      <c r="AB395" s="86"/>
      <c r="AC395" s="86"/>
      <c r="AD395" s="86"/>
      <c r="AE395" s="86"/>
      <c r="AF395" s="86"/>
      <c r="AG395" s="86"/>
      <c r="AH395" s="86"/>
      <c r="AI395" s="86"/>
      <c r="AJ395" s="86"/>
      <c r="AK395" s="86"/>
      <c r="AL395" s="86"/>
      <c r="AM395" s="86"/>
      <c r="AN395" s="86"/>
      <c r="AO395" s="86"/>
      <c r="AP395" s="86"/>
      <c r="AQ395" s="86"/>
      <c r="AR395" s="86"/>
      <c r="AS395" s="86"/>
      <c r="AT395" s="86"/>
      <c r="AU395" s="86"/>
      <c r="AV395" s="86"/>
      <c r="AW395" s="86"/>
      <c r="AX395" s="86"/>
      <c r="AY395" s="86"/>
      <c r="AZ395" s="86"/>
      <c r="BA395" s="86"/>
      <c r="BB395" s="86"/>
    </row>
    <row r="396" spans="2:54" x14ac:dyDescent="0.25">
      <c r="B396"/>
      <c r="C396"/>
      <c r="D396" s="86"/>
      <c r="E396" s="86"/>
      <c r="F396" s="86"/>
      <c r="G396" s="86"/>
      <c r="H396" s="86"/>
      <c r="I396" s="86"/>
      <c r="J396" s="86"/>
      <c r="K396" s="86"/>
      <c r="L396" s="86"/>
      <c r="M396" s="86"/>
      <c r="N396" s="86"/>
      <c r="O396" s="86"/>
      <c r="P396" s="86"/>
      <c r="Q396" s="86"/>
      <c r="R396" s="86"/>
      <c r="S396" s="86"/>
      <c r="T396" s="86"/>
      <c r="U396" s="86"/>
      <c r="V396" s="86"/>
      <c r="W396" s="86"/>
      <c r="X396" s="86"/>
      <c r="Y396" s="86"/>
      <c r="Z396" s="86"/>
      <c r="AA396" s="86"/>
      <c r="AB396" s="86"/>
      <c r="AC396" s="86"/>
      <c r="AD396" s="86"/>
      <c r="AE396" s="86"/>
      <c r="AF396" s="86"/>
      <c r="AG396" s="86"/>
      <c r="AH396" s="86"/>
      <c r="AI396" s="86"/>
      <c r="AJ396" s="86"/>
      <c r="AK396" s="86"/>
      <c r="AL396" s="86"/>
      <c r="AM396" s="86"/>
      <c r="AN396" s="86"/>
      <c r="AO396" s="86"/>
      <c r="AP396" s="86"/>
      <c r="AQ396" s="86"/>
      <c r="AR396" s="86"/>
      <c r="AS396" s="86"/>
      <c r="AT396" s="86"/>
      <c r="AU396" s="86"/>
      <c r="AV396" s="86"/>
      <c r="AW396" s="86"/>
      <c r="AX396" s="86"/>
      <c r="AY396" s="86"/>
      <c r="AZ396" s="86"/>
      <c r="BA396" s="86"/>
      <c r="BB396" s="86"/>
    </row>
    <row r="397" spans="2:54" x14ac:dyDescent="0.25">
      <c r="B397"/>
      <c r="C397"/>
      <c r="D397" s="86"/>
      <c r="E397" s="86"/>
      <c r="F397" s="86"/>
      <c r="G397" s="86"/>
      <c r="H397" s="86"/>
      <c r="I397" s="86"/>
      <c r="J397" s="86"/>
      <c r="K397" s="86"/>
      <c r="L397" s="86"/>
      <c r="M397" s="86"/>
      <c r="N397" s="86"/>
      <c r="O397" s="86"/>
      <c r="P397" s="86"/>
      <c r="Q397" s="86"/>
      <c r="R397" s="86"/>
      <c r="S397" s="86"/>
      <c r="T397" s="86"/>
      <c r="U397" s="86"/>
      <c r="V397" s="86"/>
      <c r="W397" s="86"/>
      <c r="X397" s="86"/>
      <c r="Y397" s="86"/>
      <c r="Z397" s="86"/>
      <c r="AA397" s="86"/>
      <c r="AB397" s="86"/>
      <c r="AC397" s="86"/>
      <c r="AD397" s="86"/>
      <c r="AE397" s="86"/>
      <c r="AF397" s="86"/>
      <c r="AG397" s="86"/>
      <c r="AH397" s="86"/>
      <c r="AI397" s="86"/>
      <c r="AJ397" s="86"/>
      <c r="AK397" s="86"/>
      <c r="AL397" s="86"/>
      <c r="AM397" s="86"/>
      <c r="AN397" s="86"/>
      <c r="AO397" s="86"/>
      <c r="AP397" s="86"/>
      <c r="AQ397" s="86"/>
      <c r="AR397" s="86"/>
      <c r="AS397" s="86"/>
      <c r="AT397" s="86"/>
      <c r="AU397" s="86"/>
      <c r="AV397" s="86"/>
      <c r="AW397" s="86"/>
      <c r="AX397" s="86"/>
      <c r="AY397" s="86"/>
      <c r="AZ397" s="86"/>
      <c r="BA397" s="86"/>
      <c r="BB397" s="86"/>
    </row>
    <row r="398" spans="2:54" x14ac:dyDescent="0.25">
      <c r="B398"/>
      <c r="C398"/>
      <c r="D398" s="86"/>
      <c r="E398" s="86"/>
      <c r="F398" s="86"/>
      <c r="G398" s="86"/>
      <c r="H398" s="86"/>
      <c r="I398" s="86"/>
      <c r="J398" s="86"/>
      <c r="K398" s="86"/>
      <c r="L398" s="86"/>
      <c r="M398" s="86"/>
      <c r="N398" s="86"/>
      <c r="O398" s="86"/>
      <c r="P398" s="86"/>
      <c r="Q398" s="86"/>
      <c r="R398" s="86"/>
      <c r="S398" s="86"/>
      <c r="T398" s="86"/>
      <c r="U398" s="86"/>
      <c r="V398" s="86"/>
      <c r="W398" s="86"/>
      <c r="X398" s="86"/>
      <c r="Y398" s="86"/>
      <c r="Z398" s="86"/>
      <c r="AA398" s="86"/>
      <c r="AB398" s="86"/>
      <c r="AC398" s="86"/>
      <c r="AD398" s="86"/>
      <c r="AE398" s="86"/>
      <c r="AF398" s="86"/>
      <c r="AG398" s="86"/>
      <c r="AH398" s="86"/>
      <c r="AI398" s="86"/>
      <c r="AJ398" s="86"/>
      <c r="AK398" s="86"/>
      <c r="AL398" s="86"/>
      <c r="AM398" s="86"/>
      <c r="AN398" s="86"/>
      <c r="AO398" s="86"/>
      <c r="AP398" s="86"/>
      <c r="AQ398" s="86"/>
      <c r="AR398" s="86"/>
      <c r="AS398" s="86"/>
      <c r="AT398" s="86"/>
      <c r="AU398" s="86"/>
      <c r="AV398" s="86"/>
      <c r="AW398" s="86"/>
      <c r="AX398" s="86"/>
      <c r="AY398" s="86"/>
      <c r="AZ398" s="86"/>
      <c r="BA398" s="86"/>
      <c r="BB398" s="86"/>
    </row>
    <row r="399" spans="2:54" x14ac:dyDescent="0.25">
      <c r="B399"/>
      <c r="C399"/>
      <c r="D399" s="86"/>
      <c r="E399" s="86"/>
      <c r="F399" s="86"/>
      <c r="G399" s="86"/>
      <c r="H399" s="86"/>
      <c r="I399" s="86"/>
      <c r="J399" s="86"/>
      <c r="K399" s="86"/>
      <c r="L399" s="86"/>
      <c r="M399" s="86"/>
      <c r="N399" s="86"/>
      <c r="O399" s="86"/>
      <c r="P399" s="86"/>
      <c r="Q399" s="86"/>
      <c r="R399" s="86"/>
      <c r="S399" s="86"/>
      <c r="T399" s="86"/>
      <c r="U399" s="86"/>
      <c r="V399" s="86"/>
      <c r="W399" s="86"/>
      <c r="X399" s="86"/>
      <c r="Y399" s="86"/>
      <c r="Z399" s="86"/>
      <c r="AA399" s="86"/>
      <c r="AB399" s="86"/>
      <c r="AC399" s="86"/>
      <c r="AD399" s="86"/>
      <c r="AE399" s="86"/>
      <c r="AF399" s="86"/>
      <c r="AG399" s="86"/>
      <c r="AH399" s="86"/>
      <c r="AI399" s="86"/>
      <c r="AJ399" s="86"/>
      <c r="AK399" s="86"/>
      <c r="AL399" s="86"/>
      <c r="AM399" s="86"/>
      <c r="AN399" s="86"/>
      <c r="AO399" s="86"/>
      <c r="AP399" s="86"/>
      <c r="AQ399" s="86"/>
      <c r="AR399" s="86"/>
      <c r="AS399" s="86"/>
      <c r="AT399" s="86"/>
      <c r="AU399" s="86"/>
      <c r="AV399" s="86"/>
      <c r="AW399" s="86"/>
      <c r="AX399" s="86"/>
      <c r="AY399" s="86"/>
      <c r="AZ399" s="86"/>
      <c r="BA399" s="86"/>
      <c r="BB399" s="86"/>
    </row>
    <row r="400" spans="2:54" x14ac:dyDescent="0.25">
      <c r="B400"/>
      <c r="C400"/>
      <c r="D400" s="86"/>
      <c r="E400" s="86"/>
      <c r="F400" s="86"/>
      <c r="G400" s="86"/>
      <c r="H400" s="86"/>
      <c r="I400" s="86"/>
      <c r="J400" s="86"/>
      <c r="K400" s="86"/>
      <c r="L400" s="86"/>
      <c r="M400" s="86"/>
      <c r="N400" s="86"/>
      <c r="O400" s="86"/>
      <c r="P400" s="86"/>
      <c r="Q400" s="86"/>
      <c r="R400" s="86"/>
      <c r="S400" s="86"/>
      <c r="T400" s="86"/>
      <c r="U400" s="86"/>
      <c r="V400" s="86"/>
      <c r="W400" s="86"/>
      <c r="X400" s="86"/>
      <c r="Y400" s="86"/>
      <c r="Z400" s="86"/>
      <c r="AA400" s="86"/>
      <c r="AB400" s="86"/>
      <c r="AC400" s="86"/>
      <c r="AD400" s="86"/>
      <c r="AE400" s="86"/>
      <c r="AF400" s="86"/>
      <c r="AG400" s="86"/>
      <c r="AH400" s="86"/>
      <c r="AI400" s="86"/>
      <c r="AJ400" s="86"/>
      <c r="AK400" s="86"/>
      <c r="AL400" s="86"/>
      <c r="AM400" s="86"/>
      <c r="AN400" s="86"/>
      <c r="AO400" s="86"/>
      <c r="AP400" s="86"/>
      <c r="AQ400" s="86"/>
      <c r="AR400" s="86"/>
      <c r="AS400" s="86"/>
      <c r="AT400" s="86"/>
      <c r="AU400" s="86"/>
      <c r="AV400" s="86"/>
      <c r="AW400" s="86"/>
      <c r="AX400" s="86"/>
      <c r="AY400" s="86"/>
      <c r="AZ400" s="86"/>
      <c r="BA400" s="86"/>
      <c r="BB400" s="86"/>
    </row>
    <row r="401" spans="2:54" x14ac:dyDescent="0.25">
      <c r="B401"/>
      <c r="C401"/>
      <c r="D401" s="86"/>
      <c r="E401" s="86"/>
      <c r="F401" s="86"/>
      <c r="G401" s="86"/>
      <c r="H401" s="86"/>
      <c r="I401" s="86"/>
      <c r="J401" s="86"/>
      <c r="K401" s="86"/>
      <c r="L401" s="86"/>
      <c r="M401" s="86"/>
      <c r="N401" s="86"/>
      <c r="O401" s="86"/>
      <c r="P401" s="86"/>
      <c r="Q401" s="86"/>
      <c r="R401" s="86"/>
      <c r="S401" s="86"/>
      <c r="T401" s="86"/>
      <c r="U401" s="86"/>
      <c r="V401" s="86"/>
      <c r="W401" s="86"/>
      <c r="X401" s="86"/>
      <c r="Y401" s="86"/>
      <c r="Z401" s="86"/>
      <c r="AA401" s="86"/>
      <c r="AB401" s="86"/>
      <c r="AC401" s="86"/>
      <c r="AD401" s="86"/>
      <c r="AE401" s="86"/>
      <c r="AF401" s="86"/>
      <c r="AG401" s="86"/>
      <c r="AH401" s="86"/>
      <c r="AI401" s="86"/>
      <c r="AJ401" s="86"/>
      <c r="AK401" s="86"/>
      <c r="AL401" s="86"/>
      <c r="AM401" s="86"/>
      <c r="AN401" s="86"/>
      <c r="AO401" s="86"/>
      <c r="AP401" s="86"/>
      <c r="AQ401" s="86"/>
      <c r="AR401" s="86"/>
      <c r="AS401" s="86"/>
      <c r="AT401" s="86"/>
      <c r="AU401" s="86"/>
      <c r="AV401" s="86"/>
      <c r="AW401" s="86"/>
      <c r="AX401" s="86"/>
      <c r="AY401" s="86"/>
      <c r="AZ401" s="86"/>
      <c r="BA401" s="86"/>
      <c r="BB401" s="86"/>
    </row>
    <row r="402" spans="2:54" x14ac:dyDescent="0.25">
      <c r="B402"/>
      <c r="C402"/>
      <c r="D402" s="86"/>
      <c r="E402" s="86"/>
      <c r="F402" s="86"/>
      <c r="G402" s="86"/>
      <c r="H402" s="86"/>
      <c r="I402" s="86"/>
      <c r="J402" s="86"/>
      <c r="K402" s="86"/>
      <c r="L402" s="86"/>
      <c r="M402" s="86"/>
      <c r="N402" s="86"/>
      <c r="O402" s="86"/>
      <c r="P402" s="86"/>
      <c r="Q402" s="86"/>
      <c r="R402" s="86"/>
      <c r="S402" s="86"/>
      <c r="T402" s="86"/>
      <c r="U402" s="86"/>
      <c r="V402" s="86"/>
      <c r="W402" s="86"/>
      <c r="X402" s="86"/>
      <c r="Y402" s="86"/>
      <c r="Z402" s="86"/>
      <c r="AA402" s="86"/>
      <c r="AB402" s="86"/>
      <c r="AC402" s="86"/>
      <c r="AD402" s="86"/>
      <c r="AE402" s="86"/>
      <c r="AF402" s="86"/>
      <c r="AG402" s="86"/>
      <c r="AH402" s="86"/>
      <c r="AI402" s="86"/>
      <c r="AJ402" s="86"/>
      <c r="AK402" s="86"/>
      <c r="AL402" s="86"/>
      <c r="AM402" s="86"/>
      <c r="AN402" s="86"/>
      <c r="AO402" s="86"/>
      <c r="AP402" s="86"/>
      <c r="AQ402" s="86"/>
      <c r="AR402" s="86"/>
      <c r="AS402" s="86"/>
      <c r="AT402" s="86"/>
      <c r="AU402" s="86"/>
      <c r="AV402" s="86"/>
      <c r="AW402" s="86"/>
      <c r="AX402" s="86"/>
      <c r="AY402" s="86"/>
      <c r="AZ402" s="86"/>
      <c r="BA402" s="86"/>
      <c r="BB402" s="86"/>
    </row>
    <row r="403" spans="2:54" x14ac:dyDescent="0.25">
      <c r="B403"/>
      <c r="C403"/>
      <c r="D403" s="86"/>
      <c r="E403" s="86"/>
      <c r="F403" s="86"/>
      <c r="G403" s="86"/>
      <c r="H403" s="86"/>
      <c r="I403" s="86"/>
      <c r="J403" s="86"/>
      <c r="K403" s="86"/>
      <c r="L403" s="86"/>
      <c r="M403" s="86"/>
      <c r="N403" s="86"/>
      <c r="O403" s="86"/>
      <c r="P403" s="86"/>
      <c r="Q403" s="86"/>
      <c r="R403" s="86"/>
      <c r="S403" s="86"/>
      <c r="T403" s="86"/>
      <c r="U403" s="86"/>
      <c r="V403" s="86"/>
      <c r="W403" s="86"/>
      <c r="X403" s="86"/>
      <c r="Y403" s="86"/>
      <c r="Z403" s="86"/>
      <c r="AA403" s="86"/>
      <c r="AB403" s="86"/>
      <c r="AC403" s="86"/>
      <c r="AD403" s="86"/>
      <c r="AE403" s="86"/>
      <c r="AF403" s="86"/>
      <c r="AG403" s="86"/>
      <c r="AH403" s="86"/>
      <c r="AI403" s="86"/>
      <c r="AJ403" s="86"/>
      <c r="AK403" s="86"/>
      <c r="AL403" s="86"/>
      <c r="AM403" s="86"/>
      <c r="AN403" s="86"/>
      <c r="AO403" s="86"/>
      <c r="AP403" s="86"/>
      <c r="AQ403" s="86"/>
      <c r="AR403" s="86"/>
      <c r="AS403" s="86"/>
      <c r="AT403" s="86"/>
      <c r="AU403" s="86"/>
      <c r="AV403" s="86"/>
      <c r="AW403" s="86"/>
      <c r="AX403" s="86"/>
      <c r="AY403" s="86"/>
      <c r="AZ403" s="86"/>
      <c r="BA403" s="86"/>
      <c r="BB403" s="86"/>
    </row>
    <row r="404" spans="2:54" x14ac:dyDescent="0.25">
      <c r="B404"/>
      <c r="C404"/>
      <c r="D404" s="86"/>
      <c r="E404" s="86"/>
      <c r="F404" s="86"/>
      <c r="G404" s="86"/>
      <c r="H404" s="86"/>
      <c r="I404" s="86"/>
      <c r="J404" s="86"/>
      <c r="K404" s="86"/>
      <c r="L404" s="86"/>
      <c r="M404" s="86"/>
      <c r="N404" s="86"/>
      <c r="O404" s="86"/>
      <c r="P404" s="86"/>
      <c r="Q404" s="86"/>
      <c r="R404" s="86"/>
      <c r="S404" s="86"/>
      <c r="T404" s="86"/>
      <c r="U404" s="86"/>
      <c r="V404" s="86"/>
      <c r="W404" s="86"/>
      <c r="X404" s="86"/>
      <c r="Y404" s="86"/>
      <c r="Z404" s="86"/>
      <c r="AA404" s="86"/>
      <c r="AB404" s="86"/>
      <c r="AC404" s="86"/>
      <c r="AD404" s="86"/>
      <c r="AE404" s="86"/>
      <c r="AF404" s="86"/>
      <c r="AG404" s="86"/>
      <c r="AH404" s="86"/>
      <c r="AI404" s="86"/>
      <c r="AJ404" s="86"/>
      <c r="AK404" s="86"/>
      <c r="AL404" s="86"/>
      <c r="AM404" s="86"/>
      <c r="AN404" s="86"/>
      <c r="AO404" s="86"/>
      <c r="AP404" s="86"/>
      <c r="AQ404" s="86"/>
      <c r="AR404" s="86"/>
      <c r="AS404" s="86"/>
      <c r="AT404" s="86"/>
      <c r="AU404" s="86"/>
      <c r="AV404" s="86"/>
      <c r="AW404" s="86"/>
      <c r="AX404" s="86"/>
      <c r="AY404" s="86"/>
      <c r="AZ404" s="86"/>
      <c r="BA404" s="86"/>
      <c r="BB404" s="86"/>
    </row>
    <row r="405" spans="2:54" x14ac:dyDescent="0.25">
      <c r="B405"/>
      <c r="C405"/>
      <c r="D405" s="86"/>
      <c r="E405" s="86"/>
      <c r="F405" s="86"/>
      <c r="G405" s="86"/>
      <c r="H405" s="86"/>
      <c r="I405" s="86"/>
      <c r="J405" s="86"/>
      <c r="K405" s="86"/>
      <c r="L405" s="86"/>
      <c r="M405" s="86"/>
      <c r="N405" s="86"/>
      <c r="O405" s="86"/>
      <c r="P405" s="86"/>
      <c r="Q405" s="86"/>
      <c r="R405" s="86"/>
      <c r="S405" s="86"/>
      <c r="T405" s="86"/>
      <c r="U405" s="86"/>
      <c r="V405" s="86"/>
      <c r="W405" s="86"/>
      <c r="X405" s="86"/>
      <c r="Y405" s="86"/>
      <c r="Z405" s="86"/>
      <c r="AA405" s="86"/>
      <c r="AB405" s="86"/>
      <c r="AC405" s="86"/>
      <c r="AD405" s="86"/>
      <c r="AE405" s="86"/>
      <c r="AF405" s="86"/>
      <c r="AG405" s="86"/>
      <c r="AH405" s="86"/>
      <c r="AI405" s="86"/>
      <c r="AJ405" s="86"/>
      <c r="AK405" s="86"/>
      <c r="AL405" s="86"/>
      <c r="AM405" s="86"/>
      <c r="AN405" s="86"/>
      <c r="AO405" s="86"/>
      <c r="AP405" s="86"/>
      <c r="AQ405" s="86"/>
      <c r="AR405" s="86"/>
      <c r="AS405" s="86"/>
      <c r="AT405" s="86"/>
      <c r="AU405" s="86"/>
      <c r="AV405" s="86"/>
      <c r="AW405" s="86"/>
      <c r="AX405" s="86"/>
      <c r="AY405" s="86"/>
      <c r="AZ405" s="86"/>
      <c r="BA405" s="86"/>
      <c r="BB405" s="86"/>
    </row>
    <row r="406" spans="2:54" x14ac:dyDescent="0.25">
      <c r="B406"/>
      <c r="C406"/>
      <c r="D406" s="86"/>
      <c r="E406" s="86"/>
      <c r="F406" s="86"/>
      <c r="G406" s="86"/>
      <c r="H406" s="86"/>
      <c r="I406" s="86"/>
      <c r="J406" s="86"/>
      <c r="K406" s="86"/>
      <c r="L406" s="86"/>
      <c r="M406" s="86"/>
      <c r="N406" s="86"/>
      <c r="O406" s="86"/>
      <c r="P406" s="86"/>
      <c r="Q406" s="86"/>
      <c r="R406" s="86"/>
      <c r="S406" s="86"/>
      <c r="T406" s="86"/>
      <c r="U406" s="86"/>
      <c r="V406" s="86"/>
      <c r="W406" s="86"/>
      <c r="X406" s="86"/>
      <c r="Y406" s="86"/>
      <c r="Z406" s="86"/>
      <c r="AA406" s="86"/>
      <c r="AB406" s="86"/>
      <c r="AC406" s="86"/>
      <c r="AD406" s="86"/>
      <c r="AE406" s="86"/>
      <c r="AF406" s="86"/>
      <c r="AG406" s="86"/>
      <c r="AH406" s="86"/>
      <c r="AI406" s="86"/>
      <c r="AJ406" s="86"/>
      <c r="AK406" s="86"/>
      <c r="AL406" s="86"/>
      <c r="AM406" s="86"/>
      <c r="AN406" s="86"/>
      <c r="AO406" s="86"/>
      <c r="AP406" s="86"/>
      <c r="AQ406" s="86"/>
      <c r="AR406" s="86"/>
      <c r="AS406" s="86"/>
      <c r="AT406" s="86"/>
      <c r="AU406" s="86"/>
      <c r="AV406" s="86"/>
      <c r="AW406" s="86"/>
      <c r="AX406" s="86"/>
      <c r="AY406" s="86"/>
      <c r="AZ406" s="86"/>
      <c r="BA406" s="86"/>
      <c r="BB406" s="86"/>
    </row>
    <row r="407" spans="2:54" x14ac:dyDescent="0.25">
      <c r="B407"/>
      <c r="C407"/>
      <c r="D407" s="86"/>
      <c r="E407" s="86"/>
      <c r="F407" s="86"/>
      <c r="G407" s="86"/>
      <c r="H407" s="86"/>
      <c r="I407" s="86"/>
      <c r="J407" s="86"/>
      <c r="K407" s="86"/>
      <c r="L407" s="86"/>
      <c r="M407" s="86"/>
      <c r="N407" s="86"/>
      <c r="O407" s="86"/>
      <c r="P407" s="86"/>
      <c r="Q407" s="86"/>
      <c r="R407" s="86"/>
      <c r="S407" s="86"/>
      <c r="T407" s="86"/>
      <c r="U407" s="86"/>
      <c r="V407" s="86"/>
      <c r="W407" s="86"/>
      <c r="X407" s="86"/>
      <c r="Y407" s="86"/>
      <c r="Z407" s="86"/>
      <c r="AA407" s="86"/>
      <c r="AB407" s="86"/>
      <c r="AC407" s="86"/>
      <c r="AD407" s="86"/>
      <c r="AE407" s="86"/>
      <c r="AF407" s="86"/>
      <c r="AG407" s="86"/>
      <c r="AH407" s="86"/>
      <c r="AI407" s="86"/>
      <c r="AJ407" s="86"/>
      <c r="AK407" s="86"/>
      <c r="AL407" s="86"/>
      <c r="AM407" s="86"/>
      <c r="AN407" s="86"/>
      <c r="AO407" s="86"/>
      <c r="AP407" s="86"/>
      <c r="AQ407" s="86"/>
      <c r="AR407" s="86"/>
      <c r="AS407" s="86"/>
      <c r="AT407" s="86"/>
      <c r="AU407" s="86"/>
      <c r="AV407" s="86"/>
      <c r="AW407" s="86"/>
      <c r="AX407" s="86"/>
      <c r="AY407" s="86"/>
      <c r="AZ407" s="86"/>
      <c r="BA407" s="86"/>
      <c r="BB407" s="86"/>
    </row>
    <row r="408" spans="2:54" x14ac:dyDescent="0.25">
      <c r="B408"/>
      <c r="C408"/>
      <c r="D408" s="86"/>
      <c r="E408" s="86"/>
      <c r="F408" s="86"/>
      <c r="G408" s="86"/>
      <c r="H408" s="86"/>
      <c r="I408" s="86"/>
      <c r="J408" s="86"/>
      <c r="K408" s="86"/>
      <c r="L408" s="86"/>
      <c r="M408" s="86"/>
      <c r="N408" s="86"/>
      <c r="O408" s="86"/>
      <c r="P408" s="86"/>
      <c r="Q408" s="86"/>
      <c r="R408" s="86"/>
      <c r="S408" s="86"/>
      <c r="T408" s="86"/>
      <c r="U408" s="86"/>
      <c r="V408" s="86"/>
      <c r="W408" s="86"/>
      <c r="X408" s="86"/>
      <c r="Y408" s="86"/>
      <c r="Z408" s="86"/>
      <c r="AA408" s="86"/>
      <c r="AB408" s="86"/>
      <c r="AC408" s="86"/>
      <c r="AD408" s="86"/>
      <c r="AE408" s="86"/>
      <c r="AF408" s="86"/>
      <c r="AG408" s="86"/>
      <c r="AH408" s="86"/>
      <c r="AI408" s="86"/>
      <c r="AJ408" s="86"/>
      <c r="AK408" s="86"/>
      <c r="AL408" s="86"/>
      <c r="AM408" s="86"/>
      <c r="AN408" s="86"/>
      <c r="AO408" s="86"/>
      <c r="AP408" s="86"/>
      <c r="AQ408" s="86"/>
      <c r="AR408" s="86"/>
      <c r="AS408" s="86"/>
      <c r="AT408" s="86"/>
      <c r="AU408" s="86"/>
      <c r="AV408" s="86"/>
      <c r="AW408" s="86"/>
      <c r="AX408" s="86"/>
      <c r="AY408" s="86"/>
      <c r="AZ408" s="86"/>
      <c r="BA408" s="86"/>
      <c r="BB408" s="86"/>
    </row>
    <row r="409" spans="2:54" x14ac:dyDescent="0.25">
      <c r="B409"/>
      <c r="C409"/>
      <c r="D409" s="86"/>
      <c r="E409" s="86"/>
      <c r="F409" s="86"/>
      <c r="G409" s="86"/>
      <c r="H409" s="86"/>
      <c r="I409" s="86"/>
      <c r="J409" s="86"/>
      <c r="K409" s="86"/>
      <c r="L409" s="86"/>
      <c r="M409" s="86"/>
      <c r="N409" s="86"/>
      <c r="O409" s="86"/>
      <c r="P409" s="86"/>
      <c r="Q409" s="86"/>
      <c r="R409" s="86"/>
      <c r="S409" s="86"/>
      <c r="T409" s="86"/>
      <c r="U409" s="86"/>
      <c r="V409" s="86"/>
      <c r="W409" s="86"/>
      <c r="X409" s="86"/>
      <c r="Y409" s="86"/>
      <c r="Z409" s="86"/>
      <c r="AA409" s="86"/>
      <c r="AB409" s="86"/>
      <c r="AC409" s="86"/>
      <c r="AD409" s="86"/>
      <c r="AE409" s="86"/>
      <c r="AF409" s="86"/>
      <c r="AG409" s="86"/>
      <c r="AH409" s="86"/>
      <c r="AI409" s="86"/>
      <c r="AJ409" s="86"/>
      <c r="AK409" s="86"/>
      <c r="AL409" s="86"/>
      <c r="AM409" s="86"/>
      <c r="AN409" s="86"/>
      <c r="AO409" s="86"/>
      <c r="AP409" s="86"/>
      <c r="AQ409" s="86"/>
      <c r="AR409" s="86"/>
      <c r="AS409" s="86"/>
      <c r="AT409" s="86"/>
      <c r="AU409" s="86"/>
      <c r="AV409" s="86"/>
      <c r="AW409" s="86"/>
      <c r="AX409" s="86"/>
      <c r="AY409" s="86"/>
      <c r="AZ409" s="86"/>
      <c r="BA409" s="86"/>
      <c r="BB409" s="86"/>
    </row>
    <row r="410" spans="2:54" x14ac:dyDescent="0.25">
      <c r="B410"/>
      <c r="C410"/>
      <c r="D410" s="86"/>
      <c r="E410" s="86"/>
      <c r="F410" s="86"/>
      <c r="G410" s="86"/>
      <c r="H410" s="86"/>
      <c r="I410" s="86"/>
      <c r="J410" s="86"/>
      <c r="K410" s="86"/>
      <c r="L410" s="86"/>
      <c r="M410" s="86"/>
      <c r="N410" s="86"/>
      <c r="O410" s="86"/>
      <c r="P410" s="86"/>
      <c r="Q410" s="86"/>
      <c r="R410" s="86"/>
      <c r="S410" s="86"/>
      <c r="T410" s="86"/>
      <c r="U410" s="86"/>
      <c r="V410" s="86"/>
      <c r="W410" s="86"/>
      <c r="X410" s="86"/>
      <c r="Y410" s="86"/>
      <c r="Z410" s="86"/>
      <c r="AA410" s="86"/>
      <c r="AB410" s="86"/>
      <c r="AC410" s="86"/>
      <c r="AD410" s="86"/>
      <c r="AE410" s="86"/>
      <c r="AF410" s="86"/>
      <c r="AG410" s="86"/>
      <c r="AH410" s="86"/>
      <c r="AI410" s="86"/>
      <c r="AJ410" s="86"/>
      <c r="AK410" s="86"/>
      <c r="AL410" s="86"/>
      <c r="AM410" s="86"/>
      <c r="AN410" s="86"/>
      <c r="AO410" s="86"/>
      <c r="AP410" s="86"/>
      <c r="AQ410" s="86"/>
      <c r="AR410" s="86"/>
      <c r="AS410" s="86"/>
      <c r="AT410" s="86"/>
      <c r="AU410" s="86"/>
      <c r="AV410" s="86"/>
      <c r="AW410" s="86"/>
      <c r="AX410" s="86"/>
      <c r="AY410" s="86"/>
      <c r="AZ410" s="86"/>
      <c r="BA410" s="86"/>
      <c r="BB410" s="86"/>
    </row>
    <row r="411" spans="2:54" x14ac:dyDescent="0.25">
      <c r="B411"/>
      <c r="C411"/>
      <c r="D411" s="86"/>
      <c r="E411" s="86"/>
      <c r="F411" s="86"/>
      <c r="G411" s="86"/>
      <c r="H411" s="86"/>
      <c r="I411" s="86"/>
      <c r="J411" s="86"/>
      <c r="K411" s="86"/>
      <c r="L411" s="86"/>
      <c r="M411" s="86"/>
      <c r="N411" s="86"/>
      <c r="O411" s="86"/>
      <c r="P411" s="86"/>
      <c r="Q411" s="86"/>
      <c r="R411" s="86"/>
      <c r="S411" s="86"/>
      <c r="T411" s="86"/>
      <c r="U411" s="86"/>
      <c r="V411" s="86"/>
      <c r="W411" s="86"/>
      <c r="X411" s="86"/>
      <c r="Y411" s="86"/>
      <c r="Z411" s="86"/>
      <c r="AA411" s="86"/>
      <c r="AB411" s="86"/>
      <c r="AC411" s="86"/>
      <c r="AD411" s="86"/>
      <c r="AE411" s="86"/>
      <c r="AF411" s="86"/>
      <c r="AG411" s="86"/>
      <c r="AH411" s="86"/>
      <c r="AI411" s="86"/>
      <c r="AJ411" s="86"/>
      <c r="AK411" s="86"/>
      <c r="AL411" s="86"/>
      <c r="AM411" s="86"/>
      <c r="AN411" s="86"/>
      <c r="AO411" s="86"/>
      <c r="AP411" s="86"/>
      <c r="AQ411" s="86"/>
      <c r="AR411" s="86"/>
      <c r="AS411" s="86"/>
      <c r="AT411" s="86"/>
      <c r="AU411" s="86"/>
      <c r="AV411" s="86"/>
      <c r="AW411" s="86"/>
      <c r="AX411" s="86"/>
      <c r="AY411" s="86"/>
      <c r="AZ411" s="86"/>
      <c r="BA411" s="86"/>
      <c r="BB411" s="86"/>
    </row>
    <row r="412" spans="2:54" x14ac:dyDescent="0.25">
      <c r="B412"/>
      <c r="C412"/>
      <c r="D412" s="86"/>
      <c r="E412" s="86"/>
      <c r="F412" s="86"/>
      <c r="G412" s="86"/>
      <c r="H412" s="86"/>
      <c r="I412" s="86"/>
      <c r="J412" s="86"/>
      <c r="K412" s="86"/>
      <c r="L412" s="86"/>
      <c r="M412" s="86"/>
      <c r="N412" s="86"/>
      <c r="O412" s="86"/>
      <c r="P412" s="86"/>
      <c r="Q412" s="86"/>
      <c r="R412" s="86"/>
      <c r="S412" s="86"/>
      <c r="T412" s="86"/>
      <c r="U412" s="86"/>
      <c r="V412" s="86"/>
      <c r="W412" s="86"/>
      <c r="X412" s="86"/>
      <c r="Y412" s="86"/>
      <c r="Z412" s="86"/>
      <c r="AA412" s="86"/>
      <c r="AB412" s="86"/>
      <c r="AC412" s="86"/>
      <c r="AD412" s="86"/>
      <c r="AE412" s="86"/>
      <c r="AF412" s="86"/>
      <c r="AG412" s="86"/>
      <c r="AH412" s="86"/>
      <c r="AI412" s="86"/>
      <c r="AJ412" s="86"/>
      <c r="AK412" s="86"/>
      <c r="AL412" s="86"/>
      <c r="AM412" s="86"/>
      <c r="AN412" s="86"/>
      <c r="AO412" s="86"/>
      <c r="AP412" s="86"/>
      <c r="AQ412" s="86"/>
      <c r="AR412" s="86"/>
      <c r="AS412" s="86"/>
      <c r="AT412" s="86"/>
      <c r="AU412" s="86"/>
      <c r="AV412" s="86"/>
      <c r="AW412" s="86"/>
      <c r="AX412" s="86"/>
      <c r="AY412" s="86"/>
      <c r="AZ412" s="86"/>
      <c r="BA412" s="86"/>
      <c r="BB412" s="86"/>
    </row>
    <row r="413" spans="2:54" x14ac:dyDescent="0.25">
      <c r="B413"/>
      <c r="C413"/>
      <c r="D413" s="86"/>
      <c r="E413" s="86"/>
      <c r="F413" s="86"/>
      <c r="G413" s="86"/>
      <c r="H413" s="86"/>
      <c r="I413" s="86"/>
      <c r="J413" s="86"/>
      <c r="K413" s="86"/>
      <c r="L413" s="86"/>
      <c r="M413" s="86"/>
      <c r="N413" s="86"/>
      <c r="O413" s="86"/>
      <c r="P413" s="86"/>
      <c r="Q413" s="86"/>
      <c r="R413" s="86"/>
      <c r="S413" s="86"/>
      <c r="T413" s="86"/>
      <c r="U413" s="86"/>
      <c r="V413" s="86"/>
      <c r="W413" s="86"/>
      <c r="X413" s="86"/>
      <c r="Y413" s="86"/>
      <c r="Z413" s="86"/>
      <c r="AA413" s="86"/>
      <c r="AB413" s="86"/>
      <c r="AC413" s="86"/>
      <c r="AD413" s="86"/>
      <c r="AE413" s="86"/>
      <c r="AF413" s="86"/>
      <c r="AG413" s="86"/>
      <c r="AH413" s="86"/>
      <c r="AI413" s="86"/>
      <c r="AJ413" s="86"/>
      <c r="AK413" s="86"/>
      <c r="AL413" s="86"/>
      <c r="AM413" s="86"/>
      <c r="AN413" s="86"/>
      <c r="AO413" s="86"/>
      <c r="AP413" s="86"/>
      <c r="AQ413" s="86"/>
      <c r="AR413" s="86"/>
      <c r="AS413" s="86"/>
      <c r="AT413" s="86"/>
      <c r="AU413" s="86"/>
      <c r="AV413" s="86"/>
      <c r="AW413" s="86"/>
      <c r="AX413" s="86"/>
      <c r="AY413" s="86"/>
      <c r="AZ413" s="86"/>
      <c r="BA413" s="86"/>
      <c r="BB413" s="86"/>
    </row>
    <row r="414" spans="2:54" x14ac:dyDescent="0.25">
      <c r="B414"/>
      <c r="C414"/>
      <c r="D414" s="86"/>
      <c r="E414" s="86"/>
      <c r="F414" s="86"/>
      <c r="G414" s="86"/>
      <c r="H414" s="86"/>
      <c r="I414" s="86"/>
      <c r="J414" s="86"/>
      <c r="K414" s="86"/>
      <c r="L414" s="86"/>
      <c r="M414" s="86"/>
      <c r="N414" s="86"/>
      <c r="O414" s="86"/>
      <c r="P414" s="86"/>
      <c r="Q414" s="86"/>
      <c r="R414" s="86"/>
      <c r="S414" s="86"/>
      <c r="T414" s="86"/>
      <c r="U414" s="86"/>
      <c r="V414" s="86"/>
      <c r="W414" s="86"/>
      <c r="X414" s="86"/>
      <c r="Y414" s="86"/>
      <c r="Z414" s="86"/>
      <c r="AA414" s="86"/>
      <c r="AB414" s="86"/>
      <c r="AC414" s="86"/>
      <c r="AD414" s="86"/>
      <c r="AE414" s="86"/>
      <c r="AF414" s="86"/>
      <c r="AG414" s="86"/>
      <c r="AH414" s="86"/>
      <c r="AI414" s="86"/>
      <c r="AJ414" s="86"/>
      <c r="AK414" s="86"/>
      <c r="AL414" s="86"/>
      <c r="AM414" s="86"/>
      <c r="AN414" s="86"/>
      <c r="AO414" s="86"/>
      <c r="AP414" s="86"/>
      <c r="AQ414" s="86"/>
      <c r="AR414" s="86"/>
      <c r="AS414" s="86"/>
      <c r="AT414" s="86"/>
      <c r="AU414" s="86"/>
      <c r="AV414" s="86"/>
      <c r="AW414" s="86"/>
      <c r="AX414" s="86"/>
      <c r="AY414" s="86"/>
      <c r="AZ414" s="86"/>
      <c r="BA414" s="86"/>
      <c r="BB414" s="86"/>
    </row>
    <row r="415" spans="2:54" x14ac:dyDescent="0.25">
      <c r="B415"/>
      <c r="C415"/>
      <c r="D415" s="86"/>
      <c r="E415" s="86"/>
      <c r="F415" s="86"/>
      <c r="G415" s="86"/>
      <c r="H415" s="86"/>
      <c r="I415" s="86"/>
      <c r="J415" s="86"/>
      <c r="K415" s="86"/>
      <c r="L415" s="86"/>
      <c r="M415" s="86"/>
      <c r="N415" s="86"/>
      <c r="O415" s="86"/>
      <c r="P415" s="86"/>
      <c r="Q415" s="86"/>
      <c r="R415" s="86"/>
      <c r="S415" s="86"/>
      <c r="T415" s="86"/>
      <c r="U415" s="86"/>
      <c r="V415" s="86"/>
      <c r="W415" s="86"/>
      <c r="X415" s="86"/>
      <c r="Y415" s="86"/>
      <c r="Z415" s="86"/>
      <c r="AA415" s="86"/>
      <c r="AB415" s="86"/>
      <c r="AC415" s="86"/>
      <c r="AD415" s="86"/>
      <c r="AE415" s="86"/>
      <c r="AF415" s="86"/>
      <c r="AG415" s="86"/>
      <c r="AH415" s="86"/>
      <c r="AI415" s="86"/>
      <c r="AJ415" s="86"/>
      <c r="AK415" s="86"/>
      <c r="AL415" s="86"/>
      <c r="AM415" s="86"/>
      <c r="AN415" s="86"/>
      <c r="AO415" s="86"/>
      <c r="AP415" s="86"/>
      <c r="AQ415" s="86"/>
      <c r="AR415" s="86"/>
      <c r="AS415" s="86"/>
      <c r="AT415" s="86"/>
      <c r="AU415" s="86"/>
      <c r="AV415" s="86"/>
      <c r="AW415" s="86"/>
      <c r="AX415" s="86"/>
      <c r="AY415" s="86"/>
      <c r="AZ415" s="86"/>
      <c r="BA415" s="86"/>
      <c r="BB415" s="86"/>
    </row>
    <row r="416" spans="2:54" x14ac:dyDescent="0.25">
      <c r="B416"/>
      <c r="C416"/>
      <c r="D416" s="86"/>
      <c r="E416" s="86"/>
      <c r="F416" s="86"/>
      <c r="G416" s="86"/>
      <c r="H416" s="86"/>
      <c r="I416" s="86"/>
      <c r="J416" s="86"/>
      <c r="K416" s="86"/>
      <c r="L416" s="86"/>
      <c r="M416" s="86"/>
      <c r="N416" s="86"/>
      <c r="O416" s="86"/>
      <c r="P416" s="86"/>
      <c r="Q416" s="86"/>
      <c r="R416" s="86"/>
      <c r="S416" s="86"/>
      <c r="T416" s="86"/>
      <c r="U416" s="86"/>
      <c r="V416" s="86"/>
      <c r="W416" s="86"/>
      <c r="X416" s="86"/>
      <c r="Y416" s="86"/>
      <c r="Z416" s="86"/>
      <c r="AA416" s="86"/>
      <c r="AB416" s="86"/>
      <c r="AC416" s="86"/>
      <c r="AD416" s="86"/>
      <c r="AE416" s="86"/>
      <c r="AF416" s="86"/>
      <c r="AG416" s="86"/>
      <c r="AH416" s="86"/>
      <c r="AI416" s="86"/>
      <c r="AJ416" s="86"/>
      <c r="AK416" s="86"/>
      <c r="AL416" s="86"/>
      <c r="AM416" s="86"/>
      <c r="AN416" s="86"/>
      <c r="AO416" s="86"/>
      <c r="AP416" s="86"/>
      <c r="AQ416" s="86"/>
      <c r="AR416" s="86"/>
      <c r="AS416" s="86"/>
      <c r="AT416" s="86"/>
      <c r="AU416" s="86"/>
      <c r="AV416" s="86"/>
      <c r="AW416" s="86"/>
      <c r="AX416" s="86"/>
      <c r="AY416" s="86"/>
      <c r="AZ416" s="86"/>
      <c r="BA416" s="86"/>
      <c r="BB416" s="86"/>
    </row>
    <row r="417" spans="2:54" x14ac:dyDescent="0.25">
      <c r="B417"/>
      <c r="C417"/>
      <c r="D417" s="86"/>
      <c r="E417" s="86"/>
      <c r="F417" s="86"/>
      <c r="G417" s="86"/>
      <c r="H417" s="86"/>
      <c r="I417" s="86"/>
      <c r="J417" s="86"/>
      <c r="K417" s="86"/>
      <c r="L417" s="86"/>
      <c r="M417" s="86"/>
      <c r="N417" s="86"/>
      <c r="O417" s="86"/>
      <c r="P417" s="86"/>
      <c r="Q417" s="86"/>
      <c r="R417" s="86"/>
      <c r="S417" s="86"/>
      <c r="T417" s="86"/>
      <c r="U417" s="86"/>
      <c r="V417" s="86"/>
      <c r="W417" s="86"/>
      <c r="X417" s="86"/>
      <c r="Y417" s="86"/>
      <c r="Z417" s="86"/>
      <c r="AA417" s="86"/>
      <c r="AB417" s="86"/>
      <c r="AC417" s="86"/>
      <c r="AD417" s="86"/>
      <c r="AE417" s="86"/>
      <c r="AF417" s="86"/>
      <c r="AG417" s="86"/>
      <c r="AH417" s="86"/>
      <c r="AI417" s="86"/>
      <c r="AJ417" s="86"/>
      <c r="AK417" s="86"/>
      <c r="AL417" s="86"/>
      <c r="AM417" s="86"/>
      <c r="AN417" s="86"/>
      <c r="AO417" s="86"/>
      <c r="AP417" s="86"/>
      <c r="AQ417" s="86"/>
      <c r="AR417" s="86"/>
      <c r="AS417" s="86"/>
      <c r="AT417" s="86"/>
      <c r="AU417" s="86"/>
      <c r="AV417" s="86"/>
      <c r="AW417" s="86"/>
      <c r="AX417" s="86"/>
      <c r="AY417" s="86"/>
      <c r="AZ417" s="86"/>
      <c r="BA417" s="86"/>
      <c r="BB417" s="86"/>
    </row>
    <row r="418" spans="2:54" x14ac:dyDescent="0.25">
      <c r="B418"/>
      <c r="C418"/>
      <c r="D418" s="86"/>
      <c r="E418" s="86"/>
      <c r="F418" s="86"/>
      <c r="G418" s="86"/>
      <c r="H418" s="86"/>
      <c r="I418" s="86"/>
      <c r="J418" s="86"/>
      <c r="K418" s="86"/>
      <c r="L418" s="86"/>
      <c r="M418" s="86"/>
      <c r="N418" s="86"/>
      <c r="O418" s="86"/>
      <c r="P418" s="86"/>
      <c r="Q418" s="86"/>
      <c r="R418" s="86"/>
      <c r="S418" s="86"/>
      <c r="T418" s="86"/>
      <c r="U418" s="86"/>
      <c r="V418" s="86"/>
      <c r="W418" s="86"/>
      <c r="X418" s="86"/>
      <c r="Y418" s="86"/>
      <c r="Z418" s="86"/>
      <c r="AA418" s="86"/>
      <c r="AB418" s="86"/>
      <c r="AC418" s="86"/>
      <c r="AD418" s="86"/>
      <c r="AE418" s="86"/>
      <c r="AF418" s="86"/>
      <c r="AG418" s="86"/>
      <c r="AH418" s="86"/>
      <c r="AI418" s="86"/>
      <c r="AJ418" s="86"/>
      <c r="AK418" s="86"/>
      <c r="AL418" s="86"/>
      <c r="AM418" s="86"/>
      <c r="AN418" s="86"/>
      <c r="AO418" s="86"/>
      <c r="AP418" s="86"/>
      <c r="AQ418" s="86"/>
      <c r="AR418" s="86"/>
      <c r="AS418" s="86"/>
      <c r="AT418" s="86"/>
      <c r="AU418" s="86"/>
      <c r="AV418" s="86"/>
      <c r="AW418" s="86"/>
      <c r="AX418" s="86"/>
      <c r="AY418" s="86"/>
      <c r="AZ418" s="86"/>
      <c r="BA418" s="86"/>
      <c r="BB418" s="86"/>
    </row>
    <row r="419" spans="2:54" x14ac:dyDescent="0.25">
      <c r="B419"/>
      <c r="C419"/>
      <c r="D419" s="86"/>
      <c r="E419" s="86"/>
      <c r="F419" s="86"/>
      <c r="G419" s="86"/>
      <c r="H419" s="86"/>
      <c r="I419" s="86"/>
      <c r="J419" s="86"/>
      <c r="K419" s="86"/>
      <c r="L419" s="86"/>
      <c r="M419" s="86"/>
      <c r="N419" s="86"/>
      <c r="O419" s="86"/>
      <c r="P419" s="86"/>
      <c r="Q419" s="86"/>
      <c r="R419" s="86"/>
      <c r="S419" s="86"/>
      <c r="T419" s="86"/>
      <c r="U419" s="86"/>
      <c r="V419" s="86"/>
      <c r="W419" s="86"/>
      <c r="X419" s="86"/>
      <c r="Y419" s="86"/>
      <c r="Z419" s="86"/>
      <c r="AA419" s="86"/>
      <c r="AB419" s="86"/>
      <c r="AC419" s="86"/>
      <c r="AD419" s="86"/>
      <c r="AE419" s="86"/>
      <c r="AF419" s="86"/>
      <c r="AG419" s="86"/>
      <c r="AH419" s="86"/>
      <c r="AI419" s="86"/>
      <c r="AJ419" s="86"/>
      <c r="AK419" s="86"/>
      <c r="AL419" s="86"/>
      <c r="AM419" s="86"/>
      <c r="AN419" s="86"/>
      <c r="AO419" s="86"/>
      <c r="AP419" s="86"/>
      <c r="AQ419" s="86"/>
      <c r="AR419" s="86"/>
      <c r="AS419" s="86"/>
      <c r="AT419" s="86"/>
      <c r="AU419" s="86"/>
      <c r="AV419" s="86"/>
      <c r="AW419" s="86"/>
      <c r="AX419" s="86"/>
      <c r="AY419" s="86"/>
      <c r="AZ419" s="86"/>
      <c r="BA419" s="86"/>
      <c r="BB419" s="86"/>
    </row>
    <row r="420" spans="2:54" x14ac:dyDescent="0.25">
      <c r="B420"/>
      <c r="C420"/>
      <c r="D420" s="86"/>
      <c r="E420" s="86"/>
      <c r="F420" s="86"/>
      <c r="G420" s="86"/>
      <c r="H420" s="86"/>
      <c r="I420" s="86"/>
      <c r="J420" s="86"/>
      <c r="K420" s="86"/>
      <c r="L420" s="86"/>
      <c r="M420" s="86"/>
      <c r="N420" s="86"/>
      <c r="O420" s="86"/>
      <c r="P420" s="86"/>
      <c r="Q420" s="86"/>
      <c r="R420" s="86"/>
      <c r="S420" s="86"/>
      <c r="T420" s="86"/>
      <c r="U420" s="86"/>
      <c r="V420" s="86"/>
      <c r="W420" s="86"/>
      <c r="X420" s="86"/>
      <c r="Y420" s="86"/>
      <c r="Z420" s="86"/>
      <c r="AA420" s="86"/>
      <c r="AB420" s="86"/>
      <c r="AC420" s="86"/>
      <c r="AD420" s="86"/>
      <c r="AE420" s="86"/>
      <c r="AF420" s="86"/>
      <c r="AG420" s="86"/>
      <c r="AH420" s="86"/>
      <c r="AI420" s="86"/>
      <c r="AJ420" s="86"/>
      <c r="AK420" s="86"/>
      <c r="AL420" s="86"/>
      <c r="AM420" s="86"/>
      <c r="AN420" s="86"/>
      <c r="AO420" s="86"/>
      <c r="AP420" s="86"/>
      <c r="AQ420" s="86"/>
      <c r="AR420" s="86"/>
      <c r="AS420" s="86"/>
      <c r="AT420" s="86"/>
      <c r="AU420" s="86"/>
      <c r="AV420" s="86"/>
      <c r="AW420" s="86"/>
      <c r="AX420" s="86"/>
      <c r="AY420" s="86"/>
      <c r="AZ420" s="86"/>
      <c r="BA420" s="86"/>
      <c r="BB420" s="86"/>
    </row>
    <row r="421" spans="2:54" x14ac:dyDescent="0.25">
      <c r="B421"/>
      <c r="C421"/>
      <c r="D421" s="86"/>
      <c r="E421" s="86"/>
      <c r="F421" s="86"/>
      <c r="G421" s="86"/>
      <c r="H421" s="86"/>
      <c r="I421" s="86"/>
      <c r="J421" s="86"/>
      <c r="K421" s="86"/>
      <c r="L421" s="86"/>
      <c r="M421" s="86"/>
      <c r="N421" s="86"/>
      <c r="O421" s="86"/>
      <c r="P421" s="86"/>
      <c r="Q421" s="86"/>
      <c r="R421" s="86"/>
      <c r="S421" s="86"/>
      <c r="T421" s="86"/>
      <c r="U421" s="86"/>
      <c r="V421" s="86"/>
      <c r="W421" s="86"/>
      <c r="X421" s="86"/>
      <c r="Y421" s="86"/>
      <c r="Z421" s="86"/>
      <c r="AA421" s="86"/>
      <c r="AB421" s="86"/>
      <c r="AC421" s="86"/>
      <c r="AD421" s="86"/>
      <c r="AE421" s="86"/>
      <c r="AF421" s="86"/>
      <c r="AG421" s="86"/>
      <c r="AH421" s="86"/>
      <c r="AI421" s="86"/>
      <c r="AJ421" s="86"/>
      <c r="AK421" s="86"/>
      <c r="AL421" s="86"/>
      <c r="AM421" s="86"/>
      <c r="AN421" s="86"/>
      <c r="AO421" s="86"/>
      <c r="AP421" s="86"/>
      <c r="AQ421" s="86"/>
      <c r="AR421" s="86"/>
      <c r="AS421" s="86"/>
      <c r="AT421" s="86"/>
      <c r="AU421" s="86"/>
      <c r="AV421" s="86"/>
      <c r="AW421" s="86"/>
      <c r="AX421" s="86"/>
      <c r="AY421" s="86"/>
      <c r="AZ421" s="86"/>
      <c r="BA421" s="86"/>
      <c r="BB421" s="86"/>
    </row>
    <row r="422" spans="2:54" x14ac:dyDescent="0.25">
      <c r="B422"/>
      <c r="C422"/>
      <c r="D422" s="86"/>
      <c r="E422" s="86"/>
      <c r="F422" s="86"/>
      <c r="G422" s="86"/>
      <c r="H422" s="86"/>
      <c r="I422" s="86"/>
      <c r="J422" s="86"/>
      <c r="K422" s="86"/>
      <c r="L422" s="86"/>
      <c r="M422" s="86"/>
      <c r="N422" s="86"/>
      <c r="O422" s="86"/>
      <c r="P422" s="86"/>
      <c r="Q422" s="86"/>
      <c r="R422" s="86"/>
      <c r="S422" s="86"/>
      <c r="T422" s="86"/>
      <c r="U422" s="86"/>
      <c r="V422" s="86"/>
      <c r="W422" s="86"/>
      <c r="X422" s="86"/>
      <c r="Y422" s="86"/>
      <c r="Z422" s="86"/>
      <c r="AA422" s="86"/>
      <c r="AB422" s="86"/>
      <c r="AC422" s="86"/>
      <c r="AD422" s="86"/>
      <c r="AE422" s="86"/>
      <c r="AF422" s="86"/>
      <c r="AG422" s="86"/>
      <c r="AH422" s="86"/>
      <c r="AI422" s="86"/>
      <c r="AJ422" s="86"/>
      <c r="AK422" s="86"/>
      <c r="AL422" s="86"/>
      <c r="AM422" s="86"/>
      <c r="AN422" s="86"/>
      <c r="AO422" s="86"/>
      <c r="AP422" s="86"/>
      <c r="AQ422" s="86"/>
      <c r="AR422" s="86"/>
      <c r="AS422" s="86"/>
      <c r="AT422" s="86"/>
      <c r="AU422" s="86"/>
      <c r="AV422" s="86"/>
      <c r="AW422" s="86"/>
      <c r="AX422" s="86"/>
      <c r="AY422" s="86"/>
      <c r="AZ422" s="86"/>
      <c r="BA422" s="86"/>
      <c r="BB422" s="86"/>
    </row>
    <row r="423" spans="2:54" x14ac:dyDescent="0.25">
      <c r="B423"/>
      <c r="C423"/>
      <c r="D423" s="86"/>
      <c r="E423" s="86"/>
      <c r="F423" s="86"/>
      <c r="G423" s="86"/>
      <c r="H423" s="86"/>
      <c r="I423" s="86"/>
      <c r="J423" s="86"/>
      <c r="K423" s="86"/>
      <c r="L423" s="86"/>
      <c r="M423" s="86"/>
      <c r="N423" s="86"/>
      <c r="O423" s="86"/>
      <c r="P423" s="86"/>
      <c r="Q423" s="86"/>
      <c r="R423" s="86"/>
      <c r="S423" s="86"/>
      <c r="T423" s="86"/>
      <c r="U423" s="86"/>
      <c r="V423" s="86"/>
      <c r="W423" s="86"/>
      <c r="X423" s="86"/>
      <c r="Y423" s="86"/>
      <c r="Z423" s="86"/>
      <c r="AA423" s="86"/>
      <c r="AB423" s="86"/>
      <c r="AC423" s="86"/>
      <c r="AD423" s="86"/>
      <c r="AE423" s="86"/>
      <c r="AF423" s="86"/>
      <c r="AG423" s="86"/>
      <c r="AH423" s="86"/>
      <c r="AI423" s="86"/>
      <c r="AJ423" s="86"/>
      <c r="AK423" s="86"/>
      <c r="AL423" s="86"/>
      <c r="AM423" s="86"/>
      <c r="AN423" s="86"/>
      <c r="AO423" s="86"/>
      <c r="AP423" s="86"/>
      <c r="AQ423" s="86"/>
      <c r="AR423" s="86"/>
      <c r="AS423" s="86"/>
      <c r="AT423" s="86"/>
      <c r="AU423" s="86"/>
      <c r="AV423" s="86"/>
      <c r="AW423" s="86"/>
      <c r="AX423" s="86"/>
      <c r="AY423" s="86"/>
      <c r="AZ423" s="86"/>
      <c r="BA423" s="86"/>
      <c r="BB423" s="86"/>
    </row>
    <row r="424" spans="2:54" x14ac:dyDescent="0.25">
      <c r="B424"/>
      <c r="C424"/>
      <c r="D424" s="86"/>
      <c r="E424" s="86"/>
      <c r="F424" s="86"/>
      <c r="G424" s="86"/>
      <c r="H424" s="86"/>
      <c r="I424" s="86"/>
      <c r="J424" s="86"/>
      <c r="K424" s="86"/>
      <c r="L424" s="86"/>
      <c r="M424" s="86"/>
      <c r="N424" s="86"/>
      <c r="O424" s="86"/>
      <c r="P424" s="86"/>
      <c r="Q424" s="86"/>
      <c r="R424" s="86"/>
      <c r="S424" s="86"/>
      <c r="T424" s="86"/>
      <c r="U424" s="86"/>
      <c r="V424" s="86"/>
      <c r="W424" s="86"/>
      <c r="X424" s="86"/>
      <c r="Y424" s="86"/>
      <c r="Z424" s="86"/>
      <c r="AA424" s="86"/>
      <c r="AB424" s="86"/>
      <c r="AC424" s="86"/>
      <c r="AD424" s="86"/>
      <c r="AE424" s="86"/>
      <c r="AF424" s="86"/>
      <c r="AG424" s="86"/>
      <c r="AH424" s="86"/>
      <c r="AI424" s="86"/>
      <c r="AJ424" s="86"/>
      <c r="AK424" s="86"/>
      <c r="AL424" s="86"/>
      <c r="AM424" s="86"/>
      <c r="AN424" s="86"/>
      <c r="AO424" s="86"/>
      <c r="AP424" s="86"/>
      <c r="AQ424" s="86"/>
      <c r="AR424" s="86"/>
      <c r="AS424" s="86"/>
      <c r="AT424" s="86"/>
      <c r="AU424" s="86"/>
      <c r="AV424" s="86"/>
      <c r="AW424" s="86"/>
      <c r="AX424" s="86"/>
      <c r="AY424" s="86"/>
      <c r="AZ424" s="86"/>
      <c r="BA424" s="86"/>
      <c r="BB424" s="86"/>
    </row>
    <row r="425" spans="2:54" x14ac:dyDescent="0.25">
      <c r="B425"/>
      <c r="C425"/>
      <c r="D425" s="86"/>
      <c r="E425" s="86"/>
      <c r="F425" s="86"/>
      <c r="G425" s="86"/>
      <c r="H425" s="86"/>
      <c r="I425" s="86"/>
      <c r="J425" s="86"/>
      <c r="K425" s="86"/>
      <c r="L425" s="86"/>
      <c r="M425" s="86"/>
      <c r="N425" s="86"/>
      <c r="O425" s="86"/>
      <c r="P425" s="86"/>
      <c r="Q425" s="86"/>
      <c r="R425" s="86"/>
      <c r="S425" s="86"/>
      <c r="T425" s="86"/>
      <c r="U425" s="86"/>
      <c r="V425" s="86"/>
      <c r="W425" s="86"/>
      <c r="X425" s="86"/>
      <c r="Y425" s="86"/>
      <c r="Z425" s="86"/>
      <c r="AA425" s="86"/>
      <c r="AB425" s="86"/>
      <c r="AC425" s="86"/>
      <c r="AD425" s="86"/>
      <c r="AE425" s="86"/>
      <c r="AF425" s="86"/>
      <c r="AG425" s="86"/>
      <c r="AH425" s="86"/>
      <c r="AI425" s="86"/>
      <c r="AJ425" s="86"/>
      <c r="AK425" s="86"/>
      <c r="AL425" s="86"/>
      <c r="AM425" s="86"/>
      <c r="AN425" s="86"/>
      <c r="AO425" s="86"/>
      <c r="AP425" s="86"/>
      <c r="AQ425" s="86"/>
      <c r="AR425" s="86"/>
      <c r="AS425" s="86"/>
      <c r="AT425" s="86"/>
      <c r="AU425" s="86"/>
      <c r="AV425" s="86"/>
      <c r="AW425" s="86"/>
      <c r="AX425" s="86"/>
      <c r="AY425" s="86"/>
      <c r="AZ425" s="86"/>
      <c r="BA425" s="86"/>
      <c r="BB425" s="86"/>
    </row>
    <row r="426" spans="2:54" x14ac:dyDescent="0.25">
      <c r="B426"/>
      <c r="C426"/>
      <c r="D426" s="86"/>
      <c r="E426" s="86"/>
      <c r="F426" s="86"/>
      <c r="G426" s="86"/>
      <c r="H426" s="86"/>
      <c r="I426" s="86"/>
      <c r="J426" s="86"/>
      <c r="K426" s="86"/>
      <c r="L426" s="86"/>
      <c r="M426" s="86"/>
      <c r="N426" s="86"/>
      <c r="O426" s="86"/>
      <c r="P426" s="86"/>
      <c r="Q426" s="86"/>
      <c r="R426" s="86"/>
      <c r="S426" s="86"/>
      <c r="T426" s="86"/>
      <c r="U426" s="86"/>
      <c r="V426" s="86"/>
      <c r="W426" s="86"/>
      <c r="X426" s="86"/>
      <c r="Y426" s="86"/>
      <c r="Z426" s="86"/>
      <c r="AA426" s="86"/>
      <c r="AB426" s="86"/>
      <c r="AC426" s="86"/>
      <c r="AD426" s="86"/>
      <c r="AE426" s="86"/>
      <c r="AF426" s="86"/>
      <c r="AG426" s="86"/>
      <c r="AH426" s="86"/>
      <c r="AI426" s="86"/>
      <c r="AJ426" s="86"/>
      <c r="AK426" s="86"/>
      <c r="AL426" s="86"/>
      <c r="AM426" s="86"/>
      <c r="AN426" s="86"/>
      <c r="AO426" s="86"/>
      <c r="AP426" s="86"/>
      <c r="AQ426" s="86"/>
      <c r="AR426" s="86"/>
      <c r="AS426" s="86"/>
      <c r="AT426" s="86"/>
      <c r="AU426" s="86"/>
      <c r="AV426" s="86"/>
      <c r="AW426" s="86"/>
      <c r="AX426" s="86"/>
      <c r="AY426" s="86"/>
      <c r="AZ426" s="86"/>
      <c r="BA426" s="86"/>
      <c r="BB426" s="86"/>
    </row>
    <row r="427" spans="2:54" x14ac:dyDescent="0.25">
      <c r="B427"/>
      <c r="C427"/>
      <c r="D427" s="86"/>
      <c r="E427" s="86"/>
      <c r="F427" s="86"/>
      <c r="G427" s="86"/>
      <c r="H427" s="86"/>
      <c r="I427" s="86"/>
      <c r="J427" s="86"/>
      <c r="K427" s="86"/>
      <c r="L427" s="86"/>
      <c r="M427" s="86"/>
      <c r="N427" s="86"/>
      <c r="O427" s="86"/>
      <c r="P427" s="86"/>
      <c r="Q427" s="86"/>
      <c r="R427" s="86"/>
      <c r="S427" s="86"/>
      <c r="T427" s="86"/>
      <c r="U427" s="86"/>
      <c r="V427" s="86"/>
      <c r="W427" s="86"/>
      <c r="X427" s="86"/>
      <c r="Y427" s="86"/>
      <c r="Z427" s="86"/>
      <c r="AA427" s="86"/>
      <c r="AB427" s="86"/>
      <c r="AC427" s="86"/>
      <c r="AD427" s="86"/>
      <c r="AE427" s="86"/>
      <c r="AF427" s="86"/>
      <c r="AG427" s="86"/>
      <c r="AH427" s="86"/>
      <c r="AI427" s="86"/>
      <c r="AJ427" s="86"/>
      <c r="AK427" s="86"/>
      <c r="AL427" s="86"/>
      <c r="AM427" s="86"/>
      <c r="AN427" s="86"/>
      <c r="AO427" s="86"/>
      <c r="AP427" s="86"/>
      <c r="AQ427" s="86"/>
      <c r="AR427" s="86"/>
      <c r="AS427" s="86"/>
      <c r="AT427" s="86"/>
      <c r="AU427" s="86"/>
      <c r="AV427" s="86"/>
      <c r="AW427" s="86"/>
      <c r="AX427" s="86"/>
      <c r="AY427" s="86"/>
      <c r="AZ427" s="86"/>
      <c r="BA427" s="86"/>
      <c r="BB427" s="86"/>
    </row>
    <row r="428" spans="2:54" x14ac:dyDescent="0.25">
      <c r="B428"/>
      <c r="C428"/>
      <c r="D428" s="86"/>
      <c r="E428" s="86"/>
      <c r="F428" s="86"/>
      <c r="G428" s="86"/>
      <c r="H428" s="86"/>
      <c r="I428" s="86"/>
      <c r="J428" s="86"/>
      <c r="K428" s="86"/>
      <c r="L428" s="86"/>
      <c r="M428" s="86"/>
      <c r="N428" s="86"/>
      <c r="O428" s="86"/>
      <c r="P428" s="86"/>
      <c r="Q428" s="86"/>
      <c r="R428" s="86"/>
      <c r="S428" s="86"/>
      <c r="T428" s="86"/>
      <c r="U428" s="86"/>
      <c r="V428" s="86"/>
      <c r="W428" s="86"/>
      <c r="X428" s="86"/>
      <c r="Y428" s="86"/>
      <c r="Z428" s="86"/>
      <c r="AA428" s="86"/>
      <c r="AB428" s="86"/>
      <c r="AC428" s="86"/>
      <c r="AD428" s="86"/>
      <c r="AE428" s="86"/>
      <c r="AF428" s="86"/>
      <c r="AG428" s="86"/>
      <c r="AH428" s="86"/>
      <c r="AI428" s="86"/>
      <c r="AJ428" s="86"/>
      <c r="AK428" s="86"/>
      <c r="AL428" s="86"/>
      <c r="AM428" s="86"/>
      <c r="AN428" s="86"/>
      <c r="AO428" s="86"/>
      <c r="AP428" s="86"/>
      <c r="AQ428" s="86"/>
      <c r="AR428" s="86"/>
      <c r="AS428" s="86"/>
      <c r="AT428" s="86"/>
      <c r="AU428" s="86"/>
      <c r="AV428" s="86"/>
      <c r="AW428" s="86"/>
      <c r="AX428" s="86"/>
      <c r="AY428" s="86"/>
      <c r="AZ428" s="86"/>
      <c r="BA428" s="86"/>
      <c r="BB428" s="86"/>
    </row>
    <row r="429" spans="2:54" x14ac:dyDescent="0.25">
      <c r="B429"/>
      <c r="C429"/>
      <c r="D429" s="86"/>
      <c r="E429" s="86"/>
      <c r="F429" s="86"/>
      <c r="G429" s="86"/>
      <c r="H429" s="86"/>
      <c r="I429" s="86"/>
      <c r="J429" s="86"/>
      <c r="K429" s="86"/>
      <c r="L429" s="86"/>
      <c r="M429" s="86"/>
      <c r="N429" s="86"/>
      <c r="O429" s="86"/>
      <c r="P429" s="86"/>
      <c r="Q429" s="86"/>
      <c r="R429" s="86"/>
      <c r="S429" s="86"/>
      <c r="T429" s="86"/>
      <c r="U429" s="86"/>
      <c r="V429" s="86"/>
      <c r="W429" s="86"/>
      <c r="X429" s="86"/>
      <c r="Y429" s="86"/>
      <c r="Z429" s="86"/>
      <c r="AA429" s="86"/>
      <c r="AB429" s="86"/>
      <c r="AC429" s="86"/>
      <c r="AD429" s="86"/>
      <c r="AE429" s="86"/>
      <c r="AF429" s="86"/>
      <c r="AG429" s="86"/>
      <c r="AH429" s="86"/>
      <c r="AI429" s="86"/>
      <c r="AJ429" s="86"/>
      <c r="AK429" s="86"/>
      <c r="AL429" s="86"/>
      <c r="AM429" s="86"/>
      <c r="AN429" s="86"/>
      <c r="AO429" s="86"/>
      <c r="AP429" s="86"/>
      <c r="AQ429" s="86"/>
      <c r="AR429" s="86"/>
      <c r="AS429" s="86"/>
      <c r="AT429" s="86"/>
      <c r="AU429" s="86"/>
      <c r="AV429" s="86"/>
      <c r="AW429" s="86"/>
      <c r="AX429" s="86"/>
      <c r="AY429" s="86"/>
      <c r="AZ429" s="86"/>
      <c r="BA429" s="86"/>
      <c r="BB429" s="86"/>
    </row>
    <row r="430" spans="2:54" x14ac:dyDescent="0.25">
      <c r="B430"/>
      <c r="C430"/>
      <c r="D430" s="86"/>
      <c r="E430" s="86"/>
      <c r="F430" s="86"/>
      <c r="G430" s="86"/>
      <c r="H430" s="86"/>
      <c r="I430" s="86"/>
      <c r="J430" s="86"/>
      <c r="K430" s="86"/>
      <c r="L430" s="86"/>
      <c r="M430" s="86"/>
      <c r="N430" s="86"/>
      <c r="O430" s="86"/>
      <c r="P430" s="86"/>
      <c r="Q430" s="86"/>
      <c r="R430" s="86"/>
      <c r="S430" s="86"/>
      <c r="T430" s="86"/>
      <c r="U430" s="86"/>
      <c r="V430" s="86"/>
      <c r="W430" s="86"/>
      <c r="X430" s="86"/>
      <c r="Y430" s="86"/>
      <c r="Z430" s="86"/>
      <c r="AA430" s="86"/>
      <c r="AB430" s="86"/>
      <c r="AC430" s="86"/>
      <c r="AD430" s="86"/>
      <c r="AE430" s="86"/>
      <c r="AF430" s="86"/>
      <c r="AG430" s="86"/>
      <c r="AH430" s="86"/>
      <c r="AI430" s="86"/>
      <c r="AJ430" s="86"/>
      <c r="AK430" s="86"/>
      <c r="AL430" s="86"/>
      <c r="AM430" s="86"/>
      <c r="AN430" s="86"/>
      <c r="AO430" s="86"/>
      <c r="AP430" s="86"/>
      <c r="AQ430" s="86"/>
      <c r="AR430" s="86"/>
      <c r="AS430" s="86"/>
      <c r="AT430" s="86"/>
      <c r="AU430" s="86"/>
      <c r="AV430" s="86"/>
      <c r="AW430" s="86"/>
      <c r="AX430" s="86"/>
      <c r="AY430" s="86"/>
      <c r="AZ430" s="86"/>
      <c r="BA430" s="86"/>
      <c r="BB430" s="86"/>
    </row>
    <row r="431" spans="2:54" x14ac:dyDescent="0.25">
      <c r="B431"/>
      <c r="C431"/>
      <c r="D431" s="86"/>
      <c r="E431" s="86"/>
      <c r="F431" s="86"/>
      <c r="G431" s="86"/>
      <c r="H431" s="86"/>
      <c r="I431" s="86"/>
      <c r="J431" s="86"/>
      <c r="K431" s="86"/>
      <c r="L431" s="86"/>
      <c r="M431" s="86"/>
      <c r="N431" s="86"/>
      <c r="O431" s="86"/>
      <c r="P431" s="86"/>
      <c r="Q431" s="86"/>
      <c r="R431" s="86"/>
      <c r="S431" s="86"/>
      <c r="T431" s="86"/>
      <c r="U431" s="86"/>
      <c r="V431" s="86"/>
      <c r="W431" s="86"/>
      <c r="X431" s="86"/>
      <c r="Y431" s="86"/>
      <c r="Z431" s="86"/>
      <c r="AA431" s="86"/>
      <c r="AB431" s="86"/>
      <c r="AC431" s="86"/>
      <c r="AD431" s="86"/>
      <c r="AE431" s="86"/>
      <c r="AF431" s="86"/>
      <c r="AG431" s="86"/>
      <c r="AH431" s="86"/>
      <c r="AI431" s="86"/>
      <c r="AJ431" s="86"/>
      <c r="AK431" s="86"/>
      <c r="AL431" s="86"/>
      <c r="AM431" s="86"/>
      <c r="AN431" s="86"/>
      <c r="AO431" s="86"/>
      <c r="AP431" s="86"/>
      <c r="AQ431" s="86"/>
      <c r="AR431" s="86"/>
      <c r="AS431" s="86"/>
      <c r="AT431" s="86"/>
      <c r="AU431" s="86"/>
      <c r="AV431" s="86"/>
      <c r="AW431" s="86"/>
      <c r="AX431" s="86"/>
      <c r="AY431" s="86"/>
      <c r="AZ431" s="86"/>
      <c r="BA431" s="86"/>
      <c r="BB431" s="86"/>
    </row>
    <row r="432" spans="2:54" x14ac:dyDescent="0.25">
      <c r="B432"/>
      <c r="C432"/>
      <c r="D432" s="86"/>
      <c r="E432" s="86"/>
      <c r="F432" s="86"/>
      <c r="G432" s="86"/>
      <c r="H432" s="86"/>
      <c r="I432" s="86"/>
      <c r="J432" s="86"/>
      <c r="K432" s="86"/>
      <c r="L432" s="86"/>
      <c r="M432" s="86"/>
      <c r="N432" s="86"/>
      <c r="O432" s="86"/>
      <c r="P432" s="86"/>
      <c r="Q432" s="86"/>
      <c r="R432" s="86"/>
      <c r="S432" s="86"/>
      <c r="T432" s="86"/>
      <c r="U432" s="86"/>
      <c r="V432" s="86"/>
      <c r="W432" s="86"/>
      <c r="X432" s="86"/>
      <c r="Y432" s="86"/>
      <c r="Z432" s="86"/>
      <c r="AA432" s="86"/>
      <c r="AB432" s="86"/>
      <c r="AC432" s="86"/>
      <c r="AD432" s="86"/>
      <c r="AE432" s="86"/>
      <c r="AF432" s="86"/>
      <c r="AG432" s="86"/>
      <c r="AH432" s="86"/>
      <c r="AI432" s="86"/>
      <c r="AJ432" s="86"/>
      <c r="AK432" s="86"/>
      <c r="AL432" s="86"/>
      <c r="AM432" s="86"/>
      <c r="AN432" s="86"/>
      <c r="AO432" s="86"/>
      <c r="AP432" s="86"/>
      <c r="AQ432" s="86"/>
      <c r="AR432" s="86"/>
      <c r="AS432" s="86"/>
      <c r="AT432" s="86"/>
      <c r="AU432" s="86"/>
      <c r="AV432" s="86"/>
      <c r="AW432" s="86"/>
      <c r="AX432" s="86"/>
      <c r="AY432" s="86"/>
      <c r="AZ432" s="86"/>
      <c r="BA432" s="86"/>
      <c r="BB432" s="86"/>
    </row>
    <row r="433" spans="2:54" x14ac:dyDescent="0.25">
      <c r="B433"/>
      <c r="C433"/>
      <c r="D433" s="86"/>
      <c r="E433" s="86"/>
      <c r="F433" s="86"/>
      <c r="G433" s="86"/>
      <c r="H433" s="86"/>
      <c r="I433" s="86"/>
      <c r="J433" s="86"/>
      <c r="K433" s="86"/>
      <c r="L433" s="86"/>
      <c r="M433" s="86"/>
      <c r="N433" s="86"/>
      <c r="O433" s="86"/>
      <c r="P433" s="86"/>
      <c r="Q433" s="86"/>
      <c r="R433" s="86"/>
      <c r="S433" s="86"/>
      <c r="T433" s="86"/>
      <c r="U433" s="86"/>
      <c r="V433" s="86"/>
      <c r="W433" s="86"/>
      <c r="X433" s="86"/>
      <c r="Y433" s="86"/>
      <c r="Z433" s="86"/>
      <c r="AA433" s="86"/>
      <c r="AB433" s="86"/>
      <c r="AC433" s="86"/>
      <c r="AD433" s="86"/>
      <c r="AE433" s="86"/>
      <c r="AF433" s="86"/>
      <c r="AG433" s="86"/>
      <c r="AH433" s="86"/>
      <c r="AI433" s="86"/>
      <c r="AJ433" s="86"/>
      <c r="AK433" s="86"/>
      <c r="AL433" s="86"/>
      <c r="AM433" s="86"/>
      <c r="AN433" s="86"/>
      <c r="AO433" s="86"/>
      <c r="AP433" s="86"/>
      <c r="AQ433" s="86"/>
      <c r="AR433" s="86"/>
      <c r="AS433" s="86"/>
      <c r="AT433" s="86"/>
      <c r="AU433" s="86"/>
      <c r="AV433" s="86"/>
      <c r="AW433" s="86"/>
      <c r="AX433" s="86"/>
      <c r="AY433" s="86"/>
      <c r="AZ433" s="86"/>
      <c r="BA433" s="86"/>
      <c r="BB433" s="86"/>
    </row>
    <row r="434" spans="2:54" x14ac:dyDescent="0.25">
      <c r="B434"/>
      <c r="C434"/>
      <c r="D434" s="86"/>
      <c r="E434" s="86"/>
      <c r="F434" s="86"/>
      <c r="G434" s="86"/>
      <c r="H434" s="86"/>
      <c r="I434" s="86"/>
      <c r="J434" s="86"/>
      <c r="K434" s="86"/>
      <c r="L434" s="86"/>
      <c r="M434" s="86"/>
      <c r="N434" s="86"/>
      <c r="O434" s="86"/>
      <c r="P434" s="86"/>
      <c r="Q434" s="86"/>
      <c r="R434" s="86"/>
      <c r="S434" s="86"/>
      <c r="T434" s="86"/>
      <c r="U434" s="86"/>
      <c r="V434" s="86"/>
      <c r="W434" s="86"/>
      <c r="X434" s="86"/>
      <c r="Y434" s="86"/>
      <c r="Z434" s="86"/>
      <c r="AA434" s="86"/>
      <c r="AB434" s="86"/>
      <c r="AC434" s="86"/>
      <c r="AD434" s="86"/>
      <c r="AE434" s="86"/>
      <c r="AF434" s="86"/>
      <c r="AG434" s="86"/>
      <c r="AH434" s="86"/>
      <c r="AI434" s="86"/>
      <c r="AJ434" s="86"/>
      <c r="AK434" s="86"/>
      <c r="AL434" s="86"/>
      <c r="AM434" s="86"/>
      <c r="AN434" s="86"/>
      <c r="AO434" s="86"/>
      <c r="AP434" s="86"/>
      <c r="AQ434" s="86"/>
      <c r="AR434" s="86"/>
      <c r="AS434" s="86"/>
      <c r="AT434" s="86"/>
      <c r="AU434" s="86"/>
      <c r="AV434" s="86"/>
      <c r="AW434" s="86"/>
      <c r="AX434" s="86"/>
      <c r="AY434" s="86"/>
      <c r="AZ434" s="86"/>
      <c r="BA434" s="86"/>
      <c r="BB434" s="86"/>
    </row>
    <row r="435" spans="2:54" x14ac:dyDescent="0.25">
      <c r="B435"/>
      <c r="C435"/>
      <c r="D435" s="86"/>
      <c r="E435" s="86"/>
      <c r="F435" s="86"/>
      <c r="G435" s="86"/>
      <c r="H435" s="86"/>
      <c r="I435" s="86"/>
      <c r="J435" s="86"/>
      <c r="K435" s="86"/>
      <c r="L435" s="86"/>
      <c r="M435" s="86"/>
      <c r="N435" s="86"/>
      <c r="O435" s="86"/>
      <c r="P435" s="86"/>
      <c r="Q435" s="86"/>
      <c r="R435" s="86"/>
      <c r="S435" s="86"/>
      <c r="T435" s="86"/>
      <c r="U435" s="86"/>
      <c r="V435" s="86"/>
      <c r="W435" s="86"/>
      <c r="X435" s="86"/>
      <c r="Y435" s="86"/>
      <c r="Z435" s="86"/>
      <c r="AA435" s="86"/>
      <c r="AB435" s="86"/>
      <c r="AC435" s="86"/>
      <c r="AD435" s="86"/>
      <c r="AE435" s="86"/>
      <c r="AF435" s="86"/>
      <c r="AG435" s="86"/>
      <c r="AH435" s="86"/>
      <c r="AI435" s="86"/>
      <c r="AJ435" s="86"/>
      <c r="AK435" s="86"/>
      <c r="AL435" s="86"/>
      <c r="AM435" s="86"/>
      <c r="AN435" s="86"/>
      <c r="AO435" s="86"/>
      <c r="AP435" s="86"/>
      <c r="AQ435" s="86"/>
      <c r="AR435" s="86"/>
      <c r="AS435" s="86"/>
      <c r="AT435" s="86"/>
      <c r="AU435" s="86"/>
      <c r="AV435" s="86"/>
      <c r="AW435" s="86"/>
      <c r="AX435" s="86"/>
      <c r="AY435" s="86"/>
      <c r="AZ435" s="86"/>
      <c r="BA435" s="86"/>
      <c r="BB435" s="86"/>
    </row>
    <row r="436" spans="2:54" x14ac:dyDescent="0.25">
      <c r="B436"/>
      <c r="C436"/>
      <c r="D436" s="86"/>
      <c r="E436" s="86"/>
      <c r="F436" s="86"/>
      <c r="G436" s="86"/>
      <c r="H436" s="86"/>
      <c r="I436" s="86"/>
      <c r="J436" s="86"/>
      <c r="K436" s="86"/>
      <c r="L436" s="86"/>
      <c r="M436" s="86"/>
      <c r="N436" s="86"/>
      <c r="O436" s="86"/>
      <c r="P436" s="86"/>
      <c r="Q436" s="86"/>
      <c r="R436" s="86"/>
      <c r="S436" s="86"/>
      <c r="T436" s="86"/>
      <c r="U436" s="86"/>
      <c r="V436" s="86"/>
      <c r="W436" s="86"/>
      <c r="X436" s="86"/>
      <c r="Y436" s="86"/>
      <c r="Z436" s="86"/>
      <c r="AA436" s="86"/>
      <c r="AB436" s="86"/>
      <c r="AC436" s="86"/>
      <c r="AD436" s="86"/>
      <c r="AE436" s="86"/>
      <c r="AF436" s="86"/>
      <c r="AG436" s="86"/>
      <c r="AH436" s="86"/>
      <c r="AI436" s="86"/>
      <c r="AJ436" s="86"/>
      <c r="AK436" s="86"/>
      <c r="AL436" s="86"/>
      <c r="AM436" s="86"/>
      <c r="AN436" s="86"/>
      <c r="AO436" s="86"/>
      <c r="AP436" s="86"/>
      <c r="AQ436" s="86"/>
      <c r="AR436" s="86"/>
      <c r="AS436" s="86"/>
      <c r="AT436" s="86"/>
      <c r="AU436" s="86"/>
      <c r="AV436" s="86"/>
      <c r="AW436" s="86"/>
      <c r="AX436" s="86"/>
      <c r="AY436" s="86"/>
      <c r="AZ436" s="86"/>
      <c r="BA436" s="86"/>
      <c r="BB436" s="86"/>
    </row>
    <row r="437" spans="2:54" x14ac:dyDescent="0.25">
      <c r="B437"/>
      <c r="C437"/>
      <c r="D437" s="86"/>
      <c r="E437" s="86"/>
      <c r="F437" s="86"/>
      <c r="G437" s="86"/>
      <c r="H437" s="86"/>
      <c r="I437" s="86"/>
      <c r="J437" s="86"/>
      <c r="K437" s="86"/>
      <c r="L437" s="86"/>
      <c r="M437" s="86"/>
      <c r="N437" s="86"/>
      <c r="O437" s="86"/>
      <c r="P437" s="86"/>
      <c r="Q437" s="86"/>
      <c r="R437" s="86"/>
      <c r="S437" s="86"/>
      <c r="T437" s="86"/>
      <c r="U437" s="86"/>
      <c r="V437" s="86"/>
      <c r="W437" s="86"/>
      <c r="X437" s="86"/>
      <c r="Y437" s="86"/>
      <c r="Z437" s="86"/>
      <c r="AA437" s="86"/>
      <c r="AB437" s="86"/>
      <c r="AC437" s="86"/>
      <c r="AD437" s="86"/>
      <c r="AE437" s="86"/>
      <c r="AF437" s="86"/>
      <c r="AG437" s="86"/>
      <c r="AH437" s="86"/>
      <c r="AI437" s="86"/>
      <c r="AJ437" s="86"/>
      <c r="AK437" s="86"/>
      <c r="AL437" s="86"/>
      <c r="AM437" s="86"/>
      <c r="AN437" s="86"/>
      <c r="AO437" s="86"/>
      <c r="AP437" s="86"/>
      <c r="AQ437" s="86"/>
      <c r="AR437" s="86"/>
      <c r="AS437" s="86"/>
      <c r="AT437" s="86"/>
      <c r="AU437" s="86"/>
      <c r="AV437" s="86"/>
      <c r="AW437" s="86"/>
      <c r="AX437" s="86"/>
      <c r="AY437" s="86"/>
      <c r="AZ437" s="86"/>
      <c r="BA437" s="86"/>
      <c r="BB437" s="86"/>
    </row>
    <row r="438" spans="2:54" x14ac:dyDescent="0.25">
      <c r="B438"/>
      <c r="C438"/>
      <c r="D438" s="86"/>
      <c r="E438" s="86"/>
      <c r="F438" s="86"/>
      <c r="G438" s="86"/>
      <c r="H438" s="86"/>
      <c r="I438" s="86"/>
      <c r="J438" s="86"/>
      <c r="K438" s="86"/>
      <c r="L438" s="86"/>
      <c r="M438" s="86"/>
      <c r="N438" s="86"/>
      <c r="O438" s="86"/>
      <c r="P438" s="86"/>
      <c r="Q438" s="86"/>
      <c r="R438" s="86"/>
      <c r="S438" s="86"/>
      <c r="T438" s="86"/>
      <c r="U438" s="86"/>
      <c r="V438" s="86"/>
      <c r="W438" s="86"/>
      <c r="X438" s="86"/>
      <c r="Y438" s="86"/>
      <c r="Z438" s="86"/>
      <c r="AA438" s="86"/>
      <c r="AB438" s="86"/>
      <c r="AC438" s="86"/>
      <c r="AD438" s="86"/>
      <c r="AE438" s="86"/>
      <c r="AF438" s="86"/>
      <c r="AG438" s="86"/>
      <c r="AH438" s="86"/>
      <c r="AI438" s="86"/>
      <c r="AJ438" s="86"/>
      <c r="AK438" s="86"/>
      <c r="AL438" s="86"/>
      <c r="AM438" s="86"/>
      <c r="AN438" s="86"/>
      <c r="AO438" s="86"/>
      <c r="AP438" s="86"/>
      <c r="AQ438" s="86"/>
      <c r="AR438" s="86"/>
      <c r="AS438" s="86"/>
      <c r="AT438" s="86"/>
      <c r="AU438" s="86"/>
      <c r="AV438" s="86"/>
      <c r="AW438" s="86"/>
      <c r="AX438" s="86"/>
      <c r="AY438" s="86"/>
      <c r="AZ438" s="86"/>
      <c r="BA438" s="86"/>
      <c r="BB438" s="86"/>
    </row>
    <row r="439" spans="2:54" x14ac:dyDescent="0.25">
      <c r="B439"/>
      <c r="C439"/>
      <c r="D439" s="86"/>
      <c r="E439" s="86"/>
      <c r="F439" s="86"/>
      <c r="G439" s="86"/>
      <c r="H439" s="86"/>
      <c r="I439" s="86"/>
      <c r="J439" s="86"/>
      <c r="K439" s="86"/>
      <c r="L439" s="86"/>
      <c r="M439" s="86"/>
      <c r="N439" s="86"/>
      <c r="O439" s="86"/>
      <c r="P439" s="86"/>
      <c r="Q439" s="86"/>
      <c r="R439" s="86"/>
      <c r="S439" s="86"/>
      <c r="T439" s="86"/>
      <c r="U439" s="86"/>
      <c r="V439" s="86"/>
      <c r="W439" s="86"/>
      <c r="X439" s="86"/>
      <c r="Y439" s="86"/>
      <c r="Z439" s="86"/>
      <c r="AA439" s="86"/>
      <c r="AB439" s="86"/>
      <c r="AC439" s="86"/>
      <c r="AD439" s="86"/>
      <c r="AE439" s="86"/>
      <c r="AF439" s="86"/>
      <c r="AG439" s="86"/>
      <c r="AH439" s="86"/>
      <c r="AI439" s="86"/>
      <c r="AJ439" s="86"/>
      <c r="AK439" s="86"/>
      <c r="AL439" s="86"/>
      <c r="AM439" s="86"/>
      <c r="AN439" s="86"/>
      <c r="AO439" s="86"/>
      <c r="AP439" s="86"/>
      <c r="AQ439" s="86"/>
      <c r="AR439" s="86"/>
      <c r="AS439" s="86"/>
      <c r="AT439" s="86"/>
      <c r="AU439" s="86"/>
      <c r="AV439" s="86"/>
      <c r="AW439" s="86"/>
      <c r="AX439" s="86"/>
      <c r="AY439" s="86"/>
      <c r="AZ439" s="86"/>
      <c r="BA439" s="86"/>
      <c r="BB439" s="86"/>
    </row>
    <row r="440" spans="2:54" x14ac:dyDescent="0.25">
      <c r="B440"/>
      <c r="C440"/>
      <c r="D440" s="86"/>
      <c r="E440" s="86"/>
      <c r="F440" s="86"/>
      <c r="G440" s="86"/>
      <c r="H440" s="86"/>
      <c r="I440" s="86"/>
      <c r="J440" s="86"/>
      <c r="K440" s="86"/>
      <c r="L440" s="86"/>
      <c r="M440" s="86"/>
      <c r="N440" s="86"/>
      <c r="O440" s="86"/>
      <c r="P440" s="86"/>
      <c r="Q440" s="86"/>
      <c r="R440" s="86"/>
      <c r="S440" s="86"/>
      <c r="T440" s="86"/>
      <c r="U440" s="86"/>
      <c r="V440" s="86"/>
      <c r="W440" s="86"/>
      <c r="X440" s="86"/>
      <c r="Y440" s="86"/>
      <c r="Z440" s="86"/>
      <c r="AA440" s="86"/>
      <c r="AB440" s="86"/>
      <c r="AC440" s="86"/>
      <c r="AD440" s="86"/>
      <c r="AE440" s="86"/>
      <c r="AF440" s="86"/>
      <c r="AG440" s="86"/>
      <c r="AH440" s="86"/>
      <c r="AI440" s="86"/>
      <c r="AJ440" s="86"/>
      <c r="AK440" s="86"/>
      <c r="AL440" s="86"/>
      <c r="AM440" s="86"/>
      <c r="AN440" s="86"/>
      <c r="AO440" s="86"/>
      <c r="AP440" s="86"/>
      <c r="AQ440" s="86"/>
      <c r="AR440" s="86"/>
      <c r="AS440" s="86"/>
      <c r="AT440" s="86"/>
      <c r="AU440" s="86"/>
      <c r="AV440" s="86"/>
      <c r="AW440" s="86"/>
      <c r="AX440" s="86"/>
      <c r="AY440" s="86"/>
      <c r="AZ440" s="86"/>
      <c r="BA440" s="86"/>
      <c r="BB440" s="86"/>
    </row>
    <row r="441" spans="2:54" x14ac:dyDescent="0.25">
      <c r="B441"/>
      <c r="C441"/>
      <c r="D441" s="86"/>
      <c r="E441" s="86"/>
      <c r="F441" s="86"/>
      <c r="G441" s="86"/>
      <c r="H441" s="86"/>
      <c r="I441" s="86"/>
      <c r="J441" s="86"/>
      <c r="K441" s="86"/>
      <c r="L441" s="86"/>
      <c r="M441" s="86"/>
      <c r="N441" s="86"/>
      <c r="O441" s="86"/>
      <c r="P441" s="86"/>
      <c r="Q441" s="86"/>
      <c r="R441" s="86"/>
      <c r="S441" s="86"/>
      <c r="T441" s="86"/>
      <c r="U441" s="86"/>
      <c r="V441" s="86"/>
      <c r="W441" s="86"/>
      <c r="X441" s="86"/>
      <c r="Y441" s="86"/>
      <c r="Z441" s="86"/>
      <c r="AA441" s="86"/>
      <c r="AB441" s="86"/>
      <c r="AC441" s="86"/>
      <c r="AD441" s="86"/>
      <c r="AE441" s="86"/>
      <c r="AF441" s="86"/>
      <c r="AG441" s="86"/>
      <c r="AH441" s="86"/>
      <c r="AI441" s="86"/>
      <c r="AJ441" s="86"/>
      <c r="AK441" s="86"/>
      <c r="AL441" s="86"/>
      <c r="AM441" s="86"/>
      <c r="AN441" s="86"/>
      <c r="AO441" s="86"/>
      <c r="AP441" s="86"/>
      <c r="AQ441" s="86"/>
      <c r="AR441" s="86"/>
      <c r="AS441" s="86"/>
      <c r="AT441" s="86"/>
      <c r="AU441" s="86"/>
      <c r="AV441" s="86"/>
      <c r="AW441" s="86"/>
      <c r="AX441" s="86"/>
      <c r="AY441" s="86"/>
      <c r="AZ441" s="86"/>
      <c r="BA441" s="86"/>
      <c r="BB441" s="86"/>
    </row>
    <row r="442" spans="2:54" x14ac:dyDescent="0.25">
      <c r="B442"/>
      <c r="C442"/>
      <c r="D442" s="86"/>
      <c r="E442" s="86"/>
      <c r="F442" s="86"/>
      <c r="G442" s="86"/>
      <c r="H442" s="86"/>
      <c r="I442" s="86"/>
      <c r="J442" s="86"/>
      <c r="K442" s="86"/>
      <c r="L442" s="86"/>
      <c r="M442" s="86"/>
      <c r="N442" s="86"/>
      <c r="O442" s="86"/>
      <c r="P442" s="86"/>
      <c r="Q442" s="86"/>
      <c r="R442" s="86"/>
      <c r="S442" s="86"/>
      <c r="T442" s="86"/>
      <c r="U442" s="86"/>
      <c r="V442" s="86"/>
      <c r="W442" s="86"/>
      <c r="X442" s="86"/>
      <c r="Y442" s="86"/>
      <c r="Z442" s="86"/>
      <c r="AA442" s="86"/>
      <c r="AB442" s="86"/>
      <c r="AC442" s="86"/>
      <c r="AD442" s="86"/>
      <c r="AE442" s="86"/>
      <c r="AF442" s="86"/>
      <c r="AG442" s="86"/>
      <c r="AH442" s="86"/>
      <c r="AI442" s="86"/>
      <c r="AJ442" s="86"/>
      <c r="AK442" s="86"/>
      <c r="AL442" s="86"/>
      <c r="AM442" s="86"/>
      <c r="AN442" s="86"/>
      <c r="AO442" s="86"/>
      <c r="AP442" s="86"/>
      <c r="AQ442" s="86"/>
      <c r="AR442" s="86"/>
      <c r="AS442" s="86"/>
      <c r="AT442" s="86"/>
      <c r="AU442" s="86"/>
      <c r="AV442" s="86"/>
      <c r="AW442" s="86"/>
      <c r="AX442" s="86"/>
      <c r="AY442" s="86"/>
      <c r="AZ442" s="86"/>
      <c r="BA442" s="86"/>
      <c r="BB442" s="86"/>
    </row>
    <row r="443" spans="2:54" x14ac:dyDescent="0.25">
      <c r="B443"/>
      <c r="C443"/>
      <c r="D443" s="86"/>
      <c r="E443" s="86"/>
      <c r="F443" s="86"/>
      <c r="G443" s="86"/>
      <c r="H443" s="86"/>
      <c r="I443" s="86"/>
      <c r="J443" s="86"/>
      <c r="K443" s="86"/>
      <c r="L443" s="86"/>
      <c r="M443" s="86"/>
      <c r="N443" s="86"/>
      <c r="O443" s="86"/>
      <c r="P443" s="86"/>
      <c r="Q443" s="86"/>
      <c r="R443" s="86"/>
      <c r="S443" s="86"/>
      <c r="T443" s="86"/>
      <c r="U443" s="86"/>
      <c r="V443" s="86"/>
      <c r="W443" s="86"/>
      <c r="X443" s="86"/>
      <c r="Y443" s="86"/>
      <c r="Z443" s="86"/>
      <c r="AA443" s="86"/>
      <c r="AB443" s="86"/>
      <c r="AC443" s="86"/>
      <c r="AD443" s="86"/>
      <c r="AE443" s="86"/>
      <c r="AF443" s="86"/>
      <c r="AG443" s="86"/>
      <c r="AH443" s="86"/>
      <c r="AI443" s="86"/>
      <c r="AJ443" s="86"/>
      <c r="AK443" s="86"/>
      <c r="AL443" s="86"/>
      <c r="AM443" s="86"/>
      <c r="AN443" s="86"/>
      <c r="AO443" s="86"/>
      <c r="AP443" s="86"/>
      <c r="AQ443" s="86"/>
      <c r="AR443" s="86"/>
      <c r="AS443" s="86"/>
      <c r="AT443" s="86"/>
      <c r="AU443" s="86"/>
      <c r="AV443" s="86"/>
      <c r="AW443" s="86"/>
      <c r="AX443" s="86"/>
      <c r="AY443" s="86"/>
      <c r="AZ443" s="86"/>
      <c r="BA443" s="86"/>
      <c r="BB443" s="86"/>
    </row>
    <row r="444" spans="2:54" x14ac:dyDescent="0.25">
      <c r="B444"/>
      <c r="C444"/>
      <c r="D444" s="86"/>
      <c r="E444" s="86"/>
      <c r="F444" s="86"/>
      <c r="G444" s="86"/>
      <c r="H444" s="86"/>
      <c r="I444" s="86"/>
      <c r="J444" s="86"/>
      <c r="K444" s="86"/>
      <c r="L444" s="86"/>
      <c r="M444" s="86"/>
      <c r="N444" s="86"/>
      <c r="O444" s="86"/>
      <c r="P444" s="86"/>
      <c r="Q444" s="86"/>
      <c r="R444" s="86"/>
      <c r="S444" s="86"/>
      <c r="T444" s="86"/>
      <c r="U444" s="86"/>
      <c r="V444" s="86"/>
      <c r="W444" s="86"/>
      <c r="X444" s="86"/>
      <c r="Y444" s="86"/>
      <c r="Z444" s="86"/>
      <c r="AA444" s="86"/>
      <c r="AB444" s="86"/>
      <c r="AC444" s="86"/>
      <c r="AD444" s="86"/>
      <c r="AE444" s="86"/>
      <c r="AF444" s="86"/>
      <c r="AG444" s="86"/>
      <c r="AH444" s="86"/>
      <c r="AI444" s="86"/>
      <c r="AJ444" s="86"/>
      <c r="AK444" s="86"/>
      <c r="AL444" s="86"/>
      <c r="AM444" s="86"/>
      <c r="AN444" s="86"/>
      <c r="AO444" s="86"/>
      <c r="AP444" s="86"/>
      <c r="AQ444" s="86"/>
      <c r="AR444" s="86"/>
      <c r="AS444" s="86"/>
      <c r="AT444" s="86"/>
      <c r="AU444" s="86"/>
      <c r="AV444" s="86"/>
      <c r="AW444" s="86"/>
      <c r="AX444" s="86"/>
      <c r="AY444" s="86"/>
      <c r="AZ444" s="86"/>
      <c r="BA444" s="86"/>
      <c r="BB444" s="86"/>
    </row>
    <row r="445" spans="2:54" x14ac:dyDescent="0.25">
      <c r="B445"/>
      <c r="C445"/>
      <c r="D445" s="86"/>
      <c r="E445" s="86"/>
      <c r="F445" s="86"/>
      <c r="G445" s="86"/>
      <c r="H445" s="86"/>
      <c r="I445" s="86"/>
      <c r="J445" s="86"/>
      <c r="K445" s="86"/>
      <c r="L445" s="86"/>
      <c r="M445" s="86"/>
      <c r="N445" s="86"/>
      <c r="O445" s="86"/>
      <c r="P445" s="86"/>
      <c r="Q445" s="86"/>
      <c r="R445" s="86"/>
      <c r="S445" s="86"/>
      <c r="T445" s="86"/>
      <c r="U445" s="86"/>
      <c r="V445" s="86"/>
      <c r="W445" s="86"/>
      <c r="X445" s="86"/>
      <c r="Y445" s="86"/>
      <c r="Z445" s="86"/>
      <c r="AA445" s="86"/>
      <c r="AB445" s="86"/>
      <c r="AC445" s="86"/>
      <c r="AD445" s="86"/>
      <c r="AE445" s="86"/>
      <c r="AF445" s="86"/>
      <c r="AG445" s="86"/>
      <c r="AH445" s="86"/>
      <c r="AI445" s="86"/>
      <c r="AJ445" s="86"/>
      <c r="AK445" s="86"/>
      <c r="AL445" s="86"/>
      <c r="AM445" s="86"/>
      <c r="AN445" s="86"/>
      <c r="AO445" s="86"/>
      <c r="AP445" s="86"/>
      <c r="AQ445" s="86"/>
      <c r="AR445" s="86"/>
      <c r="AS445" s="86"/>
      <c r="AT445" s="86"/>
      <c r="AU445" s="86"/>
      <c r="AV445" s="86"/>
      <c r="AW445" s="86"/>
      <c r="AX445" s="86"/>
      <c r="AY445" s="86"/>
      <c r="AZ445" s="86"/>
      <c r="BA445" s="86"/>
      <c r="BB445" s="86"/>
    </row>
    <row r="446" spans="2:54" x14ac:dyDescent="0.25">
      <c r="B446"/>
      <c r="C446"/>
      <c r="D446" s="86"/>
      <c r="E446" s="86"/>
      <c r="F446" s="86"/>
      <c r="G446" s="86"/>
      <c r="H446" s="86"/>
      <c r="I446" s="86"/>
      <c r="J446" s="86"/>
      <c r="K446" s="86"/>
      <c r="L446" s="86"/>
      <c r="M446" s="86"/>
      <c r="N446" s="86"/>
      <c r="O446" s="86"/>
      <c r="P446" s="86"/>
      <c r="Q446" s="86"/>
      <c r="R446" s="86"/>
      <c r="S446" s="86"/>
      <c r="T446" s="86"/>
      <c r="U446" s="86"/>
      <c r="V446" s="86"/>
      <c r="W446" s="86"/>
      <c r="X446" s="86"/>
      <c r="Y446" s="86"/>
      <c r="Z446" s="86"/>
      <c r="AA446" s="86"/>
      <c r="AB446" s="86"/>
      <c r="AC446" s="86"/>
      <c r="AD446" s="86"/>
      <c r="AE446" s="86"/>
      <c r="AF446" s="86"/>
      <c r="AG446" s="86"/>
      <c r="AH446" s="86"/>
      <c r="AI446" s="86"/>
      <c r="AJ446" s="86"/>
      <c r="AK446" s="86"/>
      <c r="AL446" s="86"/>
      <c r="AM446" s="86"/>
      <c r="AN446" s="86"/>
      <c r="AO446" s="86"/>
      <c r="AP446" s="86"/>
      <c r="AQ446" s="86"/>
      <c r="AR446" s="86"/>
      <c r="AS446" s="86"/>
      <c r="AT446" s="86"/>
      <c r="AU446" s="86"/>
      <c r="AV446" s="86"/>
      <c r="AW446" s="86"/>
      <c r="AX446" s="86"/>
      <c r="AY446" s="86"/>
      <c r="AZ446" s="86"/>
      <c r="BA446" s="86"/>
      <c r="BB446" s="86"/>
    </row>
    <row r="447" spans="2:54" x14ac:dyDescent="0.25">
      <c r="B447"/>
      <c r="C447"/>
      <c r="D447" s="86"/>
      <c r="E447" s="86"/>
      <c r="F447" s="86"/>
      <c r="G447" s="86"/>
      <c r="H447" s="86"/>
      <c r="I447" s="86"/>
      <c r="J447" s="86"/>
      <c r="K447" s="86"/>
      <c r="L447" s="86"/>
      <c r="M447" s="86"/>
      <c r="N447" s="86"/>
      <c r="O447" s="86"/>
      <c r="P447" s="86"/>
      <c r="Q447" s="86"/>
      <c r="R447" s="86"/>
      <c r="S447" s="86"/>
      <c r="T447" s="86"/>
      <c r="U447" s="86"/>
      <c r="V447" s="86"/>
      <c r="W447" s="86"/>
      <c r="X447" s="86"/>
      <c r="Y447" s="86"/>
      <c r="Z447" s="86"/>
      <c r="AA447" s="86"/>
      <c r="AB447" s="86"/>
      <c r="AC447" s="86"/>
      <c r="AD447" s="86"/>
      <c r="AE447" s="86"/>
      <c r="AF447" s="86"/>
      <c r="AG447" s="86"/>
      <c r="AH447" s="86"/>
      <c r="AI447" s="86"/>
      <c r="AJ447" s="86"/>
      <c r="AK447" s="86"/>
      <c r="AL447" s="86"/>
      <c r="AM447" s="86"/>
      <c r="AN447" s="86"/>
      <c r="AO447" s="86"/>
      <c r="AP447" s="86"/>
      <c r="AQ447" s="86"/>
      <c r="AR447" s="86"/>
      <c r="AS447" s="86"/>
      <c r="AT447" s="86"/>
      <c r="AU447" s="86"/>
      <c r="AV447" s="86"/>
      <c r="AW447" s="86"/>
      <c r="AX447" s="86"/>
      <c r="AY447" s="86"/>
      <c r="AZ447" s="86"/>
      <c r="BA447" s="86"/>
      <c r="BB447" s="86"/>
    </row>
    <row r="448" spans="2:54" x14ac:dyDescent="0.25">
      <c r="B448"/>
      <c r="C448"/>
      <c r="D448" s="86"/>
      <c r="E448" s="86"/>
      <c r="F448" s="86"/>
      <c r="G448" s="86"/>
      <c r="H448" s="86"/>
      <c r="I448" s="86"/>
      <c r="J448" s="86"/>
      <c r="K448" s="86"/>
      <c r="L448" s="86"/>
      <c r="M448" s="86"/>
      <c r="N448" s="86"/>
      <c r="O448" s="86"/>
      <c r="P448" s="86"/>
      <c r="Q448" s="86"/>
      <c r="R448" s="86"/>
      <c r="S448" s="86"/>
      <c r="T448" s="86"/>
      <c r="U448" s="86"/>
      <c r="V448" s="86"/>
      <c r="W448" s="86"/>
      <c r="X448" s="86"/>
      <c r="Y448" s="86"/>
      <c r="Z448" s="86"/>
      <c r="AA448" s="86"/>
      <c r="AB448" s="86"/>
      <c r="AC448" s="86"/>
      <c r="AD448" s="86"/>
      <c r="AE448" s="86"/>
      <c r="AF448" s="86"/>
      <c r="AG448" s="86"/>
      <c r="AH448" s="86"/>
      <c r="AI448" s="86"/>
      <c r="AJ448" s="86"/>
      <c r="AK448" s="86"/>
      <c r="AL448" s="86"/>
      <c r="AM448" s="86"/>
      <c r="AN448" s="86"/>
      <c r="AO448" s="86"/>
      <c r="AP448" s="86"/>
      <c r="AQ448" s="86"/>
      <c r="AR448" s="86"/>
      <c r="AS448" s="86"/>
      <c r="AT448" s="86"/>
      <c r="AU448" s="86"/>
      <c r="AV448" s="86"/>
      <c r="AW448" s="86"/>
      <c r="AX448" s="86"/>
      <c r="AY448" s="86"/>
      <c r="AZ448" s="86"/>
      <c r="BA448" s="86"/>
      <c r="BB448" s="86"/>
    </row>
    <row r="449" spans="2:54" x14ac:dyDescent="0.25">
      <c r="B449"/>
      <c r="C449"/>
      <c r="D449" s="86"/>
      <c r="E449" s="86"/>
      <c r="F449" s="86"/>
      <c r="G449" s="86"/>
      <c r="H449" s="86"/>
      <c r="I449" s="86"/>
      <c r="J449" s="86"/>
      <c r="K449" s="86"/>
      <c r="L449" s="86"/>
      <c r="M449" s="86"/>
      <c r="N449" s="86"/>
      <c r="O449" s="86"/>
      <c r="P449" s="86"/>
      <c r="Q449" s="86"/>
      <c r="R449" s="86"/>
      <c r="S449" s="86"/>
      <c r="T449" s="86"/>
      <c r="U449" s="86"/>
      <c r="V449" s="86"/>
      <c r="W449" s="86"/>
      <c r="X449" s="86"/>
      <c r="Y449" s="86"/>
      <c r="Z449" s="86"/>
      <c r="AA449" s="86"/>
      <c r="AB449" s="86"/>
      <c r="AC449" s="86"/>
      <c r="AD449" s="86"/>
      <c r="AE449" s="86"/>
      <c r="AF449" s="86"/>
      <c r="AG449" s="86"/>
      <c r="AH449" s="86"/>
      <c r="AI449" s="86"/>
      <c r="AJ449" s="86"/>
      <c r="AK449" s="86"/>
      <c r="AL449" s="86"/>
      <c r="AM449" s="86"/>
      <c r="AN449" s="86"/>
      <c r="AO449" s="86"/>
      <c r="AP449" s="86"/>
      <c r="AQ449" s="86"/>
      <c r="AR449" s="86"/>
      <c r="AS449" s="86"/>
      <c r="AT449" s="86"/>
      <c r="AU449" s="86"/>
      <c r="AV449" s="86"/>
      <c r="AW449" s="86"/>
      <c r="AX449" s="86"/>
      <c r="AY449" s="86"/>
      <c r="AZ449" s="86"/>
      <c r="BA449" s="86"/>
      <c r="BB449" s="86"/>
    </row>
    <row r="450" spans="2:54" x14ac:dyDescent="0.25">
      <c r="B450"/>
      <c r="C450"/>
      <c r="D450" s="86"/>
      <c r="E450" s="86"/>
      <c r="F450" s="86"/>
      <c r="G450" s="86"/>
      <c r="H450" s="86"/>
      <c r="I450" s="86"/>
      <c r="J450" s="86"/>
      <c r="K450" s="86"/>
      <c r="L450" s="86"/>
      <c r="M450" s="86"/>
      <c r="N450" s="86"/>
      <c r="O450" s="86"/>
      <c r="P450" s="86"/>
      <c r="Q450" s="86"/>
      <c r="R450" s="86"/>
      <c r="S450" s="86"/>
      <c r="T450" s="86"/>
      <c r="U450" s="86"/>
      <c r="V450" s="86"/>
      <c r="W450" s="86"/>
      <c r="X450" s="86"/>
      <c r="Y450" s="86"/>
      <c r="Z450" s="86"/>
      <c r="AA450" s="86"/>
      <c r="AB450" s="86"/>
      <c r="AC450" s="86"/>
      <c r="AD450" s="86"/>
      <c r="AE450" s="86"/>
      <c r="AF450" s="86"/>
      <c r="AG450" s="86"/>
      <c r="AH450" s="86"/>
      <c r="AI450" s="86"/>
      <c r="AJ450" s="86"/>
      <c r="AK450" s="86"/>
      <c r="AL450" s="86"/>
      <c r="AM450" s="86"/>
      <c r="AN450" s="86"/>
      <c r="AO450" s="86"/>
      <c r="AP450" s="86"/>
      <c r="AQ450" s="86"/>
      <c r="AR450" s="86"/>
      <c r="AS450" s="86"/>
      <c r="AT450" s="86"/>
      <c r="AU450" s="86"/>
      <c r="AV450" s="86"/>
      <c r="AW450" s="86"/>
      <c r="AX450" s="86"/>
      <c r="AY450" s="86"/>
      <c r="AZ450" s="86"/>
      <c r="BA450" s="86"/>
      <c r="BB450" s="86"/>
    </row>
    <row r="451" spans="2:54" x14ac:dyDescent="0.25">
      <c r="B451"/>
      <c r="C451"/>
      <c r="D451" s="86"/>
      <c r="E451" s="86"/>
      <c r="F451" s="86"/>
      <c r="G451" s="86"/>
      <c r="H451" s="86"/>
      <c r="I451" s="86"/>
      <c r="J451" s="86"/>
      <c r="K451" s="86"/>
      <c r="L451" s="86"/>
      <c r="M451" s="86"/>
      <c r="N451" s="86"/>
      <c r="O451" s="86"/>
      <c r="P451" s="86"/>
      <c r="Q451" s="86"/>
      <c r="R451" s="86"/>
      <c r="S451" s="86"/>
      <c r="T451" s="86"/>
      <c r="U451" s="86"/>
      <c r="V451" s="86"/>
      <c r="W451" s="86"/>
      <c r="X451" s="86"/>
      <c r="Y451" s="86"/>
      <c r="Z451" s="86"/>
      <c r="AA451" s="86"/>
      <c r="AB451" s="86"/>
      <c r="AC451" s="86"/>
      <c r="AD451" s="86"/>
      <c r="AE451" s="86"/>
      <c r="AF451" s="86"/>
      <c r="AG451" s="86"/>
      <c r="AH451" s="86"/>
      <c r="AI451" s="86"/>
      <c r="AJ451" s="86"/>
      <c r="AK451" s="86"/>
      <c r="AL451" s="86"/>
      <c r="AM451" s="86"/>
      <c r="AN451" s="86"/>
      <c r="AO451" s="86"/>
      <c r="AP451" s="86"/>
      <c r="AQ451" s="86"/>
      <c r="AR451" s="86"/>
      <c r="AS451" s="86"/>
      <c r="AT451" s="86"/>
      <c r="AU451" s="86"/>
      <c r="AV451" s="86"/>
      <c r="AW451" s="86"/>
      <c r="AX451" s="86"/>
      <c r="AY451" s="86"/>
      <c r="AZ451" s="86"/>
      <c r="BA451" s="86"/>
      <c r="BB451" s="86"/>
    </row>
    <row r="452" spans="2:54" x14ac:dyDescent="0.25">
      <c r="B452"/>
      <c r="C452"/>
      <c r="D452" s="86"/>
      <c r="E452" s="86"/>
      <c r="F452" s="86"/>
      <c r="G452" s="86"/>
      <c r="H452" s="86"/>
      <c r="I452" s="86"/>
      <c r="J452" s="86"/>
      <c r="K452" s="86"/>
      <c r="L452" s="86"/>
      <c r="M452" s="86"/>
      <c r="N452" s="86"/>
      <c r="O452" s="86"/>
      <c r="P452" s="86"/>
      <c r="Q452" s="86"/>
      <c r="R452" s="86"/>
      <c r="S452" s="86"/>
      <c r="T452" s="86"/>
      <c r="U452" s="86"/>
      <c r="V452" s="86"/>
      <c r="W452" s="86"/>
      <c r="X452" s="86"/>
      <c r="Y452" s="86"/>
      <c r="Z452" s="86"/>
      <c r="AA452" s="86"/>
      <c r="AB452" s="86"/>
      <c r="AC452" s="86"/>
      <c r="AD452" s="86"/>
      <c r="AE452" s="86"/>
      <c r="AF452" s="86"/>
      <c r="AG452" s="86"/>
      <c r="AH452" s="86"/>
      <c r="AI452" s="86"/>
      <c r="AJ452" s="86"/>
      <c r="AK452" s="86"/>
      <c r="AL452" s="86"/>
      <c r="AM452" s="86"/>
      <c r="AN452" s="86"/>
      <c r="AO452" s="86"/>
      <c r="AP452" s="86"/>
      <c r="AQ452" s="86"/>
      <c r="AR452" s="86"/>
      <c r="AS452" s="86"/>
      <c r="AT452" s="86"/>
      <c r="AU452" s="86"/>
      <c r="AV452" s="86"/>
      <c r="AW452" s="86"/>
      <c r="AX452" s="86"/>
      <c r="AY452" s="86"/>
      <c r="AZ452" s="86"/>
      <c r="BA452" s="86"/>
      <c r="BB452" s="86"/>
    </row>
    <row r="453" spans="2:54" x14ac:dyDescent="0.25">
      <c r="B453"/>
      <c r="C453"/>
      <c r="D453" s="86"/>
      <c r="E453" s="86"/>
      <c r="F453" s="86"/>
      <c r="G453" s="86"/>
      <c r="H453" s="86"/>
      <c r="I453" s="86"/>
      <c r="J453" s="86"/>
      <c r="K453" s="86"/>
      <c r="L453" s="86"/>
      <c r="M453" s="86"/>
      <c r="N453" s="86"/>
      <c r="O453" s="86"/>
      <c r="P453" s="86"/>
      <c r="Q453" s="86"/>
      <c r="R453" s="86"/>
      <c r="S453" s="86"/>
      <c r="T453" s="86"/>
      <c r="U453" s="86"/>
      <c r="V453" s="86"/>
      <c r="W453" s="86"/>
      <c r="X453" s="86"/>
      <c r="Y453" s="86"/>
      <c r="Z453" s="86"/>
      <c r="AA453" s="86"/>
      <c r="AB453" s="86"/>
      <c r="AC453" s="86"/>
      <c r="AD453" s="86"/>
      <c r="AE453" s="86"/>
      <c r="AF453" s="86"/>
      <c r="AG453" s="86"/>
      <c r="AH453" s="86"/>
      <c r="AI453" s="86"/>
      <c r="AJ453" s="86"/>
      <c r="AK453" s="86"/>
      <c r="AL453" s="86"/>
      <c r="AM453" s="86"/>
      <c r="AN453" s="86"/>
      <c r="AO453" s="86"/>
      <c r="AP453" s="86"/>
      <c r="AQ453" s="86"/>
      <c r="AR453" s="86"/>
      <c r="AS453" s="86"/>
      <c r="AT453" s="86"/>
      <c r="AU453" s="86"/>
      <c r="AV453" s="86"/>
      <c r="AW453" s="86"/>
      <c r="AX453" s="86"/>
      <c r="AY453" s="86"/>
      <c r="AZ453" s="86"/>
      <c r="BA453" s="86"/>
      <c r="BB453" s="86"/>
    </row>
    <row r="454" spans="2:54" x14ac:dyDescent="0.25">
      <c r="B454"/>
      <c r="C454"/>
      <c r="D454" s="86"/>
      <c r="E454" s="86"/>
      <c r="F454" s="86"/>
      <c r="G454" s="86"/>
      <c r="H454" s="86"/>
      <c r="I454" s="86"/>
      <c r="J454" s="86"/>
      <c r="K454" s="86"/>
      <c r="L454" s="86"/>
      <c r="M454" s="86"/>
      <c r="N454" s="86"/>
      <c r="O454" s="86"/>
      <c r="P454" s="86"/>
      <c r="Q454" s="86"/>
      <c r="R454" s="86"/>
      <c r="S454" s="86"/>
      <c r="T454" s="86"/>
      <c r="U454" s="86"/>
      <c r="V454" s="86"/>
      <c r="W454" s="86"/>
      <c r="X454" s="86"/>
      <c r="Y454" s="86"/>
      <c r="Z454" s="86"/>
      <c r="AA454" s="86"/>
      <c r="AB454" s="86"/>
      <c r="AC454" s="86"/>
      <c r="AD454" s="86"/>
      <c r="AE454" s="86"/>
      <c r="AF454" s="86"/>
      <c r="AG454" s="86"/>
      <c r="AH454" s="86"/>
      <c r="AI454" s="86"/>
      <c r="AJ454" s="86"/>
      <c r="AK454" s="86"/>
      <c r="AL454" s="86"/>
      <c r="AM454" s="86"/>
      <c r="AN454" s="86"/>
      <c r="AO454" s="86"/>
      <c r="AP454" s="86"/>
      <c r="AQ454" s="86"/>
      <c r="AR454" s="86"/>
      <c r="AS454" s="86"/>
      <c r="AT454" s="86"/>
      <c r="AU454" s="86"/>
      <c r="AV454" s="86"/>
      <c r="AW454" s="86"/>
      <c r="AX454" s="86"/>
      <c r="AY454" s="86"/>
      <c r="AZ454" s="86"/>
      <c r="BA454" s="86"/>
      <c r="BB454" s="86"/>
    </row>
    <row r="455" spans="2:54" x14ac:dyDescent="0.25">
      <c r="B455"/>
      <c r="C455"/>
      <c r="D455" s="86"/>
      <c r="E455" s="86"/>
      <c r="F455" s="86"/>
      <c r="G455" s="86"/>
      <c r="H455" s="86"/>
      <c r="I455" s="86"/>
      <c r="J455" s="86"/>
      <c r="K455" s="86"/>
      <c r="L455" s="86"/>
      <c r="M455" s="86"/>
      <c r="N455" s="86"/>
      <c r="O455" s="86"/>
      <c r="P455" s="86"/>
      <c r="Q455" s="86"/>
      <c r="R455" s="86"/>
      <c r="S455" s="86"/>
      <c r="T455" s="86"/>
      <c r="U455" s="86"/>
      <c r="V455" s="86"/>
      <c r="W455" s="86"/>
      <c r="X455" s="86"/>
      <c r="Y455" s="86"/>
      <c r="Z455" s="86"/>
      <c r="AA455" s="86"/>
      <c r="AB455" s="86"/>
      <c r="AC455" s="86"/>
      <c r="AD455" s="86"/>
      <c r="AE455" s="86"/>
      <c r="AF455" s="86"/>
      <c r="AG455" s="86"/>
      <c r="AH455" s="86"/>
      <c r="AI455" s="86"/>
      <c r="AJ455" s="86"/>
      <c r="AK455" s="86"/>
      <c r="AL455" s="86"/>
      <c r="AM455" s="86"/>
      <c r="AN455" s="86"/>
      <c r="AO455" s="86"/>
      <c r="AP455" s="86"/>
      <c r="AQ455" s="86"/>
      <c r="AR455" s="86"/>
      <c r="AS455" s="86"/>
      <c r="AT455" s="86"/>
      <c r="AU455" s="86"/>
      <c r="AV455" s="86"/>
      <c r="AW455" s="86"/>
      <c r="AX455" s="86"/>
      <c r="AY455" s="86"/>
      <c r="AZ455" s="86"/>
      <c r="BA455" s="86"/>
      <c r="BB455" s="86"/>
    </row>
    <row r="456" spans="2:54" x14ac:dyDescent="0.25">
      <c r="B456"/>
      <c r="C456"/>
      <c r="D456" s="86"/>
      <c r="E456" s="86"/>
      <c r="F456" s="86"/>
      <c r="G456" s="86"/>
      <c r="H456" s="86"/>
      <c r="I456" s="86"/>
      <c r="J456" s="86"/>
      <c r="K456" s="86"/>
      <c r="L456" s="86"/>
      <c r="M456" s="86"/>
      <c r="N456" s="86"/>
      <c r="O456" s="86"/>
      <c r="P456" s="86"/>
      <c r="Q456" s="86"/>
      <c r="R456" s="86"/>
      <c r="S456" s="86"/>
      <c r="T456" s="86"/>
      <c r="U456" s="86"/>
      <c r="V456" s="86"/>
      <c r="W456" s="86"/>
      <c r="X456" s="86"/>
      <c r="Y456" s="86"/>
      <c r="Z456" s="86"/>
      <c r="AA456" s="86"/>
      <c r="AB456" s="86"/>
      <c r="AC456" s="86"/>
      <c r="AD456" s="86"/>
      <c r="AE456" s="86"/>
      <c r="AF456" s="86"/>
      <c r="AG456" s="86"/>
      <c r="AH456" s="86"/>
      <c r="AI456" s="86"/>
      <c r="AJ456" s="86"/>
      <c r="AK456" s="86"/>
      <c r="AL456" s="86"/>
      <c r="AM456" s="86"/>
      <c r="AN456" s="86"/>
      <c r="AO456" s="86"/>
      <c r="AP456" s="86"/>
      <c r="AQ456" s="86"/>
      <c r="AR456" s="86"/>
      <c r="AS456" s="86"/>
      <c r="AT456" s="86"/>
      <c r="AU456" s="86"/>
      <c r="AV456" s="86"/>
      <c r="AW456" s="86"/>
      <c r="AX456" s="86"/>
      <c r="AY456" s="86"/>
      <c r="AZ456" s="86"/>
      <c r="BA456" s="86"/>
      <c r="BB456" s="86"/>
    </row>
    <row r="457" spans="2:54" x14ac:dyDescent="0.25">
      <c r="B457"/>
      <c r="C457"/>
      <c r="D457" s="86"/>
      <c r="E457" s="86"/>
      <c r="F457" s="86"/>
      <c r="G457" s="86"/>
      <c r="H457" s="86"/>
      <c r="I457" s="86"/>
      <c r="J457" s="86"/>
      <c r="K457" s="86"/>
      <c r="L457" s="86"/>
      <c r="M457" s="86"/>
      <c r="N457" s="86"/>
      <c r="O457" s="86"/>
      <c r="P457" s="86"/>
      <c r="Q457" s="86"/>
      <c r="R457" s="86"/>
      <c r="S457" s="86"/>
      <c r="T457" s="86"/>
      <c r="U457" s="86"/>
      <c r="V457" s="86"/>
      <c r="W457" s="86"/>
      <c r="X457" s="86"/>
      <c r="Y457" s="86"/>
      <c r="Z457" s="86"/>
      <c r="AA457" s="86"/>
      <c r="AB457" s="86"/>
      <c r="AC457" s="86"/>
      <c r="AD457" s="86"/>
      <c r="AE457" s="86"/>
      <c r="AF457" s="86"/>
      <c r="AG457" s="86"/>
      <c r="AH457" s="86"/>
      <c r="AI457" s="86"/>
      <c r="AJ457" s="86"/>
      <c r="AK457" s="86"/>
      <c r="AL457" s="86"/>
      <c r="AM457" s="86"/>
      <c r="AN457" s="86"/>
      <c r="AO457" s="86"/>
      <c r="AP457" s="86"/>
      <c r="AQ457" s="86"/>
      <c r="AR457" s="86"/>
      <c r="AS457" s="86"/>
      <c r="AT457" s="86"/>
      <c r="AU457" s="86"/>
      <c r="AV457" s="86"/>
      <c r="AW457" s="86"/>
      <c r="AX457" s="86"/>
      <c r="AY457" s="86"/>
      <c r="AZ457" s="86"/>
      <c r="BA457" s="86"/>
      <c r="BB457" s="86"/>
    </row>
    <row r="458" spans="2:54" x14ac:dyDescent="0.25">
      <c r="B458"/>
      <c r="C458"/>
      <c r="D458" s="86"/>
      <c r="E458" s="86"/>
      <c r="F458" s="86"/>
      <c r="G458" s="86"/>
      <c r="H458" s="86"/>
      <c r="I458" s="86"/>
      <c r="J458" s="86"/>
      <c r="K458" s="86"/>
      <c r="L458" s="86"/>
      <c r="M458" s="86"/>
      <c r="N458" s="86"/>
      <c r="O458" s="86"/>
      <c r="P458" s="86"/>
      <c r="Q458" s="86"/>
      <c r="R458" s="86"/>
      <c r="S458" s="86"/>
      <c r="T458" s="86"/>
      <c r="U458" s="86"/>
      <c r="V458" s="86"/>
      <c r="W458" s="86"/>
      <c r="X458" s="86"/>
      <c r="Y458" s="86"/>
      <c r="Z458" s="86"/>
      <c r="AA458" s="86"/>
      <c r="AB458" s="86"/>
      <c r="AC458" s="86"/>
      <c r="AD458" s="86"/>
      <c r="AE458" s="86"/>
      <c r="AF458" s="86"/>
      <c r="AG458" s="86"/>
      <c r="AH458" s="86"/>
      <c r="AI458" s="86"/>
      <c r="AJ458" s="86"/>
      <c r="AK458" s="86"/>
      <c r="AL458" s="86"/>
      <c r="AM458" s="86"/>
      <c r="AN458" s="86"/>
      <c r="AO458" s="86"/>
      <c r="AP458" s="86"/>
      <c r="AQ458" s="86"/>
      <c r="AR458" s="86"/>
      <c r="AS458" s="86"/>
      <c r="AT458" s="86"/>
      <c r="AU458" s="86"/>
      <c r="AV458" s="86"/>
      <c r="AW458" s="86"/>
      <c r="AX458" s="86"/>
      <c r="AY458" s="86"/>
      <c r="AZ458" s="86"/>
      <c r="BA458" s="86"/>
      <c r="BB458" s="86"/>
    </row>
    <row r="459" spans="2:54" x14ac:dyDescent="0.25">
      <c r="B459"/>
      <c r="C459"/>
      <c r="D459" s="86"/>
      <c r="E459" s="86"/>
      <c r="F459" s="86"/>
      <c r="G459" s="86"/>
      <c r="H459" s="86"/>
      <c r="I459" s="86"/>
      <c r="J459" s="86"/>
      <c r="K459" s="86"/>
      <c r="L459" s="86"/>
      <c r="M459" s="86"/>
      <c r="N459" s="86"/>
      <c r="O459" s="86"/>
      <c r="P459" s="86"/>
      <c r="Q459" s="86"/>
      <c r="R459" s="86"/>
      <c r="S459" s="86"/>
      <c r="T459" s="86"/>
      <c r="U459" s="86"/>
      <c r="V459" s="86"/>
      <c r="W459" s="86"/>
      <c r="X459" s="86"/>
      <c r="Y459" s="86"/>
      <c r="Z459" s="86"/>
      <c r="AA459" s="86"/>
      <c r="AB459" s="86"/>
      <c r="AC459" s="86"/>
      <c r="AD459" s="86"/>
      <c r="AE459" s="86"/>
      <c r="AF459" s="86"/>
      <c r="AG459" s="86"/>
      <c r="AH459" s="86"/>
      <c r="AI459" s="86"/>
      <c r="AJ459" s="86"/>
      <c r="AK459" s="86"/>
      <c r="AL459" s="86"/>
      <c r="AM459" s="86"/>
      <c r="AN459" s="86"/>
      <c r="AO459" s="86"/>
      <c r="AP459" s="86"/>
      <c r="AQ459" s="86"/>
      <c r="AR459" s="86"/>
      <c r="AS459" s="86"/>
      <c r="AT459" s="86"/>
      <c r="AU459" s="86"/>
      <c r="AV459" s="86"/>
      <c r="AW459" s="86"/>
      <c r="AX459" s="86"/>
      <c r="AY459" s="86"/>
      <c r="AZ459" s="86"/>
      <c r="BA459" s="86"/>
      <c r="BB459" s="86"/>
    </row>
    <row r="460" spans="2:54" x14ac:dyDescent="0.25">
      <c r="B460"/>
      <c r="C460"/>
      <c r="D460" s="86"/>
      <c r="E460" s="86"/>
      <c r="F460" s="86"/>
      <c r="G460" s="86"/>
      <c r="H460" s="86"/>
      <c r="I460" s="86"/>
      <c r="J460" s="86"/>
      <c r="K460" s="86"/>
      <c r="L460" s="86"/>
      <c r="M460" s="86"/>
      <c r="N460" s="86"/>
      <c r="O460" s="86"/>
      <c r="P460" s="86"/>
      <c r="Q460" s="86"/>
      <c r="R460" s="86"/>
      <c r="S460" s="86"/>
      <c r="T460" s="86"/>
      <c r="U460" s="86"/>
      <c r="V460" s="86"/>
      <c r="W460" s="86"/>
      <c r="X460" s="86"/>
      <c r="Y460" s="86"/>
      <c r="Z460" s="86"/>
      <c r="AA460" s="86"/>
      <c r="AB460" s="86"/>
      <c r="AC460" s="86"/>
      <c r="AD460" s="86"/>
      <c r="AE460" s="86"/>
      <c r="AF460" s="86"/>
      <c r="AG460" s="86"/>
      <c r="AH460" s="86"/>
      <c r="AI460" s="86"/>
      <c r="AJ460" s="86"/>
      <c r="AK460" s="86"/>
      <c r="AL460" s="86"/>
      <c r="AM460" s="86"/>
      <c r="AN460" s="86"/>
      <c r="AO460" s="86"/>
      <c r="AP460" s="86"/>
      <c r="AQ460" s="86"/>
      <c r="AR460" s="86"/>
      <c r="AS460" s="86"/>
      <c r="AT460" s="86"/>
      <c r="AU460" s="86"/>
      <c r="AV460" s="86"/>
      <c r="AW460" s="86"/>
      <c r="AX460" s="86"/>
      <c r="AY460" s="86"/>
      <c r="AZ460" s="86"/>
      <c r="BA460" s="86"/>
      <c r="BB460" s="86"/>
    </row>
    <row r="461" spans="2:54" x14ac:dyDescent="0.25">
      <c r="B461"/>
      <c r="C461"/>
      <c r="D461" s="86"/>
      <c r="E461" s="86"/>
      <c r="F461" s="86"/>
      <c r="G461" s="86"/>
      <c r="H461" s="86"/>
      <c r="I461" s="86"/>
      <c r="J461" s="86"/>
      <c r="K461" s="86"/>
      <c r="L461" s="86"/>
      <c r="M461" s="86"/>
      <c r="N461" s="86"/>
      <c r="O461" s="86"/>
      <c r="P461" s="86"/>
      <c r="Q461" s="86"/>
      <c r="R461" s="86"/>
      <c r="S461" s="86"/>
      <c r="T461" s="86"/>
      <c r="U461" s="86"/>
      <c r="V461" s="86"/>
      <c r="W461" s="86"/>
      <c r="X461" s="86"/>
      <c r="Y461" s="86"/>
      <c r="Z461" s="86"/>
      <c r="AA461" s="86"/>
      <c r="AB461" s="86"/>
      <c r="AC461" s="86"/>
      <c r="AD461" s="86"/>
      <c r="AE461" s="86"/>
      <c r="AF461" s="86"/>
      <c r="AG461" s="86"/>
      <c r="AH461" s="86"/>
      <c r="AI461" s="86"/>
      <c r="AJ461" s="86"/>
      <c r="AK461" s="86"/>
      <c r="AL461" s="86"/>
      <c r="AM461" s="86"/>
      <c r="AN461" s="86"/>
      <c r="AO461" s="86"/>
      <c r="AP461" s="86"/>
      <c r="AQ461" s="86"/>
      <c r="AR461" s="86"/>
      <c r="AS461" s="86"/>
      <c r="AT461" s="86"/>
      <c r="AU461" s="86"/>
      <c r="AV461" s="86"/>
      <c r="AW461" s="86"/>
      <c r="AX461" s="86"/>
      <c r="AY461" s="86"/>
      <c r="AZ461" s="86"/>
      <c r="BA461" s="86"/>
      <c r="BB461" s="86"/>
    </row>
    <row r="462" spans="2:54" x14ac:dyDescent="0.25">
      <c r="B462"/>
      <c r="C462"/>
      <c r="D462" s="86"/>
      <c r="E462" s="86"/>
      <c r="F462" s="86"/>
      <c r="G462" s="86"/>
      <c r="H462" s="86"/>
      <c r="I462" s="86"/>
      <c r="J462" s="86"/>
      <c r="K462" s="86"/>
      <c r="L462" s="86"/>
      <c r="M462" s="86"/>
      <c r="N462" s="86"/>
      <c r="O462" s="86"/>
      <c r="P462" s="86"/>
      <c r="Q462" s="86"/>
      <c r="R462" s="86"/>
      <c r="S462" s="86"/>
      <c r="T462" s="86"/>
      <c r="U462" s="86"/>
      <c r="V462" s="86"/>
      <c r="W462" s="86"/>
      <c r="X462" s="86"/>
      <c r="Y462" s="86"/>
      <c r="Z462" s="86"/>
      <c r="AA462" s="86"/>
      <c r="AB462" s="86"/>
      <c r="AC462" s="86"/>
      <c r="AD462" s="86"/>
      <c r="AE462" s="86"/>
      <c r="AF462" s="86"/>
      <c r="AG462" s="86"/>
      <c r="AH462" s="86"/>
      <c r="AI462" s="86"/>
      <c r="AJ462" s="86"/>
      <c r="AK462" s="86"/>
      <c r="AL462" s="86"/>
      <c r="AM462" s="86"/>
      <c r="AN462" s="86"/>
      <c r="AO462" s="86"/>
      <c r="AP462" s="86"/>
      <c r="AQ462" s="86"/>
      <c r="AR462" s="86"/>
      <c r="AS462" s="86"/>
      <c r="AT462" s="86"/>
      <c r="AU462" s="86"/>
      <c r="AV462" s="86"/>
      <c r="AW462" s="86"/>
      <c r="AX462" s="86"/>
      <c r="AY462" s="86"/>
      <c r="AZ462" s="86"/>
      <c r="BA462" s="86"/>
      <c r="BB462" s="86"/>
    </row>
  </sheetData>
  <sheetProtection selectLockedCells="1"/>
  <dataValidations xWindow="202" yWindow="504" count="1">
    <dataValidation allowBlank="1" showInputMessage="1" showErrorMessage="1" promptTitle="Thema's" prompt="Selecteer je doelen voor de digital twin. De bijbehorende ILS wordt gegenereerd zodra de tabel wordt ververst" sqref="C3" xr:uid="{6BA7C84A-7BF8-4FBD-8624-1CD8AA89C4E5}"/>
  </dataValidations>
  <pageMargins left="0.7" right="0.7" top="0.75" bottom="0.75" header="0.3" footer="0.3"/>
  <pageSetup paperSize="9" orientation="portrait" verticalDpi="0" r:id="rId2"/>
  <drawing r:id="rId3"/>
  <extLst>
    <ext xmlns:x14="http://schemas.microsoft.com/office/spreadsheetml/2009/9/main" uri="{CCE6A557-97BC-4b89-ADB6-D9C93CAAB3DF}">
      <x14:dataValidations xmlns:xm="http://schemas.microsoft.com/office/excel/2006/main" xWindow="202" yWindow="504" count="1">
        <x14:dataValidation type="list" allowBlank="1" showInputMessage="1" showErrorMessage="1" promptTitle="Thema's" prompt="Selecteer je doelen voor de digital twin. De bijbehorende ILS wordt gegenereerd door op het Aedes logo te klikken." xr:uid="{E86A1B52-E651-417A-9D07-5637C1FE1125}">
          <x14:formula1>
            <xm:f>'Enumeraties 3.1'!$A$2:$A$3</xm:f>
          </x14:formula1>
          <xm:sqref>C4:C12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56C22-49F9-4EC0-A313-0A0E4294273E}">
  <sheetPr codeName="Blad6">
    <tabColor rgb="FF00B050"/>
  </sheetPr>
  <dimension ref="A1:CT172"/>
  <sheetViews>
    <sheetView zoomScale="90" zoomScaleNormal="90" zoomScaleSheetLayoutView="50" workbookViewId="0">
      <pane xSplit="1" ySplit="6" topLeftCell="B7" activePane="bottomRight" state="frozen"/>
      <selection pane="topRight" activeCell="B1" sqref="B1"/>
      <selection pane="bottomLeft" activeCell="A4" sqref="A4"/>
      <selection pane="bottomRight" activeCell="Q25" sqref="Q25"/>
    </sheetView>
  </sheetViews>
  <sheetFormatPr defaultRowHeight="15" customHeight="1" x14ac:dyDescent="0.25"/>
  <cols>
    <col min="1" max="1" width="28.85546875" customWidth="1"/>
    <col min="2" max="2" width="8.140625" customWidth="1"/>
    <col min="3" max="3" width="25.28515625" bestFit="1" customWidth="1"/>
    <col min="4" max="4" width="18" style="49" hidden="1" customWidth="1"/>
    <col min="5" max="5" width="25.7109375" customWidth="1"/>
    <col min="6" max="6" width="9" style="118" hidden="1" customWidth="1"/>
    <col min="7" max="15" width="10.7109375" style="4" customWidth="1"/>
    <col min="16" max="18" width="25.7109375" customWidth="1"/>
    <col min="19" max="19" width="26.85546875" style="2" customWidth="1"/>
    <col min="20" max="20" width="25" customWidth="1"/>
    <col min="21" max="21" width="58" customWidth="1"/>
    <col min="22" max="93" width="8.7109375" style="5" customWidth="1"/>
    <col min="94" max="97" width="8.85546875" style="5"/>
  </cols>
  <sheetData>
    <row r="1" spans="1:98" s="90" customFormat="1" ht="99" hidden="1" customHeight="1" x14ac:dyDescent="0.25">
      <c r="A1" s="48" t="s">
        <v>65</v>
      </c>
      <c r="D1" s="111"/>
      <c r="F1" s="123"/>
      <c r="G1" s="112"/>
      <c r="H1" s="112"/>
      <c r="I1" s="112"/>
      <c r="J1" s="112"/>
      <c r="K1" s="112"/>
      <c r="L1" s="112"/>
      <c r="M1" s="112"/>
      <c r="N1" s="112"/>
      <c r="O1" s="112"/>
      <c r="S1" s="113"/>
      <c r="V1" s="142" t="s">
        <v>66</v>
      </c>
      <c r="W1" s="142"/>
      <c r="X1" s="142"/>
      <c r="Y1" s="142"/>
      <c r="Z1" s="142"/>
      <c r="AA1" s="142"/>
      <c r="AB1" s="142"/>
      <c r="AC1" s="142" t="s">
        <v>11</v>
      </c>
      <c r="AD1" s="142"/>
      <c r="AE1" s="142"/>
      <c r="AF1" s="142"/>
      <c r="AG1" s="142"/>
      <c r="AH1" s="142"/>
      <c r="AI1" s="142"/>
      <c r="AJ1" s="142"/>
      <c r="AK1" s="142"/>
      <c r="AL1" s="142"/>
      <c r="AM1" s="142"/>
      <c r="AN1" s="142"/>
      <c r="AO1" s="142" t="s">
        <v>67</v>
      </c>
      <c r="AP1" s="142"/>
      <c r="AQ1" s="142"/>
      <c r="AR1" s="114" t="s">
        <v>12</v>
      </c>
      <c r="AS1" s="142" t="s">
        <v>15</v>
      </c>
      <c r="AT1" s="142"/>
      <c r="AU1" s="142" t="s">
        <v>16</v>
      </c>
      <c r="AV1" s="142"/>
      <c r="AW1" s="142"/>
      <c r="AX1" s="142"/>
      <c r="AY1" s="142"/>
      <c r="AZ1" s="142"/>
      <c r="BA1" s="142"/>
      <c r="BB1" s="142"/>
      <c r="BC1" s="142"/>
      <c r="BD1" s="142"/>
      <c r="BE1" s="142"/>
      <c r="BF1" s="142"/>
      <c r="BG1" s="142"/>
      <c r="BH1" s="142"/>
      <c r="BI1" s="142"/>
      <c r="BJ1" s="142"/>
      <c r="BK1" s="142"/>
      <c r="BL1" s="142"/>
      <c r="BM1" s="142"/>
      <c r="BN1" s="142"/>
      <c r="BO1" s="142"/>
      <c r="BP1" s="142"/>
      <c r="BQ1" s="142"/>
      <c r="BR1" s="142"/>
      <c r="BS1" s="142"/>
      <c r="BT1" s="142"/>
      <c r="BU1" s="142"/>
      <c r="BV1" s="142" t="s">
        <v>68</v>
      </c>
      <c r="BW1" s="142"/>
      <c r="BX1" s="142"/>
      <c r="BY1" s="142"/>
      <c r="BZ1" s="142"/>
      <c r="CA1" s="142"/>
      <c r="CB1" s="142"/>
      <c r="CC1" s="142"/>
      <c r="CD1" s="142"/>
      <c r="CE1" s="142"/>
      <c r="CF1" s="142"/>
      <c r="CG1" s="142"/>
      <c r="CH1" s="142" t="s">
        <v>19</v>
      </c>
      <c r="CI1" s="142"/>
      <c r="CJ1" s="142"/>
      <c r="CK1" s="142"/>
      <c r="CL1" s="142"/>
      <c r="CM1" s="142"/>
      <c r="CN1" s="142"/>
      <c r="CO1" s="142"/>
      <c r="CP1" s="142" t="s">
        <v>20</v>
      </c>
      <c r="CQ1" s="142"/>
      <c r="CR1" s="142"/>
      <c r="CS1" s="111"/>
    </row>
    <row r="2" spans="1:98" s="48" customFormat="1" ht="14.45" hidden="1" customHeight="1" x14ac:dyDescent="0.25">
      <c r="A2" s="48" t="s">
        <v>69</v>
      </c>
      <c r="D2" s="49"/>
      <c r="F2" s="118"/>
      <c r="G2" s="50" t="str">
        <f>'ILS-woco 3.1'!C3</f>
        <v>NEE</v>
      </c>
      <c r="H2" s="50" t="str">
        <f>'ILS-woco 3.1'!C5</f>
        <v>NEE</v>
      </c>
      <c r="I2" s="50" t="str">
        <f>'ILS-woco 3.1'!C4</f>
        <v>NEE</v>
      </c>
      <c r="J2" s="50" t="str">
        <f>'ILS-woco 3.1'!C6</f>
        <v>NEE</v>
      </c>
      <c r="K2" s="50" t="str">
        <f>'ILS-woco 3.1'!C7</f>
        <v>NEE</v>
      </c>
      <c r="L2" s="50" t="str">
        <f>'ILS-woco 3.1'!C8</f>
        <v>NEE</v>
      </c>
      <c r="M2" s="50" t="str">
        <f>'ILS-woco 3.1'!C9</f>
        <v>NEE</v>
      </c>
      <c r="N2" s="50" t="str">
        <f>'ILS-woco 3.1'!C10</f>
        <v>NEE</v>
      </c>
      <c r="O2" s="50" t="str">
        <f>'ILS-woco 3.1'!C11</f>
        <v>NEE</v>
      </c>
      <c r="S2" s="52"/>
      <c r="V2" s="49" t="s">
        <v>70</v>
      </c>
      <c r="W2" s="49" t="s">
        <v>70</v>
      </c>
      <c r="X2" s="49" t="s">
        <v>70</v>
      </c>
      <c r="Y2" s="49" t="s">
        <v>71</v>
      </c>
      <c r="Z2" s="49" t="s">
        <v>71</v>
      </c>
      <c r="AA2" s="49" t="s">
        <v>71</v>
      </c>
      <c r="AB2" s="49" t="s">
        <v>71</v>
      </c>
      <c r="AC2" s="49" t="s">
        <v>72</v>
      </c>
      <c r="AD2" s="49" t="s">
        <v>72</v>
      </c>
      <c r="AE2" s="49" t="s">
        <v>72</v>
      </c>
      <c r="AF2" s="49" t="s">
        <v>72</v>
      </c>
      <c r="AG2" s="49" t="s">
        <v>72</v>
      </c>
      <c r="AH2" s="49" t="s">
        <v>72</v>
      </c>
      <c r="AI2" s="49" t="s">
        <v>72</v>
      </c>
      <c r="AJ2" s="49" t="s">
        <v>72</v>
      </c>
      <c r="AK2" s="49" t="s">
        <v>70</v>
      </c>
      <c r="AL2" s="49" t="s">
        <v>70</v>
      </c>
      <c r="AM2" s="49" t="s">
        <v>70</v>
      </c>
      <c r="AN2" s="49" t="s">
        <v>70</v>
      </c>
      <c r="AO2" s="49" t="s">
        <v>71</v>
      </c>
      <c r="AP2" s="49" t="s">
        <v>71</v>
      </c>
      <c r="AQ2" s="49" t="s">
        <v>71</v>
      </c>
      <c r="AR2" s="49" t="s">
        <v>71</v>
      </c>
      <c r="AS2" s="49" t="s">
        <v>71</v>
      </c>
      <c r="AT2" s="49" t="s">
        <v>71</v>
      </c>
      <c r="AU2" s="49" t="s">
        <v>70</v>
      </c>
      <c r="AV2" s="49" t="s">
        <v>70</v>
      </c>
      <c r="AW2" s="49" t="s">
        <v>70</v>
      </c>
      <c r="AX2" s="49" t="s">
        <v>70</v>
      </c>
      <c r="AY2" s="49" t="s">
        <v>70</v>
      </c>
      <c r="AZ2" s="49" t="s">
        <v>70</v>
      </c>
      <c r="BA2" s="49" t="s">
        <v>70</v>
      </c>
      <c r="BB2" s="49" t="s">
        <v>70</v>
      </c>
      <c r="BC2" s="49" t="s">
        <v>70</v>
      </c>
      <c r="BD2" s="49" t="s">
        <v>70</v>
      </c>
      <c r="BE2" s="49" t="s">
        <v>70</v>
      </c>
      <c r="BF2" s="49" t="s">
        <v>70</v>
      </c>
      <c r="BG2" s="49" t="s">
        <v>70</v>
      </c>
      <c r="BH2" s="49" t="s">
        <v>70</v>
      </c>
      <c r="BI2" s="49" t="s">
        <v>70</v>
      </c>
      <c r="BJ2" s="49" t="s">
        <v>70</v>
      </c>
      <c r="BK2" s="49" t="s">
        <v>70</v>
      </c>
      <c r="BL2" s="49" t="s">
        <v>70</v>
      </c>
      <c r="BM2" s="49" t="s">
        <v>70</v>
      </c>
      <c r="BN2" s="49" t="s">
        <v>70</v>
      </c>
      <c r="BO2" s="49" t="s">
        <v>70</v>
      </c>
      <c r="BP2" s="49" t="s">
        <v>70</v>
      </c>
      <c r="BQ2" s="49" t="s">
        <v>70</v>
      </c>
      <c r="BR2" s="49" t="s">
        <v>70</v>
      </c>
      <c r="BS2" s="49" t="s">
        <v>70</v>
      </c>
      <c r="BT2" s="49" t="s">
        <v>70</v>
      </c>
      <c r="BU2" s="49" t="s">
        <v>70</v>
      </c>
      <c r="BV2" s="49" t="s">
        <v>71</v>
      </c>
      <c r="BW2" s="49" t="s">
        <v>71</v>
      </c>
      <c r="BX2" s="49" t="s">
        <v>70</v>
      </c>
      <c r="BY2" s="49" t="s">
        <v>70</v>
      </c>
      <c r="BZ2" s="49" t="s">
        <v>70</v>
      </c>
      <c r="CA2" s="49" t="s">
        <v>70</v>
      </c>
      <c r="CB2" s="49" t="s">
        <v>1035</v>
      </c>
      <c r="CC2" s="49" t="s">
        <v>71</v>
      </c>
      <c r="CD2" s="49" t="s">
        <v>72</v>
      </c>
      <c r="CE2" s="49" t="s">
        <v>70</v>
      </c>
      <c r="CF2" s="49" t="s">
        <v>71</v>
      </c>
      <c r="CG2" s="49" t="s">
        <v>71</v>
      </c>
      <c r="CH2" s="49" t="s">
        <v>70</v>
      </c>
      <c r="CI2" s="49" t="s">
        <v>70</v>
      </c>
      <c r="CJ2" s="49" t="s">
        <v>70</v>
      </c>
      <c r="CK2" s="49" t="s">
        <v>70</v>
      </c>
      <c r="CL2" s="49" t="s">
        <v>70</v>
      </c>
      <c r="CM2" s="49" t="s">
        <v>70</v>
      </c>
      <c r="CN2" s="49" t="s">
        <v>70</v>
      </c>
      <c r="CO2" s="49" t="s">
        <v>70</v>
      </c>
      <c r="CP2" s="49" t="s">
        <v>73</v>
      </c>
      <c r="CQ2" s="49" t="s">
        <v>73</v>
      </c>
      <c r="CR2" s="49" t="s">
        <v>73</v>
      </c>
      <c r="CS2" s="49"/>
    </row>
    <row r="3" spans="1:98" s="118" customFormat="1" ht="15" hidden="1" customHeight="1" x14ac:dyDescent="0.25">
      <c r="A3" s="118" t="s">
        <v>76</v>
      </c>
      <c r="D3" s="119"/>
      <c r="G3" s="120"/>
      <c r="H3" s="121"/>
      <c r="I3" s="120"/>
      <c r="J3" s="120"/>
      <c r="K3" s="120"/>
      <c r="L3" s="120"/>
      <c r="M3" s="120"/>
      <c r="N3" s="120"/>
      <c r="O3" s="120"/>
      <c r="S3" s="122"/>
      <c r="V3" s="119" t="b">
        <f>IF(AND(V4=TRUE,V5=TRUE),TRUE,FALSE)</f>
        <v>0</v>
      </c>
      <c r="W3" s="119" t="b">
        <f>IF(AND(W4=TRUE,W5=TRUE),TRUE,FALSE)</f>
        <v>0</v>
      </c>
      <c r="X3" s="119" t="b">
        <f t="shared" ref="X3:CR3" si="0">IF(AND(X4=TRUE,X5=TRUE),TRUE,FALSE)</f>
        <v>0</v>
      </c>
      <c r="Y3" s="119" t="b">
        <f t="shared" si="0"/>
        <v>0</v>
      </c>
      <c r="Z3" s="119" t="b">
        <f t="shared" si="0"/>
        <v>0</v>
      </c>
      <c r="AA3" s="119" t="b">
        <f t="shared" si="0"/>
        <v>0</v>
      </c>
      <c r="AB3" s="119" t="b">
        <f t="shared" si="0"/>
        <v>0</v>
      </c>
      <c r="AC3" s="119" t="b">
        <f t="shared" si="0"/>
        <v>0</v>
      </c>
      <c r="AD3" s="119" t="b">
        <f t="shared" si="0"/>
        <v>0</v>
      </c>
      <c r="AE3" s="119" t="b">
        <f t="shared" si="0"/>
        <v>0</v>
      </c>
      <c r="AF3" s="119" t="b">
        <f t="shared" si="0"/>
        <v>0</v>
      </c>
      <c r="AG3" s="119" t="b">
        <f t="shared" si="0"/>
        <v>0</v>
      </c>
      <c r="AH3" s="119" t="b">
        <f t="shared" si="0"/>
        <v>0</v>
      </c>
      <c r="AI3" s="119" t="b">
        <f t="shared" si="0"/>
        <v>0</v>
      </c>
      <c r="AJ3" s="119" t="b">
        <f t="shared" si="0"/>
        <v>0</v>
      </c>
      <c r="AK3" s="119" t="b">
        <f t="shared" si="0"/>
        <v>0</v>
      </c>
      <c r="AL3" s="119" t="b">
        <f t="shared" si="0"/>
        <v>0</v>
      </c>
      <c r="AM3" s="119" t="b">
        <f t="shared" si="0"/>
        <v>0</v>
      </c>
      <c r="AN3" s="119" t="b">
        <f t="shared" si="0"/>
        <v>0</v>
      </c>
      <c r="AO3" s="119" t="b">
        <f t="shared" si="0"/>
        <v>0</v>
      </c>
      <c r="AP3" s="119" t="b">
        <f t="shared" si="0"/>
        <v>0</v>
      </c>
      <c r="AQ3" s="119" t="b">
        <f t="shared" si="0"/>
        <v>0</v>
      </c>
      <c r="AR3" s="119" t="b">
        <f t="shared" si="0"/>
        <v>0</v>
      </c>
      <c r="AS3" s="119" t="b">
        <f t="shared" si="0"/>
        <v>0</v>
      </c>
      <c r="AT3" s="119" t="b">
        <f t="shared" si="0"/>
        <v>0</v>
      </c>
      <c r="AU3" s="119" t="b">
        <f t="shared" si="0"/>
        <v>0</v>
      </c>
      <c r="AV3" s="119" t="b">
        <f t="shared" si="0"/>
        <v>0</v>
      </c>
      <c r="AW3" s="119" t="b">
        <f t="shared" si="0"/>
        <v>0</v>
      </c>
      <c r="AX3" s="119" t="b">
        <f t="shared" si="0"/>
        <v>0</v>
      </c>
      <c r="AY3" s="119" t="b">
        <f t="shared" si="0"/>
        <v>0</v>
      </c>
      <c r="AZ3" s="119" t="b">
        <f t="shared" si="0"/>
        <v>0</v>
      </c>
      <c r="BA3" s="119" t="b">
        <f t="shared" si="0"/>
        <v>0</v>
      </c>
      <c r="BB3" s="119" t="b">
        <f t="shared" si="0"/>
        <v>0</v>
      </c>
      <c r="BC3" s="119" t="b">
        <f t="shared" si="0"/>
        <v>0</v>
      </c>
      <c r="BD3" s="119" t="b">
        <f t="shared" si="0"/>
        <v>0</v>
      </c>
      <c r="BE3" s="119" t="b">
        <f t="shared" si="0"/>
        <v>0</v>
      </c>
      <c r="BF3" s="119" t="b">
        <f t="shared" si="0"/>
        <v>0</v>
      </c>
      <c r="BG3" s="119" t="b">
        <f t="shared" si="0"/>
        <v>0</v>
      </c>
      <c r="BH3" s="119" t="b">
        <f t="shared" si="0"/>
        <v>0</v>
      </c>
      <c r="BI3" s="119" t="b">
        <f t="shared" si="0"/>
        <v>0</v>
      </c>
      <c r="BJ3" s="119" t="b">
        <f t="shared" si="0"/>
        <v>0</v>
      </c>
      <c r="BK3" s="119" t="b">
        <f t="shared" si="0"/>
        <v>0</v>
      </c>
      <c r="BL3" s="119" t="b">
        <f t="shared" si="0"/>
        <v>0</v>
      </c>
      <c r="BM3" s="119" t="b">
        <f t="shared" si="0"/>
        <v>0</v>
      </c>
      <c r="BN3" s="119" t="b">
        <f t="shared" si="0"/>
        <v>0</v>
      </c>
      <c r="BO3" s="119" t="b">
        <f t="shared" si="0"/>
        <v>0</v>
      </c>
      <c r="BP3" s="119" t="b">
        <f t="shared" si="0"/>
        <v>0</v>
      </c>
      <c r="BQ3" s="119" t="b">
        <f t="shared" si="0"/>
        <v>0</v>
      </c>
      <c r="BR3" s="119" t="b">
        <f t="shared" si="0"/>
        <v>0</v>
      </c>
      <c r="BS3" s="119" t="b">
        <f t="shared" si="0"/>
        <v>0</v>
      </c>
      <c r="BT3" s="119" t="b">
        <f t="shared" si="0"/>
        <v>0</v>
      </c>
      <c r="BU3" s="119" t="b">
        <f t="shared" si="0"/>
        <v>0</v>
      </c>
      <c r="BV3" s="119" t="b">
        <f t="shared" si="0"/>
        <v>0</v>
      </c>
      <c r="BW3" s="119" t="b">
        <f t="shared" si="0"/>
        <v>0</v>
      </c>
      <c r="BX3" s="119" t="b">
        <f t="shared" si="0"/>
        <v>0</v>
      </c>
      <c r="BY3" s="119" t="b">
        <f t="shared" si="0"/>
        <v>0</v>
      </c>
      <c r="BZ3" s="119" t="b">
        <f t="shared" si="0"/>
        <v>0</v>
      </c>
      <c r="CA3" s="119" t="b">
        <f t="shared" si="0"/>
        <v>0</v>
      </c>
      <c r="CB3" s="119" t="b">
        <f t="shared" si="0"/>
        <v>0</v>
      </c>
      <c r="CC3" s="119" t="b">
        <f t="shared" si="0"/>
        <v>0</v>
      </c>
      <c r="CD3" s="119" t="b">
        <f t="shared" si="0"/>
        <v>0</v>
      </c>
      <c r="CE3" s="119" t="b">
        <f t="shared" si="0"/>
        <v>0</v>
      </c>
      <c r="CF3" s="119" t="b">
        <f t="shared" si="0"/>
        <v>0</v>
      </c>
      <c r="CG3" s="119" t="b">
        <f t="shared" si="0"/>
        <v>0</v>
      </c>
      <c r="CH3" s="119" t="b">
        <f t="shared" si="0"/>
        <v>0</v>
      </c>
      <c r="CI3" s="119" t="b">
        <f t="shared" si="0"/>
        <v>0</v>
      </c>
      <c r="CJ3" s="119" t="b">
        <f t="shared" si="0"/>
        <v>0</v>
      </c>
      <c r="CK3" s="119" t="b">
        <f t="shared" si="0"/>
        <v>0</v>
      </c>
      <c r="CL3" s="119" t="b">
        <f t="shared" si="0"/>
        <v>0</v>
      </c>
      <c r="CM3" s="119" t="b">
        <f t="shared" si="0"/>
        <v>0</v>
      </c>
      <c r="CN3" s="119" t="b">
        <f t="shared" si="0"/>
        <v>0</v>
      </c>
      <c r="CO3" s="119" t="b">
        <f t="shared" si="0"/>
        <v>0</v>
      </c>
      <c r="CP3" s="119" t="b">
        <f t="shared" si="0"/>
        <v>0</v>
      </c>
      <c r="CQ3" s="119" t="b">
        <f t="shared" si="0"/>
        <v>0</v>
      </c>
      <c r="CR3" s="119" t="b">
        <f t="shared" si="0"/>
        <v>0</v>
      </c>
      <c r="CS3" s="119"/>
    </row>
    <row r="4" spans="1:98" s="48" customFormat="1" ht="15" hidden="1" customHeight="1" x14ac:dyDescent="0.25">
      <c r="A4" s="48" t="s">
        <v>77</v>
      </c>
      <c r="D4" s="49"/>
      <c r="F4" s="118"/>
      <c r="G4" s="50"/>
      <c r="H4" s="96"/>
      <c r="I4" s="50"/>
      <c r="J4" s="50"/>
      <c r="K4" s="50"/>
      <c r="L4" s="50"/>
      <c r="M4" s="50"/>
      <c r="N4" s="50"/>
      <c r="O4" s="50"/>
      <c r="S4" s="52"/>
      <c r="V4" s="49" t="b">
        <f>IF($G$2="JA",TRUE,FALSE)</f>
        <v>0</v>
      </c>
      <c r="W4" s="49" t="b">
        <f>IF($G$2="JA",TRUE,FALSE)</f>
        <v>0</v>
      </c>
      <c r="X4" s="49" t="b">
        <f t="shared" ref="X4:AN4" si="1">IF($G$2="JA",TRUE,FALSE)</f>
        <v>0</v>
      </c>
      <c r="Y4" s="49" t="b">
        <f t="shared" si="1"/>
        <v>0</v>
      </c>
      <c r="Z4" s="49" t="b">
        <f t="shared" si="1"/>
        <v>0</v>
      </c>
      <c r="AA4" s="49" t="b">
        <f t="shared" si="1"/>
        <v>0</v>
      </c>
      <c r="AB4" s="49" t="b">
        <f t="shared" si="1"/>
        <v>0</v>
      </c>
      <c r="AC4" s="49" t="b">
        <f t="shared" si="1"/>
        <v>0</v>
      </c>
      <c r="AD4" s="49" t="b">
        <f t="shared" si="1"/>
        <v>0</v>
      </c>
      <c r="AE4" s="49" t="b">
        <f t="shared" si="1"/>
        <v>0</v>
      </c>
      <c r="AF4" s="49" t="b">
        <f t="shared" si="1"/>
        <v>0</v>
      </c>
      <c r="AG4" s="49" t="b">
        <f t="shared" si="1"/>
        <v>0</v>
      </c>
      <c r="AH4" s="49" t="b">
        <f t="shared" si="1"/>
        <v>0</v>
      </c>
      <c r="AI4" s="49" t="b">
        <f t="shared" si="1"/>
        <v>0</v>
      </c>
      <c r="AJ4" s="49" t="b">
        <f t="shared" si="1"/>
        <v>0</v>
      </c>
      <c r="AK4" s="49" t="b">
        <f t="shared" si="1"/>
        <v>0</v>
      </c>
      <c r="AL4" s="49" t="b">
        <f t="shared" si="1"/>
        <v>0</v>
      </c>
      <c r="AM4" s="49" t="b">
        <f t="shared" si="1"/>
        <v>0</v>
      </c>
      <c r="AN4" s="49" t="b">
        <f t="shared" si="1"/>
        <v>0</v>
      </c>
      <c r="AO4" s="49" t="b">
        <f>IF(OR($H$2="JA",$K$2="JA",$I$2="JA"),TRUE,FALSE)</f>
        <v>0</v>
      </c>
      <c r="AP4" s="49" t="b">
        <f t="shared" ref="AP4:AQ4" si="2">IF(OR($H$2="JA",$K$2="JA",$I$2="JA"),TRUE,FALSE)</f>
        <v>0</v>
      </c>
      <c r="AQ4" s="49" t="b">
        <f t="shared" si="2"/>
        <v>0</v>
      </c>
      <c r="AR4" s="49" t="b">
        <f>IF($I$2="JA",TRUE,FALSE)</f>
        <v>0</v>
      </c>
      <c r="AS4" s="49" t="b">
        <f>IF($J$2="JA",TRUE,FALSE)</f>
        <v>0</v>
      </c>
      <c r="AT4" s="49" t="b">
        <f>IF($J$2="JA",TRUE,FALSE)</f>
        <v>0</v>
      </c>
      <c r="AU4" s="49" t="b">
        <f>IF($K$2="JA",TRUE,FALSE)</f>
        <v>0</v>
      </c>
      <c r="AV4" s="49" t="b">
        <f>IF($K$2="JA",TRUE,FALSE)</f>
        <v>0</v>
      </c>
      <c r="AW4" s="49" t="b">
        <f t="shared" ref="AW4:BU4" si="3">IF($K$2="JA",TRUE,FALSE)</f>
        <v>0</v>
      </c>
      <c r="AX4" s="49" t="b">
        <f t="shared" si="3"/>
        <v>0</v>
      </c>
      <c r="AY4" s="49" t="b">
        <f t="shared" si="3"/>
        <v>0</v>
      </c>
      <c r="AZ4" s="49" t="b">
        <f t="shared" si="3"/>
        <v>0</v>
      </c>
      <c r="BA4" s="49" t="b">
        <f t="shared" si="3"/>
        <v>0</v>
      </c>
      <c r="BB4" s="49" t="b">
        <f t="shared" si="3"/>
        <v>0</v>
      </c>
      <c r="BC4" s="49" t="b">
        <f t="shared" si="3"/>
        <v>0</v>
      </c>
      <c r="BD4" s="49" t="b">
        <f t="shared" si="3"/>
        <v>0</v>
      </c>
      <c r="BE4" s="49" t="b">
        <f t="shared" si="3"/>
        <v>0</v>
      </c>
      <c r="BF4" s="49" t="b">
        <f t="shared" si="3"/>
        <v>0</v>
      </c>
      <c r="BG4" s="49" t="b">
        <f t="shared" si="3"/>
        <v>0</v>
      </c>
      <c r="BH4" s="49" t="b">
        <f t="shared" si="3"/>
        <v>0</v>
      </c>
      <c r="BI4" s="49" t="b">
        <f t="shared" si="3"/>
        <v>0</v>
      </c>
      <c r="BJ4" s="49" t="b">
        <f t="shared" si="3"/>
        <v>0</v>
      </c>
      <c r="BK4" s="49" t="b">
        <f t="shared" si="3"/>
        <v>0</v>
      </c>
      <c r="BL4" s="49" t="b">
        <f t="shared" si="3"/>
        <v>0</v>
      </c>
      <c r="BM4" s="49" t="b">
        <f t="shared" si="3"/>
        <v>0</v>
      </c>
      <c r="BN4" s="49" t="b">
        <f t="shared" si="3"/>
        <v>0</v>
      </c>
      <c r="BO4" s="49" t="b">
        <f t="shared" si="3"/>
        <v>0</v>
      </c>
      <c r="BP4" s="49" t="b">
        <f t="shared" si="3"/>
        <v>0</v>
      </c>
      <c r="BQ4" s="49" t="b">
        <f t="shared" si="3"/>
        <v>0</v>
      </c>
      <c r="BR4" s="49" t="b">
        <f t="shared" si="3"/>
        <v>0</v>
      </c>
      <c r="BS4" s="49" t="b">
        <f t="shared" si="3"/>
        <v>0</v>
      </c>
      <c r="BT4" s="49" t="b">
        <f t="shared" si="3"/>
        <v>0</v>
      </c>
      <c r="BU4" s="49" t="b">
        <f t="shared" si="3"/>
        <v>0</v>
      </c>
      <c r="BV4" s="49" t="b">
        <f>IF(OR($L$2="JA",$M$2="JA"),TRUE,FALSE)</f>
        <v>0</v>
      </c>
      <c r="BW4" s="49" t="b">
        <f t="shared" ref="BW4:CG4" si="4">IF(OR($L$2="JA",$M$2="JA"),TRUE,FALSE)</f>
        <v>0</v>
      </c>
      <c r="BX4" s="49" t="b">
        <f t="shared" si="4"/>
        <v>0</v>
      </c>
      <c r="BY4" s="49" t="b">
        <f t="shared" si="4"/>
        <v>0</v>
      </c>
      <c r="BZ4" s="49" t="b">
        <f t="shared" si="4"/>
        <v>0</v>
      </c>
      <c r="CA4" s="49" t="b">
        <f t="shared" si="4"/>
        <v>0</v>
      </c>
      <c r="CB4" s="49" t="b">
        <f>IF(OR($L$2="JA",$M$2="JA"),TRUE,FALSE)</f>
        <v>0</v>
      </c>
      <c r="CC4" s="49" t="b">
        <f t="shared" si="4"/>
        <v>0</v>
      </c>
      <c r="CD4" s="49" t="b">
        <f t="shared" si="4"/>
        <v>0</v>
      </c>
      <c r="CE4" s="49" t="b">
        <f>IF(OR($L$2="JA",$M$2="JA"),TRUE,FALSE)</f>
        <v>0</v>
      </c>
      <c r="CF4" s="49" t="b">
        <f t="shared" si="4"/>
        <v>0</v>
      </c>
      <c r="CG4" s="49" t="b">
        <f t="shared" si="4"/>
        <v>0</v>
      </c>
      <c r="CH4" s="49" t="b">
        <f>IF($N$2="JA",TRUE,FALSE)</f>
        <v>0</v>
      </c>
      <c r="CI4" s="49" t="b">
        <f t="shared" ref="CI4:CO4" si="5">IF($N$2="JA",TRUE,FALSE)</f>
        <v>0</v>
      </c>
      <c r="CJ4" s="49" t="b">
        <f t="shared" si="5"/>
        <v>0</v>
      </c>
      <c r="CK4" s="49" t="b">
        <f t="shared" si="5"/>
        <v>0</v>
      </c>
      <c r="CL4" s="49" t="b">
        <f t="shared" si="5"/>
        <v>0</v>
      </c>
      <c r="CM4" s="49" t="b">
        <f t="shared" si="5"/>
        <v>0</v>
      </c>
      <c r="CN4" s="49" t="b">
        <f t="shared" si="5"/>
        <v>0</v>
      </c>
      <c r="CO4" s="49" t="b">
        <f t="shared" si="5"/>
        <v>0</v>
      </c>
      <c r="CP4" s="49" t="b">
        <f>IF($O$2="JA",TRUE,FALSE)</f>
        <v>0</v>
      </c>
      <c r="CQ4" s="49" t="b">
        <f t="shared" ref="CQ4:CR4" si="6">IF($O$2="JA",TRUE,FALSE)</f>
        <v>0</v>
      </c>
      <c r="CR4" s="49" t="b">
        <f t="shared" si="6"/>
        <v>0</v>
      </c>
      <c r="CS4" s="49"/>
    </row>
    <row r="5" spans="1:98" s="48" customFormat="1" ht="15" hidden="1" customHeight="1" x14ac:dyDescent="0.25">
      <c r="A5" s="48" t="s">
        <v>78</v>
      </c>
      <c r="D5" s="49"/>
      <c r="F5" s="118"/>
      <c r="G5" s="50"/>
      <c r="H5" s="50"/>
      <c r="I5" s="50"/>
      <c r="J5" s="50"/>
      <c r="K5" s="50"/>
      <c r="L5" s="50"/>
      <c r="M5" s="50"/>
      <c r="N5" s="50"/>
      <c r="O5" s="50"/>
      <c r="S5" s="52"/>
      <c r="V5" s="49" t="b" cm="1">
        <f t="array" ref="V5">IF(SUMPRODUCT((OTL[BagPandId]=V2)*(OTL[ILS]=TRUE))&gt;0,TRUE,FALSE)</f>
        <v>0</v>
      </c>
      <c r="W5" s="49" t="b" cm="1">
        <f t="array" ref="W5">IF(SUMPRODUCT((OTL[BagVerblijfsObject]=W2)*(OTL[ILS]=TRUE))&gt;0,TRUE,FALSE)</f>
        <v>0</v>
      </c>
      <c r="X5" s="49" t="b" cm="1">
        <f t="array" ref="X5">IF(SUMPRODUCT((OTL[EenheidId]=X2)*(OTL[ILS]=TRUE))&gt;0,TRUE,FALSE)</f>
        <v>0</v>
      </c>
      <c r="Y5" s="49" t="b" cm="1">
        <f t="array" ref="Y5">IF(SUMPRODUCT((OTL[IfcExportAs]=Y2)*(OTL[ILS]=TRUE))&gt;0,TRUE,FALSE)</f>
        <v>0</v>
      </c>
      <c r="Z5" s="49" t="b" cm="1">
        <f t="array" ref="Z5">IF(SUMPRODUCT((OTL[NL-SfB]=Z2)*(OTL[ILS]=TRUE))&gt;0,TRUE,FALSE)</f>
        <v>0</v>
      </c>
      <c r="AA5" s="49" t="b" cm="1">
        <f t="array" ref="AA5">IF(SUMPRODUCT((OTL[ObjectType]=AA2)*(OTL[ILS]=TRUE))&gt;0,TRUE,FALSE)</f>
        <v>0</v>
      </c>
      <c r="AB5" s="49" t="b" cm="1">
        <f t="array" ref="AB5">IF(SUMPRODUCT((OTL[ObjectSubtype]=AB2)*(OTL[ILS]=TRUE))&gt;0,TRUE,FALSE)</f>
        <v>0</v>
      </c>
      <c r="AC5" s="49" t="b" cm="1">
        <f t="array" ref="AC5">IF(SUMPRODUCT((OTL[Breedte]=AC2)*(OTL[ILS]=TRUE))&gt;0,TRUE,FALSE)</f>
        <v>0</v>
      </c>
      <c r="AD5" s="49" t="b" cm="1">
        <f t="array" ref="AD5">IF(SUMPRODUCT((OTL[Diameter]=AD2)*(OTL[ILS]=TRUE))&gt;0,TRUE,FALSE)</f>
        <v>0</v>
      </c>
      <c r="AE5" s="49" t="b" cm="1">
        <f t="array" ref="AE5">IF(SUMPRODUCT((OTL[Diepte]=AE2)*(OTL[ILS]=TRUE))&gt;0,TRUE,FALSE)</f>
        <v>0</v>
      </c>
      <c r="AF5" s="49" t="b" cm="1">
        <f t="array" ref="AF5">IF(SUMPRODUCT((OTL[Dikte]=AF2)*(OTL[ILS]=TRUE))&gt;0,TRUE,FALSE)</f>
        <v>0</v>
      </c>
      <c r="AG5" s="49" t="b" cm="1">
        <f t="array" ref="AG5">IF(SUMPRODUCT((OTL[Hoogte]=AG2)*(OTL[ILS]=TRUE))&gt;0,TRUE,FALSE)</f>
        <v>0</v>
      </c>
      <c r="AH5" s="49" t="b" cm="1">
        <f t="array" ref="AH5">IF(SUMPRODUCT((OTL[Inhoud]=AH2)*(OTL[ILS]=TRUE))&gt;0,TRUE,FALSE)</f>
        <v>0</v>
      </c>
      <c r="AI5" s="49" t="b" cm="1">
        <f t="array" ref="AI5">IF(SUMPRODUCT((OTL[Lengte]=AI2)*(OTL[ILS]=TRUE))&gt;0,TRUE,FALSE)</f>
        <v>0</v>
      </c>
      <c r="AJ5" s="49" t="b" cm="1">
        <f t="array" ref="AJ5">IF(SUMPRODUCT((OTL[Oppervlakte]=AJ2)*(OTL[ILS]=TRUE))&gt;0,TRUE,FALSE)</f>
        <v>0</v>
      </c>
      <c r="AK5" s="49" t="b" cm="1">
        <f t="array" ref="AK5">IF(SUMPRODUCT((OTL[DeurId]=AK2)*(OTL[ILS]=TRUE))&gt;0,TRUE,FALSE)</f>
        <v>0</v>
      </c>
      <c r="AL5" s="49" t="b" cm="1">
        <f t="array" ref="AL5">IF(SUMPRODUCT((OTL[Kenmerk.Draaiend]=AL2)*(OTL[ILS]=TRUE))&gt;0,TRUE,FALSE)</f>
        <v>0</v>
      </c>
      <c r="AM5" s="49" t="b" cm="1">
        <f t="array" ref="AM5">IF(SUMPRODUCT((OTL[KozijnCombinatieId]=AM2)*(OTL[ILS]=TRUE))&gt;0,TRUE,FALSE)</f>
        <v>0</v>
      </c>
      <c r="AN5" s="49" t="b" cm="1">
        <f t="array" ref="AN5">IF(SUMPRODUCT((OTL[RaamId]=AN2)*(OTL[ILS]=TRUE))&gt;0,TRUE,FALSE)</f>
        <v>0</v>
      </c>
      <c r="AO5" s="49" t="b" cm="1">
        <f t="array" ref="AO5">IF(SUMPRODUCT((OTL[RuimteType]=AO2)*(OTL[ILS]=TRUE))&gt;0,TRUE,FALSE)</f>
        <v>0</v>
      </c>
      <c r="AP5" s="49" t="b" cm="1">
        <f t="array" ref="AP5">IF(SUMPRODUCT((OTL[Gebiedssoort]=AP2)*(OTL[ILS]=TRUE))&gt;0,TRUE,FALSE)</f>
        <v>0</v>
      </c>
      <c r="AQ5" s="49" t="b" cm="1">
        <f t="array" ref="AQ5">IF(SUMPRODUCT((OTL[Bepalingsmethode]=AQ2)*(OTL[ILS]=TRUE))&gt;0,TRUE,FALSE)</f>
        <v>0</v>
      </c>
      <c r="AR5" s="49" t="b" cm="1">
        <f t="array" ref="AR5">IF(SUMPRODUCT((OTL[GORuimteClassificatie]=AR2)*(OTL[ILS]=TRUE))&gt;0,TRUE,FALSE)</f>
        <v>0</v>
      </c>
      <c r="AS5" s="49" t="b" cm="1">
        <f t="array" ref="AS5">IF(SUMPRODUCT((OTL[RuimteSoort]=AS2)*(OTL[ILS]=TRUE))&gt;0,TRUE,FALSE)</f>
        <v>0</v>
      </c>
      <c r="AT5" s="49" t="b" cm="1">
        <f t="array" ref="AT5">IF(SUMPRODUCT((OTL[Gebruiksbestemming]=AT2)*(OTL[ILS]=TRUE))&gt;0,TRUE,FALSE)</f>
        <v>0</v>
      </c>
      <c r="AU5" s="49" t="b" cm="1">
        <f t="array" ref="AU5">IF(SUMPRODUCT((OTL[Toegang.GemeenschappelijkeRuimte]=AU2)*(OTL[ILS]=TRUE))&gt;0,TRUE,FALSE)</f>
        <v>0</v>
      </c>
      <c r="AV5" s="49" t="b" cm="1">
        <f t="array" ref="AV5">IF(SUMPRODUCT((OTL[Toegang.GedeeldeRuimte]=AV2)*(OTL[ILS]=TRUE))&gt;0,TRUE,FALSE)</f>
        <v>0</v>
      </c>
      <c r="AW5" s="49" t="b" cm="1">
        <f t="array" ref="AW5">IF(SUMPRODUCT((OTL[Kenmerk.Overdekt]=AW2)*(OTL[ILS]=TRUE))&gt;0,TRUE,FALSE)</f>
        <v>0</v>
      </c>
      <c r="AX5" s="49" t="b" cm="1">
        <f t="array" ref="AX5">IF(SUMPRODUCT((OTL[Klimaatbeheersing.Verkoeld]=AX2)*(OTL[ILS]=TRUE))&gt;0,TRUE,FALSE)</f>
        <v>0</v>
      </c>
      <c r="AY5" s="49" t="b" cm="1">
        <f t="array" ref="AY5">IF(SUMPRODUCT((OTL[Klimaatbeheersing.Verwarmd]=AY2)*(OTL[ILS]=TRUE))&gt;0,TRUE,FALSE)</f>
        <v>0</v>
      </c>
      <c r="AZ5" s="49" t="b" cm="1">
        <f t="array" ref="AZ5">IF(SUMPRODUCT((OTL[WWSRuimteType]=AZ2)*(OTL[ILS]=TRUE))&gt;0,TRUE,FALSE)</f>
        <v>0</v>
      </c>
      <c r="BA5" s="49" t="b" cm="1">
        <f t="array" ref="BA5">IF(SUMPRODUCT((OTL[Kenmerk.Apart]=BA2)*(OTL[ILS]=TRUE))&gt;0,TRUE,FALSE)</f>
        <v>0</v>
      </c>
      <c r="BB5" s="49" t="b" cm="1">
        <f t="array" ref="BB5">IF(SUMPRODUCT((OTL[Kenmerk.Eenhandsmengkraan]=BB2)*(OTL[ILS]=TRUE))&gt;0,TRUE,FALSE)</f>
        <v>0</v>
      </c>
      <c r="BC5" s="49" t="b" cm="1">
        <f t="array" ref="BC5">IF(SUMPRODUCT((OTL[Kenmerk.Eenpersoons]=BC2)*(OTL[ILS]=TRUE))&gt;0,TRUE,FALSE)</f>
        <v>0</v>
      </c>
      <c r="BD5" s="49" t="b" cm="1">
        <f t="array" ref="BD5">IF(SUMPRODUCT((OTL[Kenmerk.Hangend]=BD2)*(OTL[ILS]=TRUE))&gt;0,TRUE,FALSE)</f>
        <v>0</v>
      </c>
      <c r="BE5" s="49" t="b" cm="1">
        <f t="array" ref="BE5">IF(SUMPRODUCT((OTL[Kenmerk.InBad]=BE2)*(OTL[ILS]=TRUE))&gt;0,TRUE,FALSE)</f>
        <v>0</v>
      </c>
      <c r="BF5" s="49" t="b" cm="1">
        <f t="array" ref="BF5">IF(SUMPRODUCT((OTL[Kenmerk.InbouwElektrischeOven]=BF2)*(OTL[ILS]=TRUE))&gt;0,TRUE,FALSE)</f>
        <v>0</v>
      </c>
      <c r="BG5" s="49" t="b" cm="1">
        <f t="array" ref="BG5">IF(SUMPRODUCT((OTL[Kenmerk.InbouwGasKookplaat]=BG2)*(OTL[ILS]=TRUE))&gt;0,TRUE,FALSE)</f>
        <v>0</v>
      </c>
      <c r="BH5" s="49" t="b" cm="1">
        <f t="array" ref="BH5">IF(SUMPRODUCT((OTL[Kenmerk.InbouwGasOven]=BH2)*(OTL[ILS]=TRUE))&gt;0,TRUE,FALSE)</f>
        <v>0</v>
      </c>
      <c r="BI5" s="49" t="b" cm="1">
        <f t="array" ref="BI5">IF(SUMPRODUCT((OTL[Kenmerk.InbouwInductieKookplaat]=BI2)*(OTL[ILS]=TRUE))&gt;0,TRUE,FALSE)</f>
        <v>0</v>
      </c>
      <c r="BJ5" s="49" t="b" cm="1">
        <f t="array" ref="BJ5">IF(SUMPRODUCT((OTL[Kenmerk.InbouwKoelkast]=BJ2)*(OTL[ILS]=TRUE))&gt;0,TRUE,FALSE)</f>
        <v>0</v>
      </c>
      <c r="BK5" s="49" t="b" cm="1">
        <f t="array" ref="BK5">IF(SUMPRODUCT((OTL[Kenmerk.InbouwKoelvriesCombi]=BK2)*(OTL[ILS]=TRUE))&gt;0,TRUE,FALSE)</f>
        <v>0</v>
      </c>
      <c r="BL5" s="49" t="b" cm="1">
        <f t="array" ref="BL5">IF(SUMPRODUCT((OTL[Kenmerk.InbouwMagnetron]=BL2)*(OTL[ILS]=TRUE))&gt;0,TRUE,FALSE)</f>
        <v>0</v>
      </c>
      <c r="BM5" s="49" t="b" cm="1">
        <f t="array" ref="BM5">IF(SUMPRODUCT((OTL[Kenmerk.InbouwVriezer]=BM2)*(OTL[ILS]=TRUE))&gt;0,TRUE,FALSE)</f>
        <v>0</v>
      </c>
      <c r="BN5" s="49" t="b" cm="1">
        <f t="array" ref="BN5">IF(SUMPRODUCT((OTL[Kenmerk.Meerpersoons]=BN2)*(OTL[ILS]=TRUE))&gt;0,TRUE,FALSE)</f>
        <v>0</v>
      </c>
      <c r="BO5" s="49" t="b" cm="1">
        <f t="array" ref="BO5">IF(SUMPRODUCT((OTL[Kenmerk.Staand]=BO2)*(OTL[ILS]=TRUE))&gt;0,TRUE,FALSE)</f>
        <v>0</v>
      </c>
      <c r="BP5" s="49" t="b" cm="1">
        <f t="array" ref="BP5">IF(SUMPRODUCT((OTL[Kenmerk.Stopcontacten]=BP2)*(OTL[ILS]=TRUE))&gt;0,TRUE,FALSE)</f>
        <v>0</v>
      </c>
      <c r="BQ5" s="49" t="b" cm="1">
        <f t="array" ref="BQ5">IF(SUMPRODUCT((OTL[Kenmerk.Thermostatischemengkraan]=BQ2)*(OTL[ILS]=TRUE))&gt;0,TRUE,FALSE)</f>
        <v>0</v>
      </c>
      <c r="BR5" s="49" t="b" cm="1">
        <f t="array" ref="BR5">IF(SUMPRODUCT((OTL[Kenmerk.Tweehandsmengkraan]=BR2)*(OTL[ILS]=TRUE))&gt;0,TRUE,FALSE)</f>
        <v>0</v>
      </c>
      <c r="BS5" s="49" t="b" cm="1">
        <f t="array" ref="BS5">IF(SUMPRODUCT((OTL[Functie.Kookfunctie]=BS2)*(OTL[ILS]=TRUE))&gt;0,TRUE,FALSE)</f>
        <v>0</v>
      </c>
      <c r="BT5" s="49" t="b" cm="1">
        <f t="array" ref="BT5">IF(SUMPRODUCT((OTL[Functie.Verwarmingsfunctie]=BT2)*(OTL[ILS]=TRUE))&gt;0,TRUE,FALSE)</f>
        <v>0</v>
      </c>
      <c r="BU5" s="49" t="b" cm="1">
        <f t="array" ref="BU5">IF(SUMPRODUCT((OTL[Functie.Bubbelfunctie]=BU2)*(OTL[ILS]=TRUE))&gt;0,TRUE,FALSE)</f>
        <v>0</v>
      </c>
      <c r="BV5" s="49" t="b" cm="1">
        <f t="array" ref="BV5">IF(SUMPRODUCT((OTL[Ballastafwerking]=BV2)*(OTL[ILS]=TRUE))&gt;0,TRUE,FALSE)</f>
        <v>0</v>
      </c>
      <c r="BW5" s="49" t="b" cm="1">
        <f t="array" ref="BW5">IF(SUMPRODUCT((OTL[Draairichting]=BW2)*(OTL[ILS]=TRUE))&gt;0,TRUE,FALSE)</f>
        <v>0</v>
      </c>
      <c r="BX5" s="49" t="b" cm="1">
        <f t="array" ref="BX5">IF(SUMPRODUCT((OTL[Kenmerk.Deurdranger]=BX2)*(OTL[ILS]=TRUE))&gt;0,TRUE,FALSE)</f>
        <v>0</v>
      </c>
      <c r="BY5" s="49" t="b" cm="1">
        <f t="array" ref="BY5">IF(SUMPRODUCT((OTL[Kenmerk.Entreedeur]=BY2)*(OTL[ILS]=TRUE))&gt;0,TRUE,FALSE)</f>
        <v>0</v>
      </c>
      <c r="BZ5" s="49" t="b" cm="1">
        <f t="array" ref="BZ5">IF(SUMPRODUCT((OTL[Kenmerk.Woningtoegansdeur]=BZ2)*(OTL[ILS]=TRUE))&gt;0,TRUE,FALSE)</f>
        <v>0</v>
      </c>
      <c r="CA5" s="49" t="b" cm="1">
        <f t="array" ref="CA5">IF(SUMPRODUCT((OTL[Functie.Constructief]=CA2)*(OTL[ILS]=TRUE))&gt;0,TRUE,FALSE)</f>
        <v>0</v>
      </c>
      <c r="CB5" s="49" t="b" cm="1">
        <f t="array" ref="CB5">IF(SUMPRODUCT((OTL[isExterieur]=CB2)*(OTL[ILS]=TRUE))&gt;0,TRUE,FALSE)</f>
        <v>0</v>
      </c>
      <c r="CC5" s="49" t="b" cm="1">
        <f t="array" ref="CC5">IF(SUMPRODUCT((OTL[Bediening]=CC2)*(OTL[ILS]=TRUE))&gt;0,TRUE,FALSE)</f>
        <v>0</v>
      </c>
      <c r="CD5" s="49" t="b" cm="1">
        <f t="array" ref="CD5">IF(SUMPRODUCT((OTL[Brandwerendheid]=CD2)*(OTL[ILS]=TRUE))&gt;0,TRUE,FALSE)</f>
        <v>0</v>
      </c>
      <c r="CE5" s="49" t="b" cm="1">
        <f t="array" ref="CE5">IF(SUMPRODUCT((OTL[ETIM]=CE2)*(OTL[ILS]=TRUE))&gt;0,TRUE,FALSE)</f>
        <v>0</v>
      </c>
      <c r="CF5" s="49" t="b" cm="1">
        <f t="array" ref="CF5">IF(SUMPRODUCT((OTL[Materiaal]=CF2)*(OTL[ILS]=TRUE))&gt;0,TRUE,FALSE)</f>
        <v>0</v>
      </c>
      <c r="CG5" s="49" t="b" cm="1">
        <f t="array" ref="CG5">IF(SUMPRODUCT((OTL[Orientatie]=CG2)*(OTL[ILS]=TRUE))&gt;0,TRUE,FALSE)</f>
        <v>0</v>
      </c>
      <c r="CH5" s="49" t="b" cm="1">
        <f t="array" ref="CH5">IF(SUMPRODUCT((OTL[Toegang.Afsluitbaar]=CH2)*(OTL[ILS]=TRUE))&gt;0,TRUE,FALSE)</f>
        <v>0</v>
      </c>
      <c r="CI5" s="49" t="b" cm="1">
        <f t="array" ref="CI5">IF(SUMPRODUCT((OTL[Bron]=CI2)*(OTL[ILS]=TRUE))&gt;0,TRUE,FALSE)</f>
        <v>0</v>
      </c>
      <c r="CJ5" s="49" t="b" cm="1">
        <f t="array" ref="CJ5">IF(SUMPRODUCT((OTL[Toegang.Collectief]=CJ2)*(OTL[ILS]=TRUE))&gt;0,TRUE,FALSE)</f>
        <v>0</v>
      </c>
      <c r="CK5" s="49" t="b" cm="1">
        <f t="array" ref="CK5">IF(SUMPRODUCT((OTL[Toegang.PubliekToegankelijk]=CK2)*(OTL[ILS]=TRUE))&gt;0,TRUE,FALSE)</f>
        <v>0</v>
      </c>
      <c r="CL5" s="49" t="b" cm="1">
        <f t="array" ref="CL5">IF(SUMPRODUCT((OTL[Opmerking]=CL2)*(OTL[ILS]=TRUE))&gt;0,TRUE,FALSE)</f>
        <v>0</v>
      </c>
      <c r="CM5" s="49" t="b" cm="1">
        <f t="array" ref="CM5">IF(SUMPRODUCT((OTL[Ruimtenummer]=CM2)*(OTL[ILS]=TRUE))&gt;0,TRUE,FALSE)</f>
        <v>0</v>
      </c>
      <c r="CN5" s="49" t="b" cm="1">
        <f t="array" ref="CN5">IF(SUMPRODUCT((OTL[RuimteRelatie]=CN2)*(OTL[ILS]=TRUE))&gt;0,TRUE,FALSE)</f>
        <v>0</v>
      </c>
      <c r="CO5" s="49" t="b" cm="1">
        <f t="array" ref="CO5">IF(SUMPRODUCT((OTL[Toegang.Vluchtroute]=CO2)*(OTL[ILS]=TRUE))&gt;0,TRUE,FALSE)</f>
        <v>0</v>
      </c>
      <c r="CP5" s="49" t="b" cm="1">
        <f t="array" ref="CP5">IF(SUMPRODUCT((OTL[EigenParameter_101]=CP2)*(OTL[ILS]=TRUE))&gt;0,TRUE,FALSE)</f>
        <v>0</v>
      </c>
      <c r="CQ5" s="49" t="b" cm="1">
        <f t="array" ref="CQ5">IF(SUMPRODUCT((OTL[EigenParameter_102]=CQ2)*(OTL[ILS]=TRUE))&gt;0,TRUE,FALSE)</f>
        <v>0</v>
      </c>
      <c r="CR5" s="49" t="b" cm="1">
        <f t="array" ref="CR5">IF(SUMPRODUCT((OTL[EigenParameter_103]=CR2)*(OTL[ILS]=TRUE))&gt;0,TRUE,FALSE)</f>
        <v>0</v>
      </c>
      <c r="CS5" s="49"/>
    </row>
    <row r="6" spans="1:98" s="85" customFormat="1" ht="105" customHeight="1" x14ac:dyDescent="0.25">
      <c r="A6" t="s">
        <v>79</v>
      </c>
      <c r="B6" s="85" t="s">
        <v>80</v>
      </c>
      <c r="C6" t="s">
        <v>81</v>
      </c>
      <c r="D6" s="53" t="s">
        <v>1080</v>
      </c>
      <c r="E6" t="s">
        <v>23</v>
      </c>
      <c r="F6" s="124" t="s">
        <v>21</v>
      </c>
      <c r="G6" s="93" t="s">
        <v>11</v>
      </c>
      <c r="H6" s="93" t="s">
        <v>14</v>
      </c>
      <c r="I6" s="93" t="s">
        <v>12</v>
      </c>
      <c r="J6" s="93" t="s">
        <v>15</v>
      </c>
      <c r="K6" s="93" t="s">
        <v>16</v>
      </c>
      <c r="L6" s="93" t="s">
        <v>82</v>
      </c>
      <c r="M6" s="93" t="s">
        <v>83</v>
      </c>
      <c r="N6" s="93" t="s">
        <v>19</v>
      </c>
      <c r="O6" s="93" t="s">
        <v>20</v>
      </c>
      <c r="P6" t="s">
        <v>84</v>
      </c>
      <c r="Q6" t="s">
        <v>85</v>
      </c>
      <c r="R6" s="1" t="s">
        <v>1100</v>
      </c>
      <c r="S6" s="2" t="s">
        <v>87</v>
      </c>
      <c r="T6" s="2" t="s">
        <v>88</v>
      </c>
      <c r="U6" s="2" t="s">
        <v>89</v>
      </c>
      <c r="V6" s="87" t="s">
        <v>26</v>
      </c>
      <c r="W6" s="87" t="s">
        <v>27</v>
      </c>
      <c r="X6" s="87" t="s">
        <v>28</v>
      </c>
      <c r="Y6" s="87" t="s">
        <v>29</v>
      </c>
      <c r="Z6" s="87" t="s">
        <v>86</v>
      </c>
      <c r="AA6" s="87" t="s">
        <v>24</v>
      </c>
      <c r="AB6" s="88" t="s">
        <v>25</v>
      </c>
      <c r="AC6" s="87" t="s">
        <v>30</v>
      </c>
      <c r="AD6" s="87" t="s">
        <v>31</v>
      </c>
      <c r="AE6" s="87" t="s">
        <v>32</v>
      </c>
      <c r="AF6" s="87" t="s">
        <v>33</v>
      </c>
      <c r="AG6" s="87" t="s">
        <v>34</v>
      </c>
      <c r="AH6" s="87" t="s">
        <v>35</v>
      </c>
      <c r="AI6" s="87" t="s">
        <v>36</v>
      </c>
      <c r="AJ6" s="87" t="s">
        <v>37</v>
      </c>
      <c r="AK6" s="87" t="s">
        <v>38</v>
      </c>
      <c r="AL6" s="87" t="s">
        <v>39</v>
      </c>
      <c r="AM6" s="87" t="s">
        <v>40</v>
      </c>
      <c r="AN6" s="87" t="s">
        <v>41</v>
      </c>
      <c r="AO6" s="88" t="s">
        <v>42</v>
      </c>
      <c r="AP6" s="88" t="s">
        <v>43</v>
      </c>
      <c r="AQ6" s="88" t="s">
        <v>44</v>
      </c>
      <c r="AR6" s="89" t="s">
        <v>45</v>
      </c>
      <c r="AS6" s="94" t="s">
        <v>46</v>
      </c>
      <c r="AT6" s="94" t="s">
        <v>47</v>
      </c>
      <c r="AU6" s="89" t="s">
        <v>951</v>
      </c>
      <c r="AV6" s="89" t="s">
        <v>950</v>
      </c>
      <c r="AW6" s="89" t="s">
        <v>1079</v>
      </c>
      <c r="AX6" s="89" t="s">
        <v>940</v>
      </c>
      <c r="AY6" s="89" t="s">
        <v>941</v>
      </c>
      <c r="AZ6" s="89" t="s">
        <v>973</v>
      </c>
      <c r="BA6" s="89" t="s">
        <v>978</v>
      </c>
      <c r="BB6" s="89" t="s">
        <v>985</v>
      </c>
      <c r="BC6" s="89" t="s">
        <v>982</v>
      </c>
      <c r="BD6" s="89" t="s">
        <v>980</v>
      </c>
      <c r="BE6" s="89" t="s">
        <v>979</v>
      </c>
      <c r="BF6" s="89" t="s">
        <v>991</v>
      </c>
      <c r="BG6" s="89" t="s">
        <v>994</v>
      </c>
      <c r="BH6" s="89" t="s">
        <v>990</v>
      </c>
      <c r="BI6" s="89" t="s">
        <v>993</v>
      </c>
      <c r="BJ6" s="89" t="s">
        <v>987</v>
      </c>
      <c r="BK6" s="89" t="s">
        <v>989</v>
      </c>
      <c r="BL6" s="89" t="s">
        <v>992</v>
      </c>
      <c r="BM6" s="89" t="s">
        <v>988</v>
      </c>
      <c r="BN6" s="89" t="s">
        <v>983</v>
      </c>
      <c r="BO6" s="89" t="s">
        <v>981</v>
      </c>
      <c r="BP6" s="89" t="s">
        <v>995</v>
      </c>
      <c r="BQ6" s="89" t="s">
        <v>986</v>
      </c>
      <c r="BR6" s="89" t="s">
        <v>984</v>
      </c>
      <c r="BS6" s="89" t="s">
        <v>977</v>
      </c>
      <c r="BT6" s="89" t="s">
        <v>975</v>
      </c>
      <c r="BU6" s="108" t="s">
        <v>976</v>
      </c>
      <c r="BV6" s="87" t="s">
        <v>49</v>
      </c>
      <c r="BW6" s="87" t="s">
        <v>50</v>
      </c>
      <c r="BX6" s="87" t="s">
        <v>51</v>
      </c>
      <c r="BY6" s="87" t="s">
        <v>52</v>
      </c>
      <c r="BZ6" s="87" t="s">
        <v>53</v>
      </c>
      <c r="CA6" s="87" t="s">
        <v>971</v>
      </c>
      <c r="CB6" s="87" t="s">
        <v>972</v>
      </c>
      <c r="CC6" s="87" t="s">
        <v>54</v>
      </c>
      <c r="CD6" s="87" t="s">
        <v>55</v>
      </c>
      <c r="CE6" s="87" t="s">
        <v>1081</v>
      </c>
      <c r="CF6" s="87" t="s">
        <v>56</v>
      </c>
      <c r="CG6" s="87" t="s">
        <v>57</v>
      </c>
      <c r="CH6" s="87" t="s">
        <v>943</v>
      </c>
      <c r="CI6" s="87" t="s">
        <v>58</v>
      </c>
      <c r="CJ6" s="87" t="s">
        <v>964</v>
      </c>
      <c r="CK6" s="87" t="s">
        <v>965</v>
      </c>
      <c r="CL6" s="87" t="s">
        <v>59</v>
      </c>
      <c r="CM6" s="87" t="s">
        <v>60</v>
      </c>
      <c r="CN6" s="87" t="s">
        <v>61</v>
      </c>
      <c r="CO6" s="87" t="s">
        <v>942</v>
      </c>
      <c r="CP6" s="88" t="s">
        <v>90</v>
      </c>
      <c r="CQ6" s="88" t="s">
        <v>91</v>
      </c>
      <c r="CR6" s="88" t="s">
        <v>92</v>
      </c>
      <c r="CS6" s="86"/>
    </row>
    <row r="7" spans="1:98" ht="15" customHeight="1" x14ac:dyDescent="0.25">
      <c r="A7" t="s">
        <v>93</v>
      </c>
      <c r="D7" s="49" t="s">
        <v>74</v>
      </c>
      <c r="E7" t="s">
        <v>94</v>
      </c>
      <c r="F7" s="118" t="b">
        <f>OR(AND($G$2="Ja",OTL[[#This Row],[Basis]]="x"),
    AND($H$2="Ja",OTL[[#This Row],[NEN2580]]="x"),
    AND($I$2="Ja",OTL[[#This Row],[Meetinstructie]]="x"),
    AND($J$2="Ja",OTL[[#This Row],[Bbl vergunning]]="x"),
    AND($K$2="Ja",OTL[[#This Row],[WWS]]="x"),
    AND($L$2="Ja",OTL[[#This Row],[MJOP Bouwkundig]]="x"),
    AND($M$2="Ja",OTL[[#This Row],[MJOP Installaties]]="x"))</f>
        <v>0</v>
      </c>
      <c r="G7" s="4" t="s">
        <v>95</v>
      </c>
      <c r="K7" s="4" t="s">
        <v>95</v>
      </c>
      <c r="L7" s="4" t="s">
        <v>95</v>
      </c>
      <c r="P7" t="s">
        <v>96</v>
      </c>
      <c r="Q7" t="s">
        <v>97</v>
      </c>
      <c r="R7" s="1">
        <v>73</v>
      </c>
      <c r="S7" s="2" t="s">
        <v>685</v>
      </c>
      <c r="T7" s="2" t="s">
        <v>686</v>
      </c>
      <c r="U7" s="2"/>
      <c r="V7" s="6" t="s">
        <v>70</v>
      </c>
      <c r="W7" s="6" t="s">
        <v>70</v>
      </c>
      <c r="X7" s="6" t="s">
        <v>70</v>
      </c>
      <c r="Y7" s="6" t="s">
        <v>71</v>
      </c>
      <c r="Z7" s="6" t="s">
        <v>71</v>
      </c>
      <c r="AA7" s="6" t="s">
        <v>71</v>
      </c>
      <c r="AB7" s="6"/>
      <c r="AC7" s="6"/>
      <c r="AD7" s="6"/>
      <c r="AE7" s="6"/>
      <c r="AF7" s="6"/>
      <c r="AG7" s="6"/>
      <c r="AH7" s="6"/>
      <c r="AI7" s="6" t="s">
        <v>72</v>
      </c>
      <c r="AJ7" s="6"/>
      <c r="AK7" s="6"/>
      <c r="AL7" s="6"/>
      <c r="AM7" s="6"/>
      <c r="AN7" s="6"/>
      <c r="AO7" s="6"/>
      <c r="AP7" s="6"/>
      <c r="AQ7" s="6"/>
      <c r="AR7" s="6"/>
      <c r="AS7" s="6"/>
      <c r="AT7" s="6"/>
      <c r="AU7" s="6"/>
      <c r="AV7" s="6"/>
      <c r="AW7" s="6"/>
      <c r="AX7" s="6"/>
      <c r="AY7" s="6"/>
      <c r="AZ7" s="6" t="s">
        <v>98</v>
      </c>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t="s">
        <v>71</v>
      </c>
      <c r="CG7" s="6"/>
      <c r="CH7" s="6"/>
      <c r="CI7" s="6" t="s">
        <v>70</v>
      </c>
      <c r="CJ7" s="6"/>
      <c r="CK7" s="6"/>
      <c r="CL7" s="6" t="s">
        <v>70</v>
      </c>
      <c r="CM7" s="6"/>
      <c r="CN7" s="6"/>
      <c r="CO7" s="6"/>
      <c r="CP7" s="6" t="s">
        <v>73</v>
      </c>
      <c r="CQ7" s="6" t="s">
        <v>73</v>
      </c>
      <c r="CR7" s="6" t="s">
        <v>73</v>
      </c>
    </row>
    <row r="8" spans="1:98" s="48" customFormat="1" ht="15" hidden="1" customHeight="1" x14ac:dyDescent="0.25">
      <c r="A8" t="s">
        <v>99</v>
      </c>
      <c r="B8"/>
      <c r="C8"/>
      <c r="D8" s="49" t="s">
        <v>100</v>
      </c>
      <c r="F8" s="118" t="b">
        <v>1</v>
      </c>
      <c r="G8" s="50"/>
      <c r="H8" s="50"/>
      <c r="I8" s="50"/>
      <c r="J8" s="50"/>
      <c r="K8" s="50"/>
      <c r="L8" s="50"/>
      <c r="M8" s="50"/>
      <c r="N8" s="50"/>
      <c r="O8" s="50"/>
      <c r="R8" s="51"/>
      <c r="S8" s="52"/>
      <c r="T8" s="52"/>
      <c r="U8" s="52"/>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6"/>
      <c r="CQ8" s="6"/>
      <c r="CR8" s="6"/>
      <c r="CS8" s="5"/>
      <c r="CT8"/>
    </row>
    <row r="9" spans="1:98" ht="15" customHeight="1" x14ac:dyDescent="0.25">
      <c r="A9" t="s">
        <v>101</v>
      </c>
      <c r="D9" s="49" t="s">
        <v>74</v>
      </c>
      <c r="E9" t="s">
        <v>102</v>
      </c>
      <c r="F9" s="118" t="b">
        <f>OR(AND($G$2="Ja",OTL[[#This Row],[Basis]]="x"),
    AND($H$2="Ja",OTL[[#This Row],[NEN2580]]="x"),
    AND($I$2="Ja",OTL[[#This Row],[Meetinstructie]]="x"),
    AND($J$2="Ja",OTL[[#This Row],[Bbl vergunning]]="x"),
    AND($K$2="Ja",OTL[[#This Row],[WWS]]="x"),
    AND($L$2="Ja",OTL[[#This Row],[MJOP Bouwkundig]]="x"),
    AND($M$2="Ja",OTL[[#This Row],[MJOP Installaties]]="x"))</f>
        <v>0</v>
      </c>
      <c r="K9" s="4" t="s">
        <v>98</v>
      </c>
      <c r="M9" s="4" t="s">
        <v>95</v>
      </c>
      <c r="P9" t="s">
        <v>103</v>
      </c>
      <c r="Q9" t="s">
        <v>104</v>
      </c>
      <c r="R9" s="1">
        <v>61</v>
      </c>
      <c r="S9" t="s">
        <v>687</v>
      </c>
      <c r="T9" t="s">
        <v>688</v>
      </c>
      <c r="U9" t="s">
        <v>689</v>
      </c>
      <c r="V9" s="6" t="s">
        <v>70</v>
      </c>
      <c r="W9" s="6" t="s">
        <v>70</v>
      </c>
      <c r="X9" s="6" t="s">
        <v>70</v>
      </c>
      <c r="Y9" s="6" t="s">
        <v>71</v>
      </c>
      <c r="Z9" s="6" t="s">
        <v>71</v>
      </c>
      <c r="AA9" s="6" t="s">
        <v>71</v>
      </c>
      <c r="AB9" s="6"/>
      <c r="AC9" s="6"/>
      <c r="AD9" s="6"/>
      <c r="AE9" s="6"/>
      <c r="AF9" s="6"/>
      <c r="AG9" s="6"/>
      <c r="AH9" s="6"/>
      <c r="AI9" s="6"/>
      <c r="AJ9" s="6"/>
      <c r="AK9" s="6"/>
      <c r="AL9" s="6"/>
      <c r="AM9" s="6"/>
      <c r="AN9" s="6"/>
      <c r="AO9" s="6"/>
      <c r="AP9" s="6"/>
      <c r="AQ9" s="6"/>
      <c r="AR9" s="6"/>
      <c r="AS9" s="6"/>
      <c r="AT9" s="6"/>
      <c r="AU9" s="6"/>
      <c r="AV9" s="6"/>
      <c r="AW9" s="6"/>
      <c r="AX9" s="6"/>
      <c r="AY9" s="6"/>
      <c r="AZ9" s="6" t="s">
        <v>98</v>
      </c>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t="s">
        <v>70</v>
      </c>
      <c r="CF9" s="6"/>
      <c r="CG9" s="6"/>
      <c r="CH9" s="6"/>
      <c r="CI9" s="6" t="s">
        <v>70</v>
      </c>
      <c r="CJ9" s="6" t="s">
        <v>70</v>
      </c>
      <c r="CK9" s="6"/>
      <c r="CL9" s="6" t="s">
        <v>70</v>
      </c>
      <c r="CM9" s="6"/>
      <c r="CN9" s="6"/>
      <c r="CO9" s="6"/>
      <c r="CP9" s="6" t="s">
        <v>73</v>
      </c>
      <c r="CQ9" s="6" t="s">
        <v>73</v>
      </c>
      <c r="CR9" s="6" t="s">
        <v>73</v>
      </c>
    </row>
    <row r="10" spans="1:98" ht="15" customHeight="1" x14ac:dyDescent="0.25">
      <c r="A10" t="s">
        <v>105</v>
      </c>
      <c r="D10" s="49" t="s">
        <v>74</v>
      </c>
      <c r="E10" t="s">
        <v>94</v>
      </c>
      <c r="F10" s="118" t="b">
        <f>OR(AND($G$2="Ja",OTL[[#This Row],[Basis]]="x"),
    AND($H$2="Ja",OTL[[#This Row],[NEN2580]]="x"),
    AND($I$2="Ja",OTL[[#This Row],[Meetinstructie]]="x"),
    AND($J$2="Ja",OTL[[#This Row],[Bbl vergunning]]="x"),
    AND($K$2="Ja",OTL[[#This Row],[WWS]]="x"),
    AND($L$2="Ja",OTL[[#This Row],[MJOP Bouwkundig]]="x"),
    AND($M$2="Ja",OTL[[#This Row],[MJOP Installaties]]="x"))</f>
        <v>0</v>
      </c>
      <c r="K10" s="4" t="s">
        <v>98</v>
      </c>
      <c r="L10" s="4" t="s">
        <v>95</v>
      </c>
      <c r="P10" t="s">
        <v>106</v>
      </c>
      <c r="Q10" t="s">
        <v>107</v>
      </c>
      <c r="R10" s="1">
        <v>41</v>
      </c>
      <c r="S10" t="s">
        <v>690</v>
      </c>
      <c r="T10" t="s">
        <v>691</v>
      </c>
      <c r="U10" t="s">
        <v>692</v>
      </c>
      <c r="V10" s="6" t="s">
        <v>70</v>
      </c>
      <c r="W10" s="6" t="s">
        <v>70</v>
      </c>
      <c r="X10" s="6" t="s">
        <v>70</v>
      </c>
      <c r="Y10" s="6" t="s">
        <v>71</v>
      </c>
      <c r="Z10" s="6" t="s">
        <v>71</v>
      </c>
      <c r="AA10" s="6" t="s">
        <v>71</v>
      </c>
      <c r="AB10" s="6"/>
      <c r="AC10" s="6"/>
      <c r="AD10" s="6"/>
      <c r="AE10" s="6"/>
      <c r="AF10" s="6"/>
      <c r="AG10" s="6"/>
      <c r="AH10" s="6"/>
      <c r="AI10" s="6" t="s">
        <v>72</v>
      </c>
      <c r="AJ10" s="6"/>
      <c r="AK10" s="6"/>
      <c r="AL10" s="6"/>
      <c r="AM10" s="6"/>
      <c r="AN10" s="6"/>
      <c r="AO10" s="6"/>
      <c r="AP10" s="6"/>
      <c r="AQ10" s="6"/>
      <c r="AR10" s="6"/>
      <c r="AS10" s="6"/>
      <c r="AT10" s="6"/>
      <c r="AU10" s="6"/>
      <c r="AV10" s="6"/>
      <c r="AW10" s="6"/>
      <c r="AX10" s="6"/>
      <c r="AY10" s="6"/>
      <c r="AZ10" s="6" t="s">
        <v>98</v>
      </c>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t="s">
        <v>1035</v>
      </c>
      <c r="CC10" s="6"/>
      <c r="CD10" s="6"/>
      <c r="CE10" s="6"/>
      <c r="CF10" s="6" t="s">
        <v>71</v>
      </c>
      <c r="CG10" s="6"/>
      <c r="CH10" s="6"/>
      <c r="CI10" s="6" t="s">
        <v>70</v>
      </c>
      <c r="CJ10" s="6"/>
      <c r="CK10" s="6"/>
      <c r="CL10" s="6" t="s">
        <v>70</v>
      </c>
      <c r="CM10" s="6"/>
      <c r="CN10" s="6"/>
      <c r="CO10" s="6"/>
      <c r="CP10" s="6" t="s">
        <v>73</v>
      </c>
      <c r="CQ10" s="6" t="s">
        <v>73</v>
      </c>
      <c r="CR10" s="6" t="s">
        <v>73</v>
      </c>
    </row>
    <row r="11" spans="1:98" ht="15" customHeight="1" x14ac:dyDescent="0.25">
      <c r="A11" t="s">
        <v>108</v>
      </c>
      <c r="D11" s="49" t="s">
        <v>74</v>
      </c>
      <c r="E11" t="s">
        <v>94</v>
      </c>
      <c r="F11" s="118" t="b">
        <f>OR(AND($G$2="Ja",OTL[[#This Row],[Basis]]="x"),
    AND($H$2="Ja",OTL[[#This Row],[NEN2580]]="x"),
    AND($I$2="Ja",OTL[[#This Row],[Meetinstructie]]="x"),
    AND($J$2="Ja",OTL[[#This Row],[Bbl vergunning]]="x"),
    AND($K$2="Ja",OTL[[#This Row],[WWS]]="x"),
    AND($L$2="Ja",OTL[[#This Row],[MJOP Bouwkundig]]="x"),
    AND($M$2="Ja",OTL[[#This Row],[MJOP Installaties]]="x"))</f>
        <v>0</v>
      </c>
      <c r="K11" s="4" t="s">
        <v>98</v>
      </c>
      <c r="L11" s="4" t="s">
        <v>95</v>
      </c>
      <c r="P11" t="s">
        <v>109</v>
      </c>
      <c r="Q11" t="s">
        <v>97</v>
      </c>
      <c r="R11" s="1" t="s">
        <v>110</v>
      </c>
      <c r="S11" t="s">
        <v>693</v>
      </c>
      <c r="T11" t="s">
        <v>694</v>
      </c>
      <c r="U11" t="s">
        <v>695</v>
      </c>
      <c r="V11" s="6" t="s">
        <v>70</v>
      </c>
      <c r="W11" s="6" t="s">
        <v>70</v>
      </c>
      <c r="X11" s="6" t="s">
        <v>70</v>
      </c>
      <c r="Y11" s="6" t="s">
        <v>71</v>
      </c>
      <c r="Z11" s="6" t="s">
        <v>71</v>
      </c>
      <c r="AA11" s="6" t="s">
        <v>71</v>
      </c>
      <c r="AB11" s="6"/>
      <c r="AC11" s="6"/>
      <c r="AD11" s="6"/>
      <c r="AE11" s="6"/>
      <c r="AF11" s="6"/>
      <c r="AG11" s="6"/>
      <c r="AH11" s="6"/>
      <c r="AI11" s="6"/>
      <c r="AJ11" s="6"/>
      <c r="AK11" s="6"/>
      <c r="AL11" s="6"/>
      <c r="AM11" s="6"/>
      <c r="AN11" s="6"/>
      <c r="AO11" s="6"/>
      <c r="AP11" s="6"/>
      <c r="AQ11" s="6"/>
      <c r="AR11" s="6"/>
      <c r="AS11" s="6"/>
      <c r="AT11" s="6"/>
      <c r="AU11" s="6"/>
      <c r="AV11" s="6"/>
      <c r="AW11" s="6"/>
      <c r="AX11" s="6"/>
      <c r="AY11" s="6"/>
      <c r="AZ11" s="6" t="s">
        <v>98</v>
      </c>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t="s">
        <v>1035</v>
      </c>
      <c r="CC11" s="6"/>
      <c r="CD11" s="6"/>
      <c r="CE11" s="6"/>
      <c r="CF11" s="6" t="s">
        <v>71</v>
      </c>
      <c r="CG11" s="6"/>
      <c r="CH11" s="6"/>
      <c r="CI11" s="6" t="s">
        <v>70</v>
      </c>
      <c r="CJ11" s="6"/>
      <c r="CK11" s="6"/>
      <c r="CL11" s="6" t="s">
        <v>70</v>
      </c>
      <c r="CM11" s="6"/>
      <c r="CN11" s="6"/>
      <c r="CO11" s="6"/>
      <c r="CP11" s="6" t="s">
        <v>73</v>
      </c>
      <c r="CQ11" s="6" t="s">
        <v>73</v>
      </c>
      <c r="CR11" s="6" t="s">
        <v>73</v>
      </c>
    </row>
    <row r="12" spans="1:98" ht="15" customHeight="1" x14ac:dyDescent="0.25">
      <c r="A12" t="s">
        <v>111</v>
      </c>
      <c r="D12" s="49" t="s">
        <v>74</v>
      </c>
      <c r="E12" t="s">
        <v>94</v>
      </c>
      <c r="F12" s="118" t="b">
        <f>OR(AND($G$2="Ja",OTL[[#This Row],[Basis]]="x"),
    AND($H$2="Ja",OTL[[#This Row],[NEN2580]]="x"),
    AND($I$2="Ja",OTL[[#This Row],[Meetinstructie]]="x"),
    AND($J$2="Ja",OTL[[#This Row],[Bbl vergunning]]="x"),
    AND($K$2="Ja",OTL[[#This Row],[WWS]]="x"),
    AND($L$2="Ja",OTL[[#This Row],[MJOP Bouwkundig]]="x"),
    AND($M$2="Ja",OTL[[#This Row],[MJOP Installaties]]="x"))</f>
        <v>0</v>
      </c>
      <c r="K12" s="4" t="s">
        <v>98</v>
      </c>
      <c r="L12" s="4" t="s">
        <v>95</v>
      </c>
      <c r="P12" t="s">
        <v>106</v>
      </c>
      <c r="Q12" t="s">
        <v>97</v>
      </c>
      <c r="R12" s="1" t="s">
        <v>278</v>
      </c>
      <c r="S12" t="s">
        <v>696</v>
      </c>
      <c r="T12" t="s">
        <v>697</v>
      </c>
      <c r="U12" t="s">
        <v>698</v>
      </c>
      <c r="V12" s="6" t="s">
        <v>70</v>
      </c>
      <c r="W12" s="6" t="s">
        <v>70</v>
      </c>
      <c r="X12" s="6" t="s">
        <v>70</v>
      </c>
      <c r="Y12" s="6" t="s">
        <v>71</v>
      </c>
      <c r="Z12" s="6" t="s">
        <v>71</v>
      </c>
      <c r="AA12" s="6" t="s">
        <v>71</v>
      </c>
      <c r="AB12" s="6"/>
      <c r="AC12" s="6"/>
      <c r="AD12" s="6"/>
      <c r="AE12" s="6"/>
      <c r="AF12" s="6"/>
      <c r="AG12" s="6"/>
      <c r="AH12" s="6"/>
      <c r="AI12" s="6"/>
      <c r="AJ12" s="6" t="s">
        <v>72</v>
      </c>
      <c r="AK12" s="6"/>
      <c r="AL12" s="6"/>
      <c r="AM12" s="6"/>
      <c r="AN12" s="6"/>
      <c r="AO12" s="6"/>
      <c r="AP12" s="6"/>
      <c r="AQ12" s="6"/>
      <c r="AR12" s="6"/>
      <c r="AS12" s="6"/>
      <c r="AT12" s="6"/>
      <c r="AU12" s="6"/>
      <c r="AV12" s="6"/>
      <c r="AW12" s="6"/>
      <c r="AX12" s="6"/>
      <c r="AY12" s="6"/>
      <c r="AZ12" s="6" t="s">
        <v>98</v>
      </c>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t="s">
        <v>1035</v>
      </c>
      <c r="CC12" s="6"/>
      <c r="CD12" s="6"/>
      <c r="CE12" s="6"/>
      <c r="CF12" s="6" t="s">
        <v>71</v>
      </c>
      <c r="CG12" s="6" t="s">
        <v>71</v>
      </c>
      <c r="CH12" s="6"/>
      <c r="CI12" s="6" t="s">
        <v>70</v>
      </c>
      <c r="CJ12" s="6"/>
      <c r="CK12" s="6"/>
      <c r="CL12" s="6" t="s">
        <v>70</v>
      </c>
      <c r="CM12" s="6"/>
      <c r="CN12" s="6"/>
      <c r="CO12" s="6"/>
      <c r="CP12" s="6" t="s">
        <v>73</v>
      </c>
      <c r="CQ12" s="6" t="s">
        <v>73</v>
      </c>
      <c r="CR12" s="6" t="s">
        <v>73</v>
      </c>
    </row>
    <row r="13" spans="1:98" ht="15" customHeight="1" x14ac:dyDescent="0.25">
      <c r="A13" t="s">
        <v>112</v>
      </c>
      <c r="D13" s="49" t="s">
        <v>74</v>
      </c>
      <c r="E13" t="s">
        <v>102</v>
      </c>
      <c r="F13" s="118" t="b">
        <f>OR(AND($G$2="Ja",OTL[[#This Row],[Basis]]="x"),
    AND($H$2="Ja",OTL[[#This Row],[NEN2580]]="x"),
    AND($I$2="Ja",OTL[[#This Row],[Meetinstructie]]="x"),
    AND($J$2="Ja",OTL[[#This Row],[Bbl vergunning]]="x"),
    AND($K$2="Ja",OTL[[#This Row],[WWS]]="x"),
    AND($L$2="Ja",OTL[[#This Row],[MJOP Bouwkundig]]="x"),
    AND($M$2="Ja",OTL[[#This Row],[MJOP Installaties]]="x"))</f>
        <v>0</v>
      </c>
      <c r="K13" s="4" t="s">
        <v>98</v>
      </c>
      <c r="M13" s="4" t="s">
        <v>95</v>
      </c>
      <c r="P13" t="s">
        <v>113</v>
      </c>
      <c r="Q13" t="s">
        <v>114</v>
      </c>
      <c r="R13" s="1">
        <v>73</v>
      </c>
      <c r="S13" t="s">
        <v>699</v>
      </c>
      <c r="T13" t="s">
        <v>700</v>
      </c>
      <c r="U13" t="s">
        <v>701</v>
      </c>
      <c r="V13" s="6" t="s">
        <v>70</v>
      </c>
      <c r="W13" s="6" t="s">
        <v>70</v>
      </c>
      <c r="X13" s="6" t="s">
        <v>70</v>
      </c>
      <c r="Y13" s="6" t="s">
        <v>71</v>
      </c>
      <c r="Z13" s="6" t="s">
        <v>71</v>
      </c>
      <c r="AA13" s="6" t="s">
        <v>71</v>
      </c>
      <c r="AB13" s="6"/>
      <c r="AC13" s="6"/>
      <c r="AD13" s="6"/>
      <c r="AE13" s="6"/>
      <c r="AF13" s="6"/>
      <c r="AG13" s="6"/>
      <c r="AH13" s="6"/>
      <c r="AI13" s="6"/>
      <c r="AJ13" s="6"/>
      <c r="AK13" s="6"/>
      <c r="AL13" s="6"/>
      <c r="AM13" s="6"/>
      <c r="AN13" s="6"/>
      <c r="AO13" s="6"/>
      <c r="AP13" s="6"/>
      <c r="AQ13" s="6"/>
      <c r="AR13" s="6"/>
      <c r="AS13" s="6"/>
      <c r="AT13" s="6"/>
      <c r="AU13" s="6"/>
      <c r="AV13" s="6"/>
      <c r="AW13" s="6"/>
      <c r="AX13" s="6"/>
      <c r="AY13" s="6"/>
      <c r="AZ13" s="6" t="s">
        <v>98</v>
      </c>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t="s">
        <v>70</v>
      </c>
      <c r="CF13" s="6"/>
      <c r="CG13" s="6"/>
      <c r="CH13" s="6"/>
      <c r="CI13" s="6" t="s">
        <v>70</v>
      </c>
      <c r="CJ13" s="6"/>
      <c r="CK13" s="6"/>
      <c r="CL13" s="6" t="s">
        <v>70</v>
      </c>
      <c r="CM13" s="6"/>
      <c r="CN13" s="6"/>
      <c r="CO13" s="6"/>
      <c r="CP13" s="6" t="s">
        <v>73</v>
      </c>
      <c r="CQ13" s="6" t="s">
        <v>73</v>
      </c>
      <c r="CR13" s="6" t="s">
        <v>73</v>
      </c>
    </row>
    <row r="14" spans="1:98" ht="15" customHeight="1" x14ac:dyDescent="0.25">
      <c r="A14" t="s">
        <v>1072</v>
      </c>
      <c r="D14" s="49" t="s">
        <v>74</v>
      </c>
      <c r="E14" t="s">
        <v>102</v>
      </c>
      <c r="F14" s="118" t="b">
        <f>OR(AND($G$2="Ja",OTL[[#This Row],[Basis]]="x"),
    AND($H$2="Ja",OTL[[#This Row],[NEN2580]]="x"),
    AND($I$2="Ja",OTL[[#This Row],[Meetinstructie]]="x"),
    AND($J$2="Ja",OTL[[#This Row],[Bbl vergunning]]="x"),
    AND($K$2="Ja",OTL[[#This Row],[WWS]]="x"),
    AND($L$2="Ja",OTL[[#This Row],[MJOP Bouwkundig]]="x"),
    AND($M$2="Ja",OTL[[#This Row],[MJOP Installaties]]="x"))</f>
        <v>0</v>
      </c>
      <c r="K14" s="4" t="s">
        <v>95</v>
      </c>
      <c r="M14" s="4" t="s">
        <v>95</v>
      </c>
      <c r="P14" t="s">
        <v>113</v>
      </c>
      <c r="Q14" t="s">
        <v>97</v>
      </c>
      <c r="R14" s="1">
        <v>55</v>
      </c>
      <c r="S14" t="s">
        <v>702</v>
      </c>
      <c r="T14" t="s">
        <v>703</v>
      </c>
      <c r="U14" s="2"/>
      <c r="V14" s="6" t="s">
        <v>70</v>
      </c>
      <c r="W14" s="6" t="s">
        <v>70</v>
      </c>
      <c r="X14" s="6" t="s">
        <v>70</v>
      </c>
      <c r="Y14" s="6" t="s">
        <v>71</v>
      </c>
      <c r="Z14" s="6" t="s">
        <v>71</v>
      </c>
      <c r="AA14" s="6" t="s">
        <v>71</v>
      </c>
      <c r="AB14" s="6" t="s">
        <v>71</v>
      </c>
      <c r="AC14" s="6"/>
      <c r="AD14" s="6"/>
      <c r="AE14" s="6"/>
      <c r="AF14" s="6"/>
      <c r="AG14" s="6"/>
      <c r="AH14" s="6"/>
      <c r="AI14" s="6"/>
      <c r="AJ14" s="6"/>
      <c r="AK14" s="6"/>
      <c r="AL14" s="6"/>
      <c r="AM14" s="6"/>
      <c r="AN14" s="6"/>
      <c r="AO14" s="6"/>
      <c r="AP14" s="6"/>
      <c r="AQ14" s="6"/>
      <c r="AR14" s="6"/>
      <c r="AS14" s="6"/>
      <c r="AT14" s="6"/>
      <c r="AU14" s="6"/>
      <c r="AV14" s="6"/>
      <c r="AW14" s="6"/>
      <c r="AX14" s="6"/>
      <c r="AY14" s="6"/>
      <c r="AZ14" s="6" t="s">
        <v>98</v>
      </c>
      <c r="BA14" s="6"/>
      <c r="BB14" s="6"/>
      <c r="BC14" s="6"/>
      <c r="BD14" s="6"/>
      <c r="BE14" s="6"/>
      <c r="BF14" s="6"/>
      <c r="BG14" s="6"/>
      <c r="BH14" s="6"/>
      <c r="BI14" s="6"/>
      <c r="BJ14" s="6"/>
      <c r="BK14" s="6"/>
      <c r="BL14" s="6"/>
      <c r="BM14" s="6"/>
      <c r="BN14" s="6"/>
      <c r="BO14" s="6"/>
      <c r="BP14" s="6"/>
      <c r="BQ14" s="6"/>
      <c r="BR14" s="6"/>
      <c r="BS14" s="6"/>
      <c r="BT14" s="6" t="s">
        <v>70</v>
      </c>
      <c r="BU14" s="6"/>
      <c r="BV14" s="6"/>
      <c r="BW14" s="6"/>
      <c r="BX14" s="6"/>
      <c r="BY14" s="6"/>
      <c r="BZ14" s="6"/>
      <c r="CA14" s="6"/>
      <c r="CB14" s="6"/>
      <c r="CC14" s="6"/>
      <c r="CD14" s="6"/>
      <c r="CE14" s="6" t="s">
        <v>70</v>
      </c>
      <c r="CF14" s="6"/>
      <c r="CG14" s="6"/>
      <c r="CH14" s="6"/>
      <c r="CI14" s="6" t="s">
        <v>70</v>
      </c>
      <c r="CJ14" s="6" t="s">
        <v>70</v>
      </c>
      <c r="CK14" s="6"/>
      <c r="CL14" s="6" t="s">
        <v>70</v>
      </c>
      <c r="CM14" s="6"/>
      <c r="CN14" s="6"/>
      <c r="CO14" s="6"/>
      <c r="CP14" s="6" t="s">
        <v>73</v>
      </c>
      <c r="CQ14" s="6" t="s">
        <v>73</v>
      </c>
      <c r="CR14" s="6" t="s">
        <v>73</v>
      </c>
    </row>
    <row r="15" spans="1:98" ht="15" customHeight="1" x14ac:dyDescent="0.25">
      <c r="A15" t="s">
        <v>1073</v>
      </c>
      <c r="D15" s="49" t="s">
        <v>74</v>
      </c>
      <c r="E15" t="s">
        <v>102</v>
      </c>
      <c r="F15" s="118" t="b">
        <f>OR(AND($G$2="Ja",OTL[[#This Row],[Basis]]="x"),
    AND($H$2="Ja",OTL[[#This Row],[NEN2580]]="x"),
    AND($I$2="Ja",OTL[[#This Row],[Meetinstructie]]="x"),
    AND($J$2="Ja",OTL[[#This Row],[Bbl vergunning]]="x"),
    AND($K$2="Ja",OTL[[#This Row],[WWS]]="x"),
    AND($L$2="Ja",OTL[[#This Row],[MJOP Bouwkundig]]="x"),
    AND($M$2="Ja",OTL[[#This Row],[MJOP Installaties]]="x"))</f>
        <v>0</v>
      </c>
      <c r="K15" s="4" t="s">
        <v>95</v>
      </c>
      <c r="M15" s="4" t="s">
        <v>95</v>
      </c>
      <c r="P15" t="s">
        <v>113</v>
      </c>
      <c r="Q15" t="s">
        <v>97</v>
      </c>
      <c r="R15" s="1">
        <v>55</v>
      </c>
      <c r="S15" t="s">
        <v>702</v>
      </c>
      <c r="T15" t="s">
        <v>703</v>
      </c>
      <c r="U15" s="2"/>
      <c r="V15" s="6" t="s">
        <v>70</v>
      </c>
      <c r="W15" s="6" t="s">
        <v>70</v>
      </c>
      <c r="X15" s="6" t="s">
        <v>70</v>
      </c>
      <c r="Y15" s="6" t="s">
        <v>71</v>
      </c>
      <c r="Z15" s="6" t="s">
        <v>71</v>
      </c>
      <c r="AA15" s="6" t="s">
        <v>71</v>
      </c>
      <c r="AB15" s="6" t="s">
        <v>71</v>
      </c>
      <c r="AC15" s="6"/>
      <c r="AD15" s="6"/>
      <c r="AE15" s="6"/>
      <c r="AF15" s="6"/>
      <c r="AG15" s="6"/>
      <c r="AH15" s="6"/>
      <c r="AI15" s="6"/>
      <c r="AJ15" s="6"/>
      <c r="AK15" s="6"/>
      <c r="AL15" s="6"/>
      <c r="AM15" s="6"/>
      <c r="AN15" s="6"/>
      <c r="AO15" s="6"/>
      <c r="AP15" s="6"/>
      <c r="AQ15" s="6"/>
      <c r="AR15" s="6"/>
      <c r="AS15" s="6"/>
      <c r="AT15" s="6"/>
      <c r="AU15" s="6"/>
      <c r="AV15" s="6"/>
      <c r="AW15" s="6"/>
      <c r="AX15" s="6"/>
      <c r="AY15" s="6"/>
      <c r="AZ15" s="6" t="s">
        <v>98</v>
      </c>
      <c r="BA15" s="6"/>
      <c r="BB15" s="6"/>
      <c r="BC15" s="6"/>
      <c r="BD15" s="6"/>
      <c r="BE15" s="6"/>
      <c r="BF15" s="6"/>
      <c r="BG15" s="6"/>
      <c r="BH15" s="6"/>
      <c r="BI15" s="6"/>
      <c r="BJ15" s="6"/>
      <c r="BK15" s="6"/>
      <c r="BL15" s="6"/>
      <c r="BM15" s="6"/>
      <c r="BN15" s="6"/>
      <c r="BO15" s="6"/>
      <c r="BP15" s="6"/>
      <c r="BQ15" s="6"/>
      <c r="BR15" s="6"/>
      <c r="BS15" s="6"/>
      <c r="BT15" s="6" t="s">
        <v>70</v>
      </c>
      <c r="BU15" s="6"/>
      <c r="BV15" s="6"/>
      <c r="BW15" s="6"/>
      <c r="BX15" s="6"/>
      <c r="BY15" s="6"/>
      <c r="BZ15" s="6"/>
      <c r="CA15" s="6"/>
      <c r="CB15" s="6"/>
      <c r="CC15" s="6"/>
      <c r="CD15" s="6"/>
      <c r="CE15" s="6" t="s">
        <v>70</v>
      </c>
      <c r="CF15" s="6"/>
      <c r="CG15" s="6"/>
      <c r="CH15" s="6"/>
      <c r="CI15" s="6" t="s">
        <v>70</v>
      </c>
      <c r="CJ15" s="6" t="s">
        <v>70</v>
      </c>
      <c r="CK15" s="6"/>
      <c r="CL15" s="6" t="s">
        <v>70</v>
      </c>
      <c r="CM15" s="6"/>
      <c r="CN15" s="6"/>
      <c r="CO15" s="6"/>
      <c r="CP15" s="6" t="s">
        <v>73</v>
      </c>
      <c r="CQ15" s="6" t="s">
        <v>73</v>
      </c>
      <c r="CR15" s="6" t="s">
        <v>73</v>
      </c>
    </row>
    <row r="16" spans="1:98" ht="15" customHeight="1" x14ac:dyDescent="0.25">
      <c r="A16" t="s">
        <v>1071</v>
      </c>
      <c r="D16" s="49" t="s">
        <v>74</v>
      </c>
      <c r="E16" t="s">
        <v>102</v>
      </c>
      <c r="F16" s="118" t="b">
        <f>OR(AND($G$2="Ja",OTL[[#This Row],[Basis]]="x"),
    AND($H$2="Ja",OTL[[#This Row],[NEN2580]]="x"),
    AND($I$2="Ja",OTL[[#This Row],[Meetinstructie]]="x"),
    AND($J$2="Ja",OTL[[#This Row],[Bbl vergunning]]="x"),
    AND($K$2="Ja",OTL[[#This Row],[WWS]]="x"),
    AND($L$2="Ja",OTL[[#This Row],[MJOP Bouwkundig]]="x"),
    AND($M$2="Ja",OTL[[#This Row],[MJOP Installaties]]="x"))</f>
        <v>0</v>
      </c>
      <c r="K16" s="4" t="s">
        <v>95</v>
      </c>
      <c r="M16" s="4" t="s">
        <v>95</v>
      </c>
      <c r="P16" t="s">
        <v>113</v>
      </c>
      <c r="Q16" t="s">
        <v>97</v>
      </c>
      <c r="R16" s="1">
        <v>55</v>
      </c>
      <c r="S16" t="s">
        <v>702</v>
      </c>
      <c r="T16" t="s">
        <v>703</v>
      </c>
      <c r="U16" s="2"/>
      <c r="V16" s="6" t="s">
        <v>70</v>
      </c>
      <c r="W16" s="6" t="s">
        <v>70</v>
      </c>
      <c r="X16" s="6" t="s">
        <v>70</v>
      </c>
      <c r="Y16" s="6" t="s">
        <v>71</v>
      </c>
      <c r="Z16" s="6" t="s">
        <v>71</v>
      </c>
      <c r="AA16" s="6" t="s">
        <v>71</v>
      </c>
      <c r="AB16" s="6" t="s">
        <v>71</v>
      </c>
      <c r="AC16" s="6"/>
      <c r="AD16" s="6"/>
      <c r="AE16" s="6"/>
      <c r="AF16" s="6"/>
      <c r="AG16" s="6"/>
      <c r="AH16" s="6"/>
      <c r="AI16" s="6"/>
      <c r="AJ16" s="6"/>
      <c r="AK16" s="6"/>
      <c r="AL16" s="6"/>
      <c r="AM16" s="6"/>
      <c r="AN16" s="6"/>
      <c r="AO16" s="6"/>
      <c r="AP16" s="6"/>
      <c r="AQ16" s="6"/>
      <c r="AR16" s="6"/>
      <c r="AS16" s="6"/>
      <c r="AT16" s="6"/>
      <c r="AU16" s="6"/>
      <c r="AV16" s="6"/>
      <c r="AW16" s="6"/>
      <c r="AX16" s="6"/>
      <c r="AY16" s="6"/>
      <c r="AZ16" s="6" t="s">
        <v>98</v>
      </c>
      <c r="BA16" s="6"/>
      <c r="BB16" s="6"/>
      <c r="BC16" s="6"/>
      <c r="BD16" s="6"/>
      <c r="BE16" s="6"/>
      <c r="BF16" s="6"/>
      <c r="BG16" s="6"/>
      <c r="BH16" s="6"/>
      <c r="BI16" s="6"/>
      <c r="BJ16" s="6"/>
      <c r="BK16" s="6"/>
      <c r="BL16" s="6"/>
      <c r="BM16" s="6"/>
      <c r="BN16" s="6"/>
      <c r="BO16" s="6"/>
      <c r="BP16" s="6"/>
      <c r="BQ16" s="6"/>
      <c r="BR16" s="6"/>
      <c r="BS16" s="6"/>
      <c r="BT16" s="6" t="s">
        <v>70</v>
      </c>
      <c r="BU16" s="6"/>
      <c r="BV16" s="6"/>
      <c r="BW16" s="6"/>
      <c r="BX16" s="6"/>
      <c r="BY16" s="6"/>
      <c r="BZ16" s="6"/>
      <c r="CA16" s="6"/>
      <c r="CB16" s="6"/>
      <c r="CC16" s="6"/>
      <c r="CD16" s="6"/>
      <c r="CE16" s="6" t="s">
        <v>70</v>
      </c>
      <c r="CF16" s="6"/>
      <c r="CG16" s="6"/>
      <c r="CH16" s="6"/>
      <c r="CI16" s="6" t="s">
        <v>70</v>
      </c>
      <c r="CJ16" s="6" t="s">
        <v>70</v>
      </c>
      <c r="CK16" s="6"/>
      <c r="CL16" s="6" t="s">
        <v>70</v>
      </c>
      <c r="CM16" s="6"/>
      <c r="CN16" s="6"/>
      <c r="CO16" s="6"/>
      <c r="CP16" s="6" t="s">
        <v>73</v>
      </c>
      <c r="CQ16" s="6" t="s">
        <v>73</v>
      </c>
      <c r="CR16" s="6" t="s">
        <v>73</v>
      </c>
    </row>
    <row r="17" spans="1:96" ht="15" customHeight="1" x14ac:dyDescent="0.25">
      <c r="A17" t="s">
        <v>117</v>
      </c>
      <c r="D17" s="49" t="s">
        <v>74</v>
      </c>
      <c r="E17" t="s">
        <v>102</v>
      </c>
      <c r="F17" s="118" t="b">
        <f>OR(AND($G$2="Ja",OTL[[#This Row],[Basis]]="x"),
    AND($H$2="Ja",OTL[[#This Row],[NEN2580]]="x"),
    AND($I$2="Ja",OTL[[#This Row],[Meetinstructie]]="x"),
    AND($J$2="Ja",OTL[[#This Row],[Bbl vergunning]]="x"),
    AND($K$2="Ja",OTL[[#This Row],[WWS]]="x"),
    AND($L$2="Ja",OTL[[#This Row],[MJOP Bouwkundig]]="x"),
    AND($M$2="Ja",OTL[[#This Row],[MJOP Installaties]]="x"))</f>
        <v>0</v>
      </c>
      <c r="K17" s="4" t="s">
        <v>98</v>
      </c>
      <c r="M17" s="4" t="s">
        <v>95</v>
      </c>
      <c r="P17" t="s">
        <v>118</v>
      </c>
      <c r="Q17" t="s">
        <v>97</v>
      </c>
      <c r="R17" s="1">
        <v>63</v>
      </c>
      <c r="S17" t="s">
        <v>704</v>
      </c>
      <c r="T17" t="s">
        <v>705</v>
      </c>
      <c r="U17" t="s">
        <v>706</v>
      </c>
      <c r="V17" s="6" t="s">
        <v>70</v>
      </c>
      <c r="W17" s="6" t="s">
        <v>70</v>
      </c>
      <c r="X17" s="6" t="s">
        <v>70</v>
      </c>
      <c r="Y17" s="6" t="s">
        <v>71</v>
      </c>
      <c r="Z17" s="6" t="s">
        <v>71</v>
      </c>
      <c r="AA17" s="6" t="s">
        <v>71</v>
      </c>
      <c r="AB17" s="6"/>
      <c r="AC17" s="6"/>
      <c r="AD17" s="6"/>
      <c r="AE17" s="6"/>
      <c r="AF17" s="6"/>
      <c r="AG17" s="6"/>
      <c r="AH17" s="6"/>
      <c r="AI17" s="6"/>
      <c r="AJ17" s="6"/>
      <c r="AK17" s="6"/>
      <c r="AL17" s="6"/>
      <c r="AM17" s="6"/>
      <c r="AN17" s="6"/>
      <c r="AO17" s="6"/>
      <c r="AP17" s="6"/>
      <c r="AQ17" s="6"/>
      <c r="AR17" s="6"/>
      <c r="AS17" s="6"/>
      <c r="AT17" s="6"/>
      <c r="AU17" s="6"/>
      <c r="AV17" s="6"/>
      <c r="AW17" s="6"/>
      <c r="AX17" s="6"/>
      <c r="AY17" s="6"/>
      <c r="AZ17" s="6" t="s">
        <v>98</v>
      </c>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t="s">
        <v>1035</v>
      </c>
      <c r="CC17" s="6"/>
      <c r="CD17" s="6"/>
      <c r="CE17" s="6" t="s">
        <v>70</v>
      </c>
      <c r="CF17" s="6"/>
      <c r="CG17" s="6"/>
      <c r="CH17" s="6"/>
      <c r="CI17" s="6" t="s">
        <v>70</v>
      </c>
      <c r="CJ17" s="6"/>
      <c r="CK17" s="6"/>
      <c r="CL17" s="6" t="s">
        <v>70</v>
      </c>
      <c r="CM17" s="6"/>
      <c r="CN17" s="6"/>
      <c r="CO17" s="6"/>
      <c r="CP17" s="6" t="s">
        <v>73</v>
      </c>
      <c r="CQ17" s="6" t="s">
        <v>73</v>
      </c>
      <c r="CR17" s="6" t="s">
        <v>73</v>
      </c>
    </row>
    <row r="18" spans="1:96" ht="15" customHeight="1" x14ac:dyDescent="0.25">
      <c r="A18" t="s">
        <v>119</v>
      </c>
      <c r="D18" s="49" t="s">
        <v>74</v>
      </c>
      <c r="E18" t="s">
        <v>102</v>
      </c>
      <c r="F18" s="118" t="b">
        <f>OR(AND($G$2="Ja",OTL[[#This Row],[Basis]]="x"),
    AND($H$2="Ja",OTL[[#This Row],[NEN2580]]="x"),
    AND($I$2="Ja",OTL[[#This Row],[Meetinstructie]]="x"),
    AND($J$2="Ja",OTL[[#This Row],[Bbl vergunning]]="x"),
    AND($K$2="Ja",OTL[[#This Row],[WWS]]="x"),
    AND($L$2="Ja",OTL[[#This Row],[MJOP Bouwkundig]]="x"),
    AND($M$2="Ja",OTL[[#This Row],[MJOP Installaties]]="x"))</f>
        <v>0</v>
      </c>
      <c r="G18" s="4" t="s">
        <v>95</v>
      </c>
      <c r="K18" s="4" t="s">
        <v>95</v>
      </c>
      <c r="M18" s="4" t="s">
        <v>95</v>
      </c>
      <c r="P18" t="s">
        <v>120</v>
      </c>
      <c r="Q18" t="s">
        <v>121</v>
      </c>
      <c r="R18" s="1">
        <v>74</v>
      </c>
      <c r="S18" t="s">
        <v>707</v>
      </c>
      <c r="T18" t="s">
        <v>708</v>
      </c>
      <c r="U18" t="s">
        <v>709</v>
      </c>
      <c r="V18" s="6" t="s">
        <v>70</v>
      </c>
      <c r="W18" s="6" t="s">
        <v>70</v>
      </c>
      <c r="X18" s="6" t="s">
        <v>70</v>
      </c>
      <c r="Y18" s="6" t="s">
        <v>71</v>
      </c>
      <c r="Z18" s="6" t="s">
        <v>71</v>
      </c>
      <c r="AA18" s="6" t="s">
        <v>71</v>
      </c>
      <c r="AB18" s="6"/>
      <c r="AC18" s="6" t="s">
        <v>72</v>
      </c>
      <c r="AD18" s="6"/>
      <c r="AE18" s="6"/>
      <c r="AF18" s="6"/>
      <c r="AG18" s="6" t="s">
        <v>72</v>
      </c>
      <c r="AH18" s="6"/>
      <c r="AI18" s="6" t="s">
        <v>72</v>
      </c>
      <c r="AJ18" s="6"/>
      <c r="AK18" s="6"/>
      <c r="AL18" s="6"/>
      <c r="AM18" s="6"/>
      <c r="AN18" s="6"/>
      <c r="AO18" s="6"/>
      <c r="AP18" s="6"/>
      <c r="AQ18" s="6"/>
      <c r="AR18" s="6"/>
      <c r="AS18" s="6"/>
      <c r="AT18" s="6"/>
      <c r="AU18" s="6"/>
      <c r="AV18" s="6"/>
      <c r="AW18" s="6"/>
      <c r="AX18" s="6"/>
      <c r="AY18" s="6"/>
      <c r="AZ18" s="6" t="s">
        <v>98</v>
      </c>
      <c r="BA18" s="6"/>
      <c r="BB18" s="6"/>
      <c r="BC18" s="6"/>
      <c r="BD18" s="6"/>
      <c r="BE18" s="6"/>
      <c r="BF18" s="6"/>
      <c r="BG18" s="6"/>
      <c r="BH18" s="6"/>
      <c r="BI18" s="6"/>
      <c r="BJ18" s="6"/>
      <c r="BK18" s="6"/>
      <c r="BL18" s="6"/>
      <c r="BM18" s="6"/>
      <c r="BN18" s="6"/>
      <c r="BO18" s="6"/>
      <c r="BP18" s="6"/>
      <c r="BQ18" s="6"/>
      <c r="BR18" s="6"/>
      <c r="BS18" s="6"/>
      <c r="BT18" s="6"/>
      <c r="BU18" s="6" t="s">
        <v>70</v>
      </c>
      <c r="BV18" s="6"/>
      <c r="BW18" s="6"/>
      <c r="BX18" s="6"/>
      <c r="BY18" s="6"/>
      <c r="BZ18" s="6"/>
      <c r="CA18" s="6"/>
      <c r="CB18" s="6"/>
      <c r="CC18" s="6"/>
      <c r="CD18" s="6"/>
      <c r="CE18" s="6"/>
      <c r="CF18" s="6"/>
      <c r="CG18" s="6"/>
      <c r="CH18" s="6"/>
      <c r="CI18" s="6" t="s">
        <v>70</v>
      </c>
      <c r="CJ18" s="6"/>
      <c r="CK18" s="6"/>
      <c r="CL18" s="6" t="s">
        <v>70</v>
      </c>
      <c r="CM18" s="6"/>
      <c r="CN18" s="6"/>
      <c r="CO18" s="6"/>
      <c r="CP18" s="6" t="s">
        <v>73</v>
      </c>
      <c r="CQ18" s="6" t="s">
        <v>73</v>
      </c>
      <c r="CR18" s="6" t="s">
        <v>73</v>
      </c>
    </row>
    <row r="19" spans="1:96" ht="15" customHeight="1" x14ac:dyDescent="0.25">
      <c r="A19" t="s">
        <v>122</v>
      </c>
      <c r="D19" s="49" t="s">
        <v>74</v>
      </c>
      <c r="E19" t="s">
        <v>94</v>
      </c>
      <c r="F19" s="118" t="b">
        <f>OR(AND($G$2="Ja",OTL[[#This Row],[Basis]]="x"),
    AND($H$2="Ja",OTL[[#This Row],[NEN2580]]="x"),
    AND($I$2="Ja",OTL[[#This Row],[Meetinstructie]]="x"),
    AND($J$2="Ja",OTL[[#This Row],[Bbl vergunning]]="x"),
    AND($K$2="Ja",OTL[[#This Row],[WWS]]="x"),
    AND($L$2="Ja",OTL[[#This Row],[MJOP Bouwkundig]]="x"),
    AND($M$2="Ja",OTL[[#This Row],[MJOP Installaties]]="x"))</f>
        <v>0</v>
      </c>
      <c r="K19" s="4" t="s">
        <v>98</v>
      </c>
      <c r="L19" s="4" t="s">
        <v>95</v>
      </c>
      <c r="P19" t="s">
        <v>123</v>
      </c>
      <c r="Q19" t="s">
        <v>124</v>
      </c>
      <c r="R19" s="1">
        <v>28</v>
      </c>
      <c r="S19" t="s">
        <v>710</v>
      </c>
      <c r="T19" t="s">
        <v>711</v>
      </c>
      <c r="U19" t="s">
        <v>712</v>
      </c>
      <c r="V19" s="6" t="s">
        <v>70</v>
      </c>
      <c r="W19" s="6" t="s">
        <v>70</v>
      </c>
      <c r="X19" s="6" t="s">
        <v>70</v>
      </c>
      <c r="Y19" s="6" t="s">
        <v>71</v>
      </c>
      <c r="Z19" s="6" t="s">
        <v>71</v>
      </c>
      <c r="AA19" s="6" t="s">
        <v>71</v>
      </c>
      <c r="AB19" s="6"/>
      <c r="AC19" s="6"/>
      <c r="AD19" s="6"/>
      <c r="AE19" s="6"/>
      <c r="AF19" s="6"/>
      <c r="AG19" s="6"/>
      <c r="AH19" s="6"/>
      <c r="AI19" s="6" t="s">
        <v>72</v>
      </c>
      <c r="AJ19" s="6"/>
      <c r="AK19" s="6"/>
      <c r="AL19" s="6"/>
      <c r="AM19" s="6"/>
      <c r="AN19" s="6"/>
      <c r="AO19" s="6"/>
      <c r="AP19" s="6"/>
      <c r="AQ19" s="6"/>
      <c r="AR19" s="6"/>
      <c r="AS19" s="6"/>
      <c r="AT19" s="6"/>
      <c r="AU19" s="6"/>
      <c r="AV19" s="6"/>
      <c r="AW19" s="6"/>
      <c r="AX19" s="6"/>
      <c r="AY19" s="6"/>
      <c r="AZ19" s="6" t="s">
        <v>98</v>
      </c>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t="s">
        <v>70</v>
      </c>
      <c r="CB19" s="6" t="s">
        <v>1035</v>
      </c>
      <c r="CC19" s="6"/>
      <c r="CD19" s="6"/>
      <c r="CE19" s="6"/>
      <c r="CF19" s="6" t="s">
        <v>71</v>
      </c>
      <c r="CG19" s="6"/>
      <c r="CH19" s="6"/>
      <c r="CI19" s="6" t="s">
        <v>70</v>
      </c>
      <c r="CJ19" s="6"/>
      <c r="CK19" s="6"/>
      <c r="CL19" s="6" t="s">
        <v>70</v>
      </c>
      <c r="CM19" s="6"/>
      <c r="CN19" s="6"/>
      <c r="CO19" s="6"/>
      <c r="CP19" s="6" t="s">
        <v>73</v>
      </c>
      <c r="CQ19" s="6" t="s">
        <v>73</v>
      </c>
      <c r="CR19" s="6" t="s">
        <v>73</v>
      </c>
    </row>
    <row r="20" spans="1:96" ht="15" customHeight="1" x14ac:dyDescent="0.25">
      <c r="A20" t="s">
        <v>125</v>
      </c>
      <c r="D20" s="49" t="s">
        <v>74</v>
      </c>
      <c r="E20" t="s">
        <v>94</v>
      </c>
      <c r="F20" s="118" t="b">
        <f>OR(AND($G$2="Ja",OTL[[#This Row],[Basis]]="x"),
    AND($H$2="Ja",OTL[[#This Row],[NEN2580]]="x"),
    AND($I$2="Ja",OTL[[#This Row],[Meetinstructie]]="x"),
    AND($J$2="Ja",OTL[[#This Row],[Bbl vergunning]]="x"),
    AND($K$2="Ja",OTL[[#This Row],[WWS]]="x"),
    AND($L$2="Ja",OTL[[#This Row],[MJOP Bouwkundig]]="x"),
    AND($M$2="Ja",OTL[[#This Row],[MJOP Installaties]]="x"))</f>
        <v>0</v>
      </c>
      <c r="G20" s="4" t="s">
        <v>95</v>
      </c>
      <c r="K20" s="4" t="s">
        <v>98</v>
      </c>
      <c r="L20" s="4" t="s">
        <v>95</v>
      </c>
      <c r="P20" t="s">
        <v>126</v>
      </c>
      <c r="Q20" t="s">
        <v>127</v>
      </c>
      <c r="R20" s="1">
        <v>23</v>
      </c>
      <c r="S20" t="s">
        <v>713</v>
      </c>
      <c r="T20" t="s">
        <v>714</v>
      </c>
      <c r="U20" t="s">
        <v>715</v>
      </c>
      <c r="V20" s="6" t="s">
        <v>70</v>
      </c>
      <c r="W20" s="6" t="s">
        <v>70</v>
      </c>
      <c r="X20" s="6" t="s">
        <v>70</v>
      </c>
      <c r="Y20" s="6" t="s">
        <v>71</v>
      </c>
      <c r="Z20" s="6" t="s">
        <v>71</v>
      </c>
      <c r="AA20" s="6" t="s">
        <v>71</v>
      </c>
      <c r="AB20" s="6"/>
      <c r="AC20" s="6" t="s">
        <v>72</v>
      </c>
      <c r="AD20" s="6"/>
      <c r="AE20" s="6"/>
      <c r="AF20" s="6"/>
      <c r="AG20" s="6"/>
      <c r="AH20" s="6"/>
      <c r="AI20" s="6" t="s">
        <v>72</v>
      </c>
      <c r="AJ20" s="6" t="s">
        <v>72</v>
      </c>
      <c r="AK20" s="6"/>
      <c r="AL20" s="6"/>
      <c r="AM20" s="6"/>
      <c r="AN20" s="6"/>
      <c r="AO20" s="6"/>
      <c r="AP20" s="6"/>
      <c r="AQ20" s="6"/>
      <c r="AR20" s="6"/>
      <c r="AS20" s="6"/>
      <c r="AT20" s="6"/>
      <c r="AU20" s="6"/>
      <c r="AV20" s="6"/>
      <c r="AW20" s="6"/>
      <c r="AX20" s="6"/>
      <c r="AY20" s="6"/>
      <c r="AZ20" s="6" t="s">
        <v>98</v>
      </c>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t="s">
        <v>1035</v>
      </c>
      <c r="CC20" s="6"/>
      <c r="CD20" s="6" t="s">
        <v>72</v>
      </c>
      <c r="CE20" s="6"/>
      <c r="CF20" s="6" t="s">
        <v>71</v>
      </c>
      <c r="CG20" s="6"/>
      <c r="CH20" s="6"/>
      <c r="CI20" s="6" t="s">
        <v>70</v>
      </c>
      <c r="CJ20" s="6"/>
      <c r="CK20" s="6"/>
      <c r="CL20" s="6" t="s">
        <v>70</v>
      </c>
      <c r="CM20" s="6"/>
      <c r="CN20" s="6"/>
      <c r="CO20" s="6"/>
      <c r="CP20" s="6" t="s">
        <v>73</v>
      </c>
      <c r="CQ20" s="6" t="s">
        <v>73</v>
      </c>
      <c r="CR20" s="6" t="s">
        <v>73</v>
      </c>
    </row>
    <row r="21" spans="1:96" ht="15" customHeight="1" x14ac:dyDescent="0.25">
      <c r="A21" t="s">
        <v>128</v>
      </c>
      <c r="D21" s="49" t="s">
        <v>74</v>
      </c>
      <c r="E21" t="s">
        <v>94</v>
      </c>
      <c r="F21" s="118" t="b">
        <f>OR(AND($G$2="Ja",OTL[[#This Row],[Basis]]="x"),
    AND($H$2="Ja",OTL[[#This Row],[NEN2580]]="x"),
    AND($I$2="Ja",OTL[[#This Row],[Meetinstructie]]="x"),
    AND($J$2="Ja",OTL[[#This Row],[Bbl vergunning]]="x"),
    AND($K$2="Ja",OTL[[#This Row],[WWS]]="x"),
    AND($L$2="Ja",OTL[[#This Row],[MJOP Bouwkundig]]="x"),
    AND($M$2="Ja",OTL[[#This Row],[MJOP Installaties]]="x"))</f>
        <v>0</v>
      </c>
      <c r="G21" s="4" t="s">
        <v>95</v>
      </c>
      <c r="K21" s="4" t="s">
        <v>98</v>
      </c>
      <c r="L21" s="4" t="s">
        <v>95</v>
      </c>
      <c r="P21" t="s">
        <v>129</v>
      </c>
      <c r="Q21" t="s">
        <v>130</v>
      </c>
      <c r="R21" s="1">
        <v>34</v>
      </c>
      <c r="S21" t="s">
        <v>716</v>
      </c>
      <c r="T21" t="s">
        <v>717</v>
      </c>
      <c r="V21" s="6" t="s">
        <v>70</v>
      </c>
      <c r="W21" s="6" t="s">
        <v>70</v>
      </c>
      <c r="X21" s="6" t="s">
        <v>70</v>
      </c>
      <c r="Y21" s="6" t="s">
        <v>71</v>
      </c>
      <c r="Z21" s="6" t="s">
        <v>71</v>
      </c>
      <c r="AA21" s="6" t="s">
        <v>71</v>
      </c>
      <c r="AB21" s="6"/>
      <c r="AC21" s="6"/>
      <c r="AD21" s="6"/>
      <c r="AE21" s="6"/>
      <c r="AF21" s="6"/>
      <c r="AG21" s="6" t="s">
        <v>72</v>
      </c>
      <c r="AH21" s="6"/>
      <c r="AI21" s="6" t="s">
        <v>72</v>
      </c>
      <c r="AJ21" s="6"/>
      <c r="AK21" s="6"/>
      <c r="AL21" s="6"/>
      <c r="AM21" s="6"/>
      <c r="AN21" s="6"/>
      <c r="AO21" s="6"/>
      <c r="AP21" s="6"/>
      <c r="AQ21" s="6"/>
      <c r="AR21" s="6"/>
      <c r="AS21" s="6"/>
      <c r="AT21" s="6"/>
      <c r="AU21" s="6"/>
      <c r="AV21" s="6"/>
      <c r="AW21" s="6"/>
      <c r="AX21" s="6"/>
      <c r="AY21" s="6"/>
      <c r="AZ21" s="6" t="s">
        <v>98</v>
      </c>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t="s">
        <v>1035</v>
      </c>
      <c r="CC21" s="6"/>
      <c r="CD21" s="6"/>
      <c r="CE21" s="6"/>
      <c r="CF21" s="6" t="s">
        <v>71</v>
      </c>
      <c r="CG21" s="6"/>
      <c r="CH21" s="6"/>
      <c r="CI21" s="6" t="s">
        <v>70</v>
      </c>
      <c r="CJ21" s="6"/>
      <c r="CK21" s="6"/>
      <c r="CL21" s="6" t="s">
        <v>70</v>
      </c>
      <c r="CM21" s="6"/>
      <c r="CN21" s="6"/>
      <c r="CO21" s="6"/>
      <c r="CP21" s="6" t="s">
        <v>73</v>
      </c>
      <c r="CQ21" s="6" t="s">
        <v>73</v>
      </c>
      <c r="CR21" s="6" t="s">
        <v>73</v>
      </c>
    </row>
    <row r="22" spans="1:96" ht="15" customHeight="1" x14ac:dyDescent="0.25">
      <c r="A22" t="s">
        <v>131</v>
      </c>
      <c r="D22" s="49" t="s">
        <v>74</v>
      </c>
      <c r="E22" t="s">
        <v>102</v>
      </c>
      <c r="F22" s="118" t="b">
        <f>OR(AND($G$2="Ja",OTL[[#This Row],[Basis]]="x"),
    AND($H$2="Ja",OTL[[#This Row],[NEN2580]]="x"),
    AND($I$2="Ja",OTL[[#This Row],[Meetinstructie]]="x"),
    AND($J$2="Ja",OTL[[#This Row],[Bbl vergunning]]="x"),
    AND($K$2="Ja",OTL[[#This Row],[WWS]]="x"),
    AND($L$2="Ja",OTL[[#This Row],[MJOP Bouwkundig]]="x"),
    AND($M$2="Ja",OTL[[#This Row],[MJOP Installaties]]="x"))</f>
        <v>0</v>
      </c>
      <c r="K22" s="4" t="s">
        <v>98</v>
      </c>
      <c r="M22" s="4" t="s">
        <v>95</v>
      </c>
      <c r="P22" t="s">
        <v>132</v>
      </c>
      <c r="Q22" t="s">
        <v>133</v>
      </c>
      <c r="R22" s="1">
        <v>65</v>
      </c>
      <c r="S22" t="s">
        <v>718</v>
      </c>
      <c r="T22" t="s">
        <v>719</v>
      </c>
      <c r="U22" t="s">
        <v>720</v>
      </c>
      <c r="V22" s="6" t="s">
        <v>70</v>
      </c>
      <c r="W22" s="6" t="s">
        <v>70</v>
      </c>
      <c r="X22" s="6" t="s">
        <v>70</v>
      </c>
      <c r="Y22" s="6" t="s">
        <v>71</v>
      </c>
      <c r="Z22" s="6" t="s">
        <v>71</v>
      </c>
      <c r="AA22" s="6" t="s">
        <v>71</v>
      </c>
      <c r="AB22" s="6"/>
      <c r="AC22" s="6"/>
      <c r="AD22" s="6"/>
      <c r="AE22" s="6"/>
      <c r="AF22" s="6"/>
      <c r="AG22" s="6"/>
      <c r="AH22" s="6"/>
      <c r="AI22" s="6"/>
      <c r="AJ22" s="6"/>
      <c r="AK22" s="6"/>
      <c r="AL22" s="6"/>
      <c r="AM22" s="6"/>
      <c r="AN22" s="6"/>
      <c r="AO22" s="6"/>
      <c r="AP22" s="6"/>
      <c r="AQ22" s="6"/>
      <c r="AR22" s="6"/>
      <c r="AS22" s="6"/>
      <c r="AT22" s="6"/>
      <c r="AU22" s="6"/>
      <c r="AV22" s="6"/>
      <c r="AW22" s="6"/>
      <c r="AX22" s="6"/>
      <c r="AY22" s="6"/>
      <c r="AZ22" s="6" t="s">
        <v>98</v>
      </c>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t="s">
        <v>70</v>
      </c>
      <c r="CF22" s="6"/>
      <c r="CG22" s="6"/>
      <c r="CH22" s="6"/>
      <c r="CI22" s="6" t="s">
        <v>70</v>
      </c>
      <c r="CJ22" s="6" t="s">
        <v>70</v>
      </c>
      <c r="CK22" s="6"/>
      <c r="CL22" s="6" t="s">
        <v>70</v>
      </c>
      <c r="CM22" s="6"/>
      <c r="CN22" s="6"/>
      <c r="CO22" s="6"/>
      <c r="CP22" s="6" t="s">
        <v>73</v>
      </c>
      <c r="CQ22" s="6" t="s">
        <v>73</v>
      </c>
      <c r="CR22" s="6" t="s">
        <v>73</v>
      </c>
    </row>
    <row r="23" spans="1:96" ht="15" customHeight="1" x14ac:dyDescent="0.25">
      <c r="A23" t="s">
        <v>134</v>
      </c>
      <c r="D23" s="49" t="s">
        <v>74</v>
      </c>
      <c r="E23" t="s">
        <v>94</v>
      </c>
      <c r="F23" s="118" t="b">
        <f>OR(AND($G$2="Ja",OTL[[#This Row],[Basis]]="x"),
    AND($H$2="Ja",OTL[[#This Row],[NEN2580]]="x"),
    AND($I$2="Ja",OTL[[#This Row],[Meetinstructie]]="x"),
    AND($J$2="Ja",OTL[[#This Row],[Bbl vergunning]]="x"),
    AND($K$2="Ja",OTL[[#This Row],[WWS]]="x"),
    AND($L$2="Ja",OTL[[#This Row],[MJOP Bouwkundig]]="x"),
    AND($M$2="Ja",OTL[[#This Row],[MJOP Installaties]]="x"))</f>
        <v>0</v>
      </c>
      <c r="G23" s="4" t="s">
        <v>95</v>
      </c>
      <c r="K23" s="4" t="s">
        <v>98</v>
      </c>
      <c r="L23" s="4" t="s">
        <v>95</v>
      </c>
      <c r="P23" t="s">
        <v>135</v>
      </c>
      <c r="Q23" t="s">
        <v>136</v>
      </c>
      <c r="R23" s="1" t="s">
        <v>110</v>
      </c>
      <c r="S23" t="s">
        <v>721</v>
      </c>
      <c r="T23" t="s">
        <v>722</v>
      </c>
      <c r="U23" t="s">
        <v>723</v>
      </c>
      <c r="V23" s="6" t="s">
        <v>70</v>
      </c>
      <c r="W23" s="6" t="s">
        <v>70</v>
      </c>
      <c r="X23" s="6" t="s">
        <v>70</v>
      </c>
      <c r="Y23" s="6" t="s">
        <v>71</v>
      </c>
      <c r="Z23" s="6" t="s">
        <v>71</v>
      </c>
      <c r="AA23" s="6" t="s">
        <v>71</v>
      </c>
      <c r="AB23" s="6"/>
      <c r="AC23" s="6" t="s">
        <v>72</v>
      </c>
      <c r="AD23" s="6"/>
      <c r="AE23" s="6"/>
      <c r="AF23" s="6"/>
      <c r="AG23" s="6" t="s">
        <v>72</v>
      </c>
      <c r="AH23" s="6"/>
      <c r="AI23" s="6"/>
      <c r="AJ23" s="6" t="s">
        <v>72</v>
      </c>
      <c r="AK23" s="6" t="s">
        <v>70</v>
      </c>
      <c r="AL23" s="6"/>
      <c r="AM23" s="6" t="s">
        <v>70</v>
      </c>
      <c r="AN23" s="6" t="s">
        <v>70</v>
      </c>
      <c r="AO23" s="6"/>
      <c r="AP23" s="6"/>
      <c r="AQ23" s="6"/>
      <c r="AR23" s="6"/>
      <c r="AS23" s="6"/>
      <c r="AT23" s="6"/>
      <c r="AU23" s="6"/>
      <c r="AV23" s="6"/>
      <c r="AW23" s="6"/>
      <c r="AX23" s="6"/>
      <c r="AY23" s="6"/>
      <c r="AZ23" s="6" t="s">
        <v>98</v>
      </c>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t="s">
        <v>1035</v>
      </c>
      <c r="CC23" s="6"/>
      <c r="CD23" s="6" t="s">
        <v>72</v>
      </c>
      <c r="CE23" s="6"/>
      <c r="CF23" s="6" t="s">
        <v>71</v>
      </c>
      <c r="CG23" s="6" t="s">
        <v>71</v>
      </c>
      <c r="CH23" s="6"/>
      <c r="CI23" s="6" t="s">
        <v>70</v>
      </c>
      <c r="CJ23" s="6"/>
      <c r="CK23" s="6"/>
      <c r="CL23" s="6" t="s">
        <v>70</v>
      </c>
      <c r="CM23" s="6"/>
      <c r="CN23" s="6"/>
      <c r="CO23" s="6"/>
      <c r="CP23" s="6" t="s">
        <v>73</v>
      </c>
      <c r="CQ23" s="6" t="s">
        <v>73</v>
      </c>
      <c r="CR23" s="6" t="s">
        <v>73</v>
      </c>
    </row>
    <row r="24" spans="1:96" ht="15" customHeight="1" x14ac:dyDescent="0.25">
      <c r="A24" t="s">
        <v>137</v>
      </c>
      <c r="D24" s="49" t="s">
        <v>74</v>
      </c>
      <c r="E24" t="s">
        <v>102</v>
      </c>
      <c r="F24" s="118" t="b">
        <f>OR(AND($G$2="Ja",OTL[[#This Row],[Basis]]="x"),
    AND($H$2="Ja",OTL[[#This Row],[NEN2580]]="x"),
    AND($I$2="Ja",OTL[[#This Row],[Meetinstructie]]="x"),
    AND($J$2="Ja",OTL[[#This Row],[Bbl vergunning]]="x"),
    AND($K$2="Ja",OTL[[#This Row],[WWS]]="x"),
    AND($L$2="Ja",OTL[[#This Row],[MJOP Bouwkundig]]="x"),
    AND($M$2="Ja",OTL[[#This Row],[MJOP Installaties]]="x"))</f>
        <v>0</v>
      </c>
      <c r="K24" s="4" t="s">
        <v>98</v>
      </c>
      <c r="M24" s="4" t="s">
        <v>95</v>
      </c>
      <c r="P24" t="s">
        <v>120</v>
      </c>
      <c r="Q24" t="s">
        <v>138</v>
      </c>
      <c r="R24" s="1">
        <v>74</v>
      </c>
      <c r="S24" t="s">
        <v>724</v>
      </c>
      <c r="T24" t="s">
        <v>725</v>
      </c>
      <c r="V24" s="6" t="s">
        <v>70</v>
      </c>
      <c r="W24" s="6" t="s">
        <v>70</v>
      </c>
      <c r="X24" s="6" t="s">
        <v>70</v>
      </c>
      <c r="Y24" s="6" t="s">
        <v>71</v>
      </c>
      <c r="Z24" s="6" t="s">
        <v>71</v>
      </c>
      <c r="AA24" s="6" t="s">
        <v>71</v>
      </c>
      <c r="AB24" s="6"/>
      <c r="AC24" s="6"/>
      <c r="AD24" s="6"/>
      <c r="AE24" s="6"/>
      <c r="AF24" s="6"/>
      <c r="AG24" s="6"/>
      <c r="AH24" s="6"/>
      <c r="AI24" s="6"/>
      <c r="AJ24" s="6"/>
      <c r="AK24" s="6"/>
      <c r="AL24" s="6"/>
      <c r="AM24" s="6"/>
      <c r="AN24" s="6"/>
      <c r="AO24" s="6"/>
      <c r="AP24" s="6"/>
      <c r="AQ24" s="6"/>
      <c r="AR24" s="6"/>
      <c r="AS24" s="6"/>
      <c r="AT24" s="6"/>
      <c r="AU24" s="6"/>
      <c r="AV24" s="6"/>
      <c r="AW24" s="6"/>
      <c r="AX24" s="6"/>
      <c r="AY24" s="6"/>
      <c r="AZ24" s="6" t="s">
        <v>98</v>
      </c>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t="s">
        <v>70</v>
      </c>
      <c r="CF24" s="6"/>
      <c r="CG24" s="6"/>
      <c r="CH24" s="6"/>
      <c r="CI24" s="6" t="s">
        <v>70</v>
      </c>
      <c r="CJ24" s="6"/>
      <c r="CK24" s="6"/>
      <c r="CL24" s="6" t="s">
        <v>70</v>
      </c>
      <c r="CM24" s="6"/>
      <c r="CN24" s="6"/>
      <c r="CO24" s="6"/>
      <c r="CP24" s="6" t="s">
        <v>73</v>
      </c>
      <c r="CQ24" s="6" t="s">
        <v>73</v>
      </c>
      <c r="CR24" s="6" t="s">
        <v>73</v>
      </c>
    </row>
    <row r="25" spans="1:96" ht="15" customHeight="1" x14ac:dyDescent="0.25">
      <c r="A25" t="s">
        <v>139</v>
      </c>
      <c r="D25" s="49" t="s">
        <v>74</v>
      </c>
      <c r="E25" t="s">
        <v>102</v>
      </c>
      <c r="F25" s="118" t="b">
        <f>OR(AND($G$2="Ja",OTL[[#This Row],[Basis]]="x"),
    AND($H$2="Ja",OTL[[#This Row],[NEN2580]]="x"),
    AND($I$2="Ja",OTL[[#This Row],[Meetinstructie]]="x"),
    AND($J$2="Ja",OTL[[#This Row],[Bbl vergunning]]="x"),
    AND($K$2="Ja",OTL[[#This Row],[WWS]]="x"),
    AND($L$2="Ja",OTL[[#This Row],[MJOP Bouwkundig]]="x"),
    AND($M$2="Ja",OTL[[#This Row],[MJOP Installaties]]="x"))</f>
        <v>0</v>
      </c>
      <c r="K25" s="4" t="s">
        <v>98</v>
      </c>
      <c r="M25" s="4" t="s">
        <v>95</v>
      </c>
      <c r="P25" t="s">
        <v>132</v>
      </c>
      <c r="Q25" t="s">
        <v>97</v>
      </c>
      <c r="R25" s="1">
        <v>61</v>
      </c>
      <c r="S25" t="s">
        <v>726</v>
      </c>
      <c r="T25" t="s">
        <v>727</v>
      </c>
      <c r="U25" t="s">
        <v>728</v>
      </c>
      <c r="V25" s="6" t="s">
        <v>70</v>
      </c>
      <c r="W25" s="6" t="s">
        <v>70</v>
      </c>
      <c r="X25" s="6" t="s">
        <v>70</v>
      </c>
      <c r="Y25" s="6" t="s">
        <v>71</v>
      </c>
      <c r="Z25" s="6" t="s">
        <v>71</v>
      </c>
      <c r="AA25" s="6" t="s">
        <v>71</v>
      </c>
      <c r="AB25" s="6"/>
      <c r="AC25" s="6"/>
      <c r="AD25" s="6"/>
      <c r="AE25" s="6"/>
      <c r="AF25" s="6"/>
      <c r="AG25" s="6"/>
      <c r="AH25" s="6"/>
      <c r="AI25" s="6"/>
      <c r="AJ25" s="6"/>
      <c r="AK25" s="6"/>
      <c r="AL25" s="6"/>
      <c r="AM25" s="6"/>
      <c r="AN25" s="6"/>
      <c r="AO25" s="6"/>
      <c r="AP25" s="6"/>
      <c r="AQ25" s="6"/>
      <c r="AR25" s="6"/>
      <c r="AS25" s="6"/>
      <c r="AT25" s="6"/>
      <c r="AU25" s="6"/>
      <c r="AV25" s="6"/>
      <c r="AW25" s="6"/>
      <c r="AX25" s="6"/>
      <c r="AY25" s="6"/>
      <c r="AZ25" s="6" t="s">
        <v>98</v>
      </c>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t="s">
        <v>70</v>
      </c>
      <c r="CF25" s="6"/>
      <c r="CG25" s="6"/>
      <c r="CH25" s="6"/>
      <c r="CI25" s="6" t="s">
        <v>70</v>
      </c>
      <c r="CJ25" s="6"/>
      <c r="CK25" s="6"/>
      <c r="CL25" s="6" t="s">
        <v>70</v>
      </c>
      <c r="CM25" s="6"/>
      <c r="CN25" s="6"/>
      <c r="CO25" s="6"/>
      <c r="CP25" s="6" t="s">
        <v>73</v>
      </c>
      <c r="CQ25" s="6" t="s">
        <v>73</v>
      </c>
      <c r="CR25" s="6" t="s">
        <v>73</v>
      </c>
    </row>
    <row r="26" spans="1:96" ht="15" customHeight="1" x14ac:dyDescent="0.25">
      <c r="A26" t="s">
        <v>140</v>
      </c>
      <c r="D26" s="49" t="s">
        <v>74</v>
      </c>
      <c r="E26" t="s">
        <v>94</v>
      </c>
      <c r="F26" s="118" t="b">
        <f>OR(AND($G$2="Ja",OTL[[#This Row],[Basis]]="x"),
    AND($H$2="Ja",OTL[[#This Row],[NEN2580]]="x"),
    AND($I$2="Ja",OTL[[#This Row],[Meetinstructie]]="x"),
    AND($J$2="Ja",OTL[[#This Row],[Bbl vergunning]]="x"),
    AND($K$2="Ja",OTL[[#This Row],[WWS]]="x"),
    AND($L$2="Ja",OTL[[#This Row],[MJOP Bouwkundig]]="x"),
    AND($M$2="Ja",OTL[[#This Row],[MJOP Installaties]]="x"))</f>
        <v>0</v>
      </c>
      <c r="K26" s="4" t="s">
        <v>98</v>
      </c>
      <c r="L26" s="4" t="s">
        <v>95</v>
      </c>
      <c r="P26" t="s">
        <v>141</v>
      </c>
      <c r="Q26" t="s">
        <v>142</v>
      </c>
      <c r="R26" s="1">
        <v>27</v>
      </c>
      <c r="S26" t="s">
        <v>729</v>
      </c>
      <c r="T26" t="s">
        <v>730</v>
      </c>
      <c r="V26" s="6" t="s">
        <v>70</v>
      </c>
      <c r="W26" s="6" t="s">
        <v>70</v>
      </c>
      <c r="X26" s="6" t="s">
        <v>70</v>
      </c>
      <c r="Y26" s="6" t="s">
        <v>71</v>
      </c>
      <c r="Z26" s="6" t="s">
        <v>71</v>
      </c>
      <c r="AA26" s="6" t="s">
        <v>71</v>
      </c>
      <c r="AB26" s="6"/>
      <c r="AC26" s="6"/>
      <c r="AD26" s="6"/>
      <c r="AE26" s="6"/>
      <c r="AF26" s="6"/>
      <c r="AG26" s="6" t="s">
        <v>72</v>
      </c>
      <c r="AH26" s="6"/>
      <c r="AI26" s="6" t="s">
        <v>72</v>
      </c>
      <c r="AJ26" s="6" t="s">
        <v>72</v>
      </c>
      <c r="AK26" s="6"/>
      <c r="AL26" s="6"/>
      <c r="AM26" s="6"/>
      <c r="AN26" s="6"/>
      <c r="AO26" s="6"/>
      <c r="AP26" s="6"/>
      <c r="AQ26" s="6"/>
      <c r="AR26" s="6"/>
      <c r="AS26" s="6"/>
      <c r="AT26" s="6"/>
      <c r="AU26" s="6"/>
      <c r="AV26" s="6"/>
      <c r="AW26" s="6"/>
      <c r="AX26" s="6"/>
      <c r="AY26" s="6"/>
      <c r="AZ26" s="6" t="s">
        <v>98</v>
      </c>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t="s">
        <v>1035</v>
      </c>
      <c r="CC26" s="6"/>
      <c r="CD26" s="6"/>
      <c r="CE26" s="6"/>
      <c r="CF26" s="6" t="s">
        <v>71</v>
      </c>
      <c r="CG26" s="6"/>
      <c r="CH26" s="6"/>
      <c r="CI26" s="6" t="s">
        <v>70</v>
      </c>
      <c r="CJ26" s="6"/>
      <c r="CK26" s="6"/>
      <c r="CL26" s="6" t="s">
        <v>70</v>
      </c>
      <c r="CM26" s="6"/>
      <c r="CN26" s="6"/>
      <c r="CO26" s="6"/>
      <c r="CP26" s="6" t="s">
        <v>73</v>
      </c>
      <c r="CQ26" s="6" t="s">
        <v>73</v>
      </c>
      <c r="CR26" s="6" t="s">
        <v>73</v>
      </c>
    </row>
    <row r="27" spans="1:96" ht="15" customHeight="1" x14ac:dyDescent="0.25">
      <c r="A27" t="s">
        <v>143</v>
      </c>
      <c r="B27" t="s">
        <v>116</v>
      </c>
      <c r="C27" t="s">
        <v>144</v>
      </c>
      <c r="D27" s="49" t="s">
        <v>74</v>
      </c>
      <c r="E27" t="s">
        <v>102</v>
      </c>
      <c r="F27" s="118" t="b">
        <f>OR(AND($G$2="Ja",OTL[[#This Row],[Basis]]="x"),
    AND($H$2="Ja",OTL[[#This Row],[NEN2580]]="x"),
    AND($I$2="Ja",OTL[[#This Row],[Meetinstructie]]="x"),
    AND($J$2="Ja",OTL[[#This Row],[Bbl vergunning]]="x"),
    AND($K$2="Ja",OTL[[#This Row],[WWS]]="x"),
    AND($L$2="Ja",OTL[[#This Row],[MJOP Bouwkundig]]="x"),
    AND($M$2="Ja",OTL[[#This Row],[MJOP Installaties]]="x"))</f>
        <v>0</v>
      </c>
      <c r="K27" s="4" t="s">
        <v>98</v>
      </c>
      <c r="M27" s="4" t="s">
        <v>95</v>
      </c>
      <c r="P27" t="s">
        <v>145</v>
      </c>
      <c r="Q27" t="s">
        <v>146</v>
      </c>
      <c r="R27" s="1">
        <v>53</v>
      </c>
      <c r="S27" t="s">
        <v>731</v>
      </c>
      <c r="T27" t="s">
        <v>732</v>
      </c>
      <c r="V27" s="6" t="s">
        <v>70</v>
      </c>
      <c r="W27" s="6" t="s">
        <v>70</v>
      </c>
      <c r="X27" s="6" t="s">
        <v>70</v>
      </c>
      <c r="Y27" s="6" t="s">
        <v>71</v>
      </c>
      <c r="Z27" s="6" t="s">
        <v>71</v>
      </c>
      <c r="AA27" s="6" t="s">
        <v>71</v>
      </c>
      <c r="AB27" s="6" t="s">
        <v>71</v>
      </c>
      <c r="AC27" s="6"/>
      <c r="AD27" s="6"/>
      <c r="AE27" s="6"/>
      <c r="AF27" s="6"/>
      <c r="AG27" s="6"/>
      <c r="AH27" s="6" t="s">
        <v>72</v>
      </c>
      <c r="AI27" s="6"/>
      <c r="AJ27" s="6"/>
      <c r="AK27" s="6"/>
      <c r="AL27" s="6"/>
      <c r="AM27" s="6"/>
      <c r="AN27" s="6"/>
      <c r="AO27" s="6"/>
      <c r="AP27" s="6"/>
      <c r="AQ27" s="6"/>
      <c r="AR27" s="6"/>
      <c r="AS27" s="6"/>
      <c r="AT27" s="6"/>
      <c r="AU27" s="6"/>
      <c r="AV27" s="6"/>
      <c r="AW27" s="6"/>
      <c r="AX27" s="6"/>
      <c r="AY27" s="6"/>
      <c r="AZ27" s="6" t="s">
        <v>98</v>
      </c>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t="s">
        <v>70</v>
      </c>
      <c r="CF27" s="6"/>
      <c r="CG27" s="6"/>
      <c r="CH27" s="6"/>
      <c r="CI27" s="6" t="s">
        <v>70</v>
      </c>
      <c r="CJ27" s="6" t="s">
        <v>70</v>
      </c>
      <c r="CK27" s="6"/>
      <c r="CL27" s="6" t="s">
        <v>70</v>
      </c>
      <c r="CM27" s="6"/>
      <c r="CN27" s="6"/>
      <c r="CO27" s="6"/>
      <c r="CP27" s="6" t="s">
        <v>73</v>
      </c>
      <c r="CQ27" s="6" t="s">
        <v>73</v>
      </c>
      <c r="CR27" s="6" t="s">
        <v>73</v>
      </c>
    </row>
    <row r="28" spans="1:96" ht="15" customHeight="1" x14ac:dyDescent="0.25">
      <c r="A28" t="s">
        <v>143</v>
      </c>
      <c r="B28" t="s">
        <v>116</v>
      </c>
      <c r="C28" t="s">
        <v>147</v>
      </c>
      <c r="D28" s="49" t="s">
        <v>74</v>
      </c>
      <c r="E28" t="s">
        <v>102</v>
      </c>
      <c r="F28" s="118" t="b">
        <f>OR(AND($G$2="Ja",OTL[[#This Row],[Basis]]="x"),
    AND($H$2="Ja",OTL[[#This Row],[NEN2580]]="x"),
    AND($I$2="Ja",OTL[[#This Row],[Meetinstructie]]="x"),
    AND($J$2="Ja",OTL[[#This Row],[Bbl vergunning]]="x"),
    AND($K$2="Ja",OTL[[#This Row],[WWS]]="x"),
    AND($L$2="Ja",OTL[[#This Row],[MJOP Bouwkundig]]="x"),
    AND($M$2="Ja",OTL[[#This Row],[MJOP Installaties]]="x"))</f>
        <v>0</v>
      </c>
      <c r="K28" s="4" t="s">
        <v>98</v>
      </c>
      <c r="M28" s="4" t="s">
        <v>95</v>
      </c>
      <c r="P28" t="s">
        <v>145</v>
      </c>
      <c r="Q28" t="s">
        <v>146</v>
      </c>
      <c r="R28" s="1">
        <v>53</v>
      </c>
      <c r="S28" t="s">
        <v>731</v>
      </c>
      <c r="T28" t="s">
        <v>732</v>
      </c>
      <c r="V28" s="6" t="s">
        <v>70</v>
      </c>
      <c r="W28" s="6" t="s">
        <v>70</v>
      </c>
      <c r="X28" s="6" t="s">
        <v>70</v>
      </c>
      <c r="Y28" s="6" t="s">
        <v>71</v>
      </c>
      <c r="Z28" s="6" t="s">
        <v>71</v>
      </c>
      <c r="AA28" s="6" t="s">
        <v>71</v>
      </c>
      <c r="AB28" s="6" t="s">
        <v>71</v>
      </c>
      <c r="AC28" s="6"/>
      <c r="AD28" s="6"/>
      <c r="AE28" s="6"/>
      <c r="AF28" s="6"/>
      <c r="AG28" s="6"/>
      <c r="AH28" s="6" t="s">
        <v>72</v>
      </c>
      <c r="AI28" s="6"/>
      <c r="AJ28" s="6"/>
      <c r="AK28" s="6"/>
      <c r="AL28" s="6"/>
      <c r="AM28" s="6"/>
      <c r="AN28" s="6"/>
      <c r="AO28" s="6"/>
      <c r="AP28" s="6"/>
      <c r="AQ28" s="6"/>
      <c r="AR28" s="6"/>
      <c r="AS28" s="6"/>
      <c r="AT28" s="6"/>
      <c r="AU28" s="6"/>
      <c r="AV28" s="6"/>
      <c r="AW28" s="6"/>
      <c r="AX28" s="6"/>
      <c r="AY28" s="6"/>
      <c r="AZ28" s="6" t="s">
        <v>98</v>
      </c>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t="s">
        <v>70</v>
      </c>
      <c r="CF28" s="6"/>
      <c r="CG28" s="6"/>
      <c r="CH28" s="6"/>
      <c r="CI28" s="6" t="s">
        <v>70</v>
      </c>
      <c r="CJ28" s="6" t="s">
        <v>70</v>
      </c>
      <c r="CK28" s="6"/>
      <c r="CL28" s="6" t="s">
        <v>70</v>
      </c>
      <c r="CM28" s="6"/>
      <c r="CN28" s="6"/>
      <c r="CO28" s="6"/>
      <c r="CP28" s="6" t="s">
        <v>73</v>
      </c>
      <c r="CQ28" s="6" t="s">
        <v>73</v>
      </c>
      <c r="CR28" s="6" t="s">
        <v>73</v>
      </c>
    </row>
    <row r="29" spans="1:96" ht="15" customHeight="1" x14ac:dyDescent="0.25">
      <c r="A29" t="s">
        <v>143</v>
      </c>
      <c r="B29" t="s">
        <v>116</v>
      </c>
      <c r="C29" t="s">
        <v>148</v>
      </c>
      <c r="D29" s="49" t="s">
        <v>74</v>
      </c>
      <c r="E29" t="s">
        <v>102</v>
      </c>
      <c r="F29" s="118" t="b">
        <f>OR(AND($G$2="Ja",OTL[[#This Row],[Basis]]="x"),
    AND($H$2="Ja",OTL[[#This Row],[NEN2580]]="x"),
    AND($I$2="Ja",OTL[[#This Row],[Meetinstructie]]="x"),
    AND($J$2="Ja",OTL[[#This Row],[Bbl vergunning]]="x"),
    AND($K$2="Ja",OTL[[#This Row],[WWS]]="x"),
    AND($L$2="Ja",OTL[[#This Row],[MJOP Bouwkundig]]="x"),
    AND($M$2="Ja",OTL[[#This Row],[MJOP Installaties]]="x"))</f>
        <v>0</v>
      </c>
      <c r="K29" s="4" t="s">
        <v>98</v>
      </c>
      <c r="M29" s="4" t="s">
        <v>95</v>
      </c>
      <c r="P29" t="s">
        <v>145</v>
      </c>
      <c r="Q29" t="s">
        <v>146</v>
      </c>
      <c r="R29" s="1">
        <v>53</v>
      </c>
      <c r="S29" t="s">
        <v>731</v>
      </c>
      <c r="T29" t="s">
        <v>732</v>
      </c>
      <c r="U29" s="2"/>
      <c r="V29" s="6" t="s">
        <v>70</v>
      </c>
      <c r="W29" s="6" t="s">
        <v>70</v>
      </c>
      <c r="X29" s="6" t="s">
        <v>70</v>
      </c>
      <c r="Y29" s="6" t="s">
        <v>71</v>
      </c>
      <c r="Z29" s="6" t="s">
        <v>71</v>
      </c>
      <c r="AA29" s="6" t="s">
        <v>71</v>
      </c>
      <c r="AB29" s="6" t="s">
        <v>71</v>
      </c>
      <c r="AC29" s="6"/>
      <c r="AD29" s="6"/>
      <c r="AE29" s="6"/>
      <c r="AF29" s="6"/>
      <c r="AG29" s="6"/>
      <c r="AH29" s="6" t="s">
        <v>72</v>
      </c>
      <c r="AI29" s="6"/>
      <c r="AJ29" s="6"/>
      <c r="AK29" s="6"/>
      <c r="AL29" s="6"/>
      <c r="AM29" s="6"/>
      <c r="AN29" s="6"/>
      <c r="AO29" s="6"/>
      <c r="AP29" s="6"/>
      <c r="AQ29" s="6"/>
      <c r="AR29" s="6"/>
      <c r="AS29" s="6"/>
      <c r="AT29" s="6"/>
      <c r="AU29" s="6"/>
      <c r="AV29" s="6"/>
      <c r="AW29" s="6"/>
      <c r="AX29" s="6"/>
      <c r="AY29" s="6"/>
      <c r="AZ29" s="6" t="s">
        <v>98</v>
      </c>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t="s">
        <v>70</v>
      </c>
      <c r="CF29" s="6"/>
      <c r="CG29" s="6"/>
      <c r="CH29" s="6"/>
      <c r="CI29" s="6" t="s">
        <v>70</v>
      </c>
      <c r="CJ29" s="6" t="s">
        <v>70</v>
      </c>
      <c r="CK29" s="6"/>
      <c r="CL29" s="6" t="s">
        <v>70</v>
      </c>
      <c r="CM29" s="6"/>
      <c r="CN29" s="6"/>
      <c r="CO29" s="6"/>
      <c r="CP29" s="6" t="s">
        <v>73</v>
      </c>
      <c r="CQ29" s="6" t="s">
        <v>73</v>
      </c>
      <c r="CR29" s="6" t="s">
        <v>73</v>
      </c>
    </row>
    <row r="30" spans="1:96" ht="15" customHeight="1" x14ac:dyDescent="0.25">
      <c r="A30" t="s">
        <v>149</v>
      </c>
      <c r="D30" s="49" t="s">
        <v>74</v>
      </c>
      <c r="E30" t="s">
        <v>94</v>
      </c>
      <c r="F30" s="118" t="b">
        <f>OR(AND($G$2="Ja",OTL[[#This Row],[Basis]]="x"),
    AND($H$2="Ja",OTL[[#This Row],[NEN2580]]="x"),
    AND($I$2="Ja",OTL[[#This Row],[Meetinstructie]]="x"),
    AND($J$2="Ja",OTL[[#This Row],[Bbl vergunning]]="x"),
    AND($K$2="Ja",OTL[[#This Row],[WWS]]="x"),
    AND($L$2="Ja",OTL[[#This Row],[MJOP Bouwkundig]]="x"),
    AND($M$2="Ja",OTL[[#This Row],[MJOP Installaties]]="x"))</f>
        <v>0</v>
      </c>
      <c r="K30" s="4" t="s">
        <v>98</v>
      </c>
      <c r="L30" s="4" t="s">
        <v>95</v>
      </c>
      <c r="P30" t="s">
        <v>150</v>
      </c>
      <c r="Q30" t="s">
        <v>151</v>
      </c>
      <c r="R30" s="1">
        <v>21</v>
      </c>
      <c r="S30" t="s">
        <v>733</v>
      </c>
      <c r="T30" t="s">
        <v>734</v>
      </c>
      <c r="U30" s="2"/>
      <c r="V30" s="6" t="s">
        <v>70</v>
      </c>
      <c r="W30" s="6" t="s">
        <v>70</v>
      </c>
      <c r="X30" s="6" t="s">
        <v>70</v>
      </c>
      <c r="Y30" s="6" t="s">
        <v>71</v>
      </c>
      <c r="Z30" s="6" t="s">
        <v>71</v>
      </c>
      <c r="AA30" s="6" t="s">
        <v>71</v>
      </c>
      <c r="AB30" s="6"/>
      <c r="AC30" s="6"/>
      <c r="AD30" s="6"/>
      <c r="AE30" s="6"/>
      <c r="AF30" s="6"/>
      <c r="AG30" s="6" t="s">
        <v>72</v>
      </c>
      <c r="AH30" s="6"/>
      <c r="AI30" s="6" t="s">
        <v>72</v>
      </c>
      <c r="AJ30" s="6" t="s">
        <v>72</v>
      </c>
      <c r="AK30" s="6"/>
      <c r="AL30" s="6"/>
      <c r="AM30" s="6"/>
      <c r="AN30" s="6"/>
      <c r="AO30" s="6"/>
      <c r="AP30" s="6"/>
      <c r="AQ30" s="6"/>
      <c r="AR30" s="6"/>
      <c r="AS30" s="6"/>
      <c r="AT30" s="6"/>
      <c r="AU30" s="6"/>
      <c r="AV30" s="6"/>
      <c r="AW30" s="6"/>
      <c r="AX30" s="6"/>
      <c r="AY30" s="6"/>
      <c r="AZ30" s="6" t="s">
        <v>98</v>
      </c>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t="s">
        <v>1035</v>
      </c>
      <c r="CC30" s="6"/>
      <c r="CD30" s="6"/>
      <c r="CE30" s="6"/>
      <c r="CF30" s="6" t="s">
        <v>71</v>
      </c>
      <c r="CG30" s="6"/>
      <c r="CH30" s="6"/>
      <c r="CI30" s="6" t="s">
        <v>70</v>
      </c>
      <c r="CJ30" s="6"/>
      <c r="CK30" s="6"/>
      <c r="CL30" s="6" t="s">
        <v>70</v>
      </c>
      <c r="CM30" s="6"/>
      <c r="CN30" s="6"/>
      <c r="CO30" s="6"/>
      <c r="CP30" s="6" t="s">
        <v>73</v>
      </c>
      <c r="CQ30" s="6" t="s">
        <v>73</v>
      </c>
      <c r="CR30" s="6" t="s">
        <v>73</v>
      </c>
    </row>
    <row r="31" spans="1:96" ht="15" customHeight="1" x14ac:dyDescent="0.25">
      <c r="A31" t="s">
        <v>152</v>
      </c>
      <c r="D31" s="49" t="s">
        <v>74</v>
      </c>
      <c r="E31" t="s">
        <v>102</v>
      </c>
      <c r="F31" s="118" t="b">
        <f>OR(AND($G$2="Ja",OTL[[#This Row],[Basis]]="x"),
    AND($H$2="Ja",OTL[[#This Row],[NEN2580]]="x"),
    AND($I$2="Ja",OTL[[#This Row],[Meetinstructie]]="x"),
    AND($J$2="Ja",OTL[[#This Row],[Bbl vergunning]]="x"),
    AND($K$2="Ja",OTL[[#This Row],[WWS]]="x"),
    AND($L$2="Ja",OTL[[#This Row],[MJOP Bouwkundig]]="x"),
    AND($M$2="Ja",OTL[[#This Row],[MJOP Installaties]]="x"))</f>
        <v>0</v>
      </c>
      <c r="K31" s="4" t="s">
        <v>98</v>
      </c>
      <c r="M31" s="4" t="s">
        <v>95</v>
      </c>
      <c r="P31" t="s">
        <v>96</v>
      </c>
      <c r="Q31" t="s">
        <v>97</v>
      </c>
      <c r="R31" s="1">
        <v>59</v>
      </c>
      <c r="S31" t="s">
        <v>735</v>
      </c>
      <c r="T31" t="s">
        <v>736</v>
      </c>
      <c r="U31" s="2"/>
      <c r="V31" s="6" t="s">
        <v>70</v>
      </c>
      <c r="W31" s="6" t="s">
        <v>70</v>
      </c>
      <c r="X31" s="6" t="s">
        <v>70</v>
      </c>
      <c r="Y31" s="6" t="s">
        <v>71</v>
      </c>
      <c r="Z31" s="6" t="s">
        <v>71</v>
      </c>
      <c r="AA31" s="6" t="s">
        <v>71</v>
      </c>
      <c r="AB31" s="6"/>
      <c r="AC31" s="6"/>
      <c r="AD31" s="6"/>
      <c r="AE31" s="6"/>
      <c r="AF31" s="6"/>
      <c r="AG31" s="6"/>
      <c r="AH31" s="6"/>
      <c r="AI31" s="6"/>
      <c r="AJ31" s="6"/>
      <c r="AK31" s="6"/>
      <c r="AL31" s="6"/>
      <c r="AM31" s="6"/>
      <c r="AN31" s="6"/>
      <c r="AO31" s="6"/>
      <c r="AP31" s="6"/>
      <c r="AQ31" s="6"/>
      <c r="AR31" s="6"/>
      <c r="AS31" s="6"/>
      <c r="AT31" s="6"/>
      <c r="AU31" s="6"/>
      <c r="AV31" s="6"/>
      <c r="AW31" s="6"/>
      <c r="AX31" s="6"/>
      <c r="AY31" s="6"/>
      <c r="AZ31" s="6" t="s">
        <v>98</v>
      </c>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t="s">
        <v>70</v>
      </c>
      <c r="CF31" s="6"/>
      <c r="CG31" s="6"/>
      <c r="CH31" s="6"/>
      <c r="CI31" s="6" t="s">
        <v>70</v>
      </c>
      <c r="CJ31" s="6" t="s">
        <v>70</v>
      </c>
      <c r="CK31" s="6"/>
      <c r="CL31" s="6" t="s">
        <v>70</v>
      </c>
      <c r="CM31" s="6"/>
      <c r="CN31" s="6"/>
      <c r="CO31" s="6"/>
      <c r="CP31" s="6" t="s">
        <v>73</v>
      </c>
      <c r="CQ31" s="6" t="s">
        <v>73</v>
      </c>
      <c r="CR31" s="6" t="s">
        <v>73</v>
      </c>
    </row>
    <row r="32" spans="1:96" ht="15" customHeight="1" x14ac:dyDescent="0.25">
      <c r="A32" t="s">
        <v>153</v>
      </c>
      <c r="D32" s="49" t="s">
        <v>74</v>
      </c>
      <c r="E32" t="s">
        <v>102</v>
      </c>
      <c r="F32" s="118" t="b">
        <f>OR(AND($G$2="Ja",OTL[[#This Row],[Basis]]="x"),
    AND($H$2="Ja",OTL[[#This Row],[NEN2580]]="x"),
    AND($I$2="Ja",OTL[[#This Row],[Meetinstructie]]="x"),
    AND($J$2="Ja",OTL[[#This Row],[Bbl vergunning]]="x"),
    AND($K$2="Ja",OTL[[#This Row],[WWS]]="x"),
    AND($L$2="Ja",OTL[[#This Row],[MJOP Bouwkundig]]="x"),
    AND($M$2="Ja",OTL[[#This Row],[MJOP Installaties]]="x"))</f>
        <v>0</v>
      </c>
      <c r="K32" s="4" t="s">
        <v>98</v>
      </c>
      <c r="M32" s="4" t="s">
        <v>95</v>
      </c>
      <c r="P32" t="s">
        <v>132</v>
      </c>
      <c r="Q32" t="s">
        <v>154</v>
      </c>
      <c r="R32" s="1">
        <v>65</v>
      </c>
      <c r="S32" t="s">
        <v>737</v>
      </c>
      <c r="T32" t="s">
        <v>738</v>
      </c>
      <c r="U32" s="2"/>
      <c r="V32" s="6" t="s">
        <v>70</v>
      </c>
      <c r="W32" s="6" t="s">
        <v>70</v>
      </c>
      <c r="X32" s="6" t="s">
        <v>70</v>
      </c>
      <c r="Y32" s="6" t="s">
        <v>71</v>
      </c>
      <c r="Z32" s="6" t="s">
        <v>71</v>
      </c>
      <c r="AA32" s="6" t="s">
        <v>71</v>
      </c>
      <c r="AB32" s="6"/>
      <c r="AC32" s="6"/>
      <c r="AD32" s="6"/>
      <c r="AE32" s="6"/>
      <c r="AF32" s="6"/>
      <c r="AG32" s="6"/>
      <c r="AH32" s="6"/>
      <c r="AI32" s="6"/>
      <c r="AJ32" s="6"/>
      <c r="AK32" s="6"/>
      <c r="AL32" s="6"/>
      <c r="AM32" s="6"/>
      <c r="AN32" s="6"/>
      <c r="AO32" s="6"/>
      <c r="AP32" s="6"/>
      <c r="AQ32" s="6"/>
      <c r="AR32" s="6"/>
      <c r="AS32" s="6"/>
      <c r="AT32" s="6"/>
      <c r="AU32" s="6"/>
      <c r="AV32" s="6"/>
      <c r="AW32" s="6"/>
      <c r="AX32" s="6"/>
      <c r="AY32" s="6"/>
      <c r="AZ32" s="6" t="s">
        <v>98</v>
      </c>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t="s">
        <v>70</v>
      </c>
      <c r="CF32" s="6"/>
      <c r="CG32" s="6"/>
      <c r="CH32" s="6"/>
      <c r="CI32" s="6" t="s">
        <v>70</v>
      </c>
      <c r="CJ32" s="6" t="s">
        <v>70</v>
      </c>
      <c r="CK32" s="6"/>
      <c r="CL32" s="6" t="s">
        <v>70</v>
      </c>
      <c r="CM32" s="6"/>
      <c r="CN32" s="6"/>
      <c r="CO32" s="6"/>
      <c r="CP32" s="6" t="s">
        <v>73</v>
      </c>
      <c r="CQ32" s="6" t="s">
        <v>73</v>
      </c>
      <c r="CR32" s="6" t="s">
        <v>73</v>
      </c>
    </row>
    <row r="33" spans="1:96" ht="15" customHeight="1" x14ac:dyDescent="0.25">
      <c r="A33" t="s">
        <v>155</v>
      </c>
      <c r="D33" s="49" t="s">
        <v>74</v>
      </c>
      <c r="E33" t="s">
        <v>102</v>
      </c>
      <c r="F33" s="118" t="b">
        <f>OR(AND($G$2="Ja",OTL[[#This Row],[Basis]]="x"),
    AND($H$2="Ja",OTL[[#This Row],[NEN2580]]="x"),
    AND($I$2="Ja",OTL[[#This Row],[Meetinstructie]]="x"),
    AND($J$2="Ja",OTL[[#This Row],[Bbl vergunning]]="x"),
    AND($K$2="Ja",OTL[[#This Row],[WWS]]="x"),
    AND($L$2="Ja",OTL[[#This Row],[MJOP Bouwkundig]]="x"),
    AND($M$2="Ja",OTL[[#This Row],[MJOP Installaties]]="x"))</f>
        <v>0</v>
      </c>
      <c r="K33" s="4" t="s">
        <v>98</v>
      </c>
      <c r="M33" s="4" t="s">
        <v>95</v>
      </c>
      <c r="P33" t="s">
        <v>156</v>
      </c>
      <c r="Q33" t="s">
        <v>157</v>
      </c>
      <c r="R33" s="1">
        <v>59</v>
      </c>
      <c r="S33" t="s">
        <v>739</v>
      </c>
      <c r="T33" t="s">
        <v>740</v>
      </c>
      <c r="U33" s="2"/>
      <c r="V33" s="6" t="s">
        <v>70</v>
      </c>
      <c r="W33" s="6" t="s">
        <v>70</v>
      </c>
      <c r="X33" s="6" t="s">
        <v>70</v>
      </c>
      <c r="Y33" s="6" t="s">
        <v>71</v>
      </c>
      <c r="Z33" s="6" t="s">
        <v>71</v>
      </c>
      <c r="AA33" s="6" t="s">
        <v>71</v>
      </c>
      <c r="AB33" s="6"/>
      <c r="AC33" s="6"/>
      <c r="AD33" s="6"/>
      <c r="AE33" s="6"/>
      <c r="AF33" s="6"/>
      <c r="AG33" s="6"/>
      <c r="AH33" s="6"/>
      <c r="AI33" s="6"/>
      <c r="AJ33" s="6"/>
      <c r="AK33" s="6"/>
      <c r="AL33" s="6"/>
      <c r="AM33" s="6"/>
      <c r="AN33" s="6"/>
      <c r="AO33" s="6"/>
      <c r="AP33" s="6"/>
      <c r="AQ33" s="6"/>
      <c r="AR33" s="6"/>
      <c r="AS33" s="6"/>
      <c r="AT33" s="6"/>
      <c r="AU33" s="6"/>
      <c r="AV33" s="6"/>
      <c r="AW33" s="6"/>
      <c r="AX33" s="6"/>
      <c r="AY33" s="6"/>
      <c r="AZ33" s="6" t="s">
        <v>98</v>
      </c>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t="s">
        <v>70</v>
      </c>
      <c r="CF33" s="6"/>
      <c r="CG33" s="6"/>
      <c r="CH33" s="6"/>
      <c r="CI33" s="6" t="s">
        <v>70</v>
      </c>
      <c r="CJ33" s="6" t="s">
        <v>70</v>
      </c>
      <c r="CK33" s="6"/>
      <c r="CL33" s="6" t="s">
        <v>70</v>
      </c>
      <c r="CM33" s="6"/>
      <c r="CN33" s="6"/>
      <c r="CO33" s="6"/>
      <c r="CP33" s="6" t="s">
        <v>73</v>
      </c>
      <c r="CQ33" s="6" t="s">
        <v>73</v>
      </c>
      <c r="CR33" s="6" t="s">
        <v>73</v>
      </c>
    </row>
    <row r="34" spans="1:96" ht="15" customHeight="1" x14ac:dyDescent="0.25">
      <c r="A34" t="s">
        <v>317</v>
      </c>
      <c r="D34" s="49" t="s">
        <v>74</v>
      </c>
      <c r="E34" t="s">
        <v>159</v>
      </c>
      <c r="F34" s="118" t="b">
        <f>OR(AND($G$2="Ja",OTL[[#This Row],[Basis]]="x"),
    AND($H$2="Ja",OTL[[#This Row],[NEN2580]]="x"),
    AND($I$2="Ja",OTL[[#This Row],[Meetinstructie]]="x"),
    AND($J$2="Ja",OTL[[#This Row],[Bbl vergunning]]="x"),
    AND($K$2="Ja",OTL[[#This Row],[WWS]]="x"),
    AND($L$2="Ja",OTL[[#This Row],[MJOP Bouwkundig]]="x"),
    AND($M$2="Ja",OTL[[#This Row],[MJOP Installaties]]="x"))</f>
        <v>0</v>
      </c>
      <c r="G34" s="4" t="s">
        <v>95</v>
      </c>
      <c r="H34" s="4" t="s">
        <v>95</v>
      </c>
      <c r="I34" s="4" t="s">
        <v>95</v>
      </c>
      <c r="J34" s="4" t="s">
        <v>95</v>
      </c>
      <c r="K34" s="4" t="s">
        <v>95</v>
      </c>
      <c r="P34" s="39" t="s">
        <v>160</v>
      </c>
      <c r="Q34" s="39" t="s">
        <v>97</v>
      </c>
      <c r="R34" s="1"/>
      <c r="S34" s="2" t="s">
        <v>318</v>
      </c>
      <c r="T34" s="2" t="s">
        <v>319</v>
      </c>
      <c r="U34" s="2" t="s">
        <v>320</v>
      </c>
      <c r="V34" s="6" t="s">
        <v>70</v>
      </c>
      <c r="W34" s="6" t="s">
        <v>70</v>
      </c>
      <c r="X34" s="6" t="s">
        <v>70</v>
      </c>
      <c r="Y34" s="6" t="s">
        <v>71</v>
      </c>
      <c r="Z34" s="6" t="s">
        <v>71</v>
      </c>
      <c r="AA34" s="6" t="s">
        <v>71</v>
      </c>
      <c r="AB34" s="6" t="s">
        <v>71</v>
      </c>
      <c r="AC34" s="6"/>
      <c r="AD34" s="6"/>
      <c r="AE34" s="6"/>
      <c r="AF34" s="6"/>
      <c r="AG34" s="6"/>
      <c r="AH34" s="6"/>
      <c r="AI34" s="6"/>
      <c r="AJ34" s="6" t="s">
        <v>72</v>
      </c>
      <c r="AK34" s="6"/>
      <c r="AL34" s="6"/>
      <c r="AM34" s="6"/>
      <c r="AN34" s="6"/>
      <c r="AO34" s="6" t="s">
        <v>71</v>
      </c>
      <c r="AP34" s="6"/>
      <c r="AQ34" s="6" t="s">
        <v>71</v>
      </c>
      <c r="AR34" s="6" t="s">
        <v>71</v>
      </c>
      <c r="AS34" s="6" t="s">
        <v>71</v>
      </c>
      <c r="AT34" s="6" t="s">
        <v>71</v>
      </c>
      <c r="AU34" s="6" t="s">
        <v>70</v>
      </c>
      <c r="AV34" s="6" t="s">
        <v>70</v>
      </c>
      <c r="AW34" s="6" t="s">
        <v>70</v>
      </c>
      <c r="AX34" s="6"/>
      <c r="AY34" s="6"/>
      <c r="AZ34" s="6" t="s">
        <v>70</v>
      </c>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t="s">
        <v>71</v>
      </c>
      <c r="CH34" s="6" t="s">
        <v>70</v>
      </c>
      <c r="CI34" s="6" t="s">
        <v>70</v>
      </c>
      <c r="CJ34" s="6" t="s">
        <v>70</v>
      </c>
      <c r="CK34" s="6" t="s">
        <v>70</v>
      </c>
      <c r="CL34" s="6" t="s">
        <v>70</v>
      </c>
      <c r="CM34" s="6" t="s">
        <v>70</v>
      </c>
      <c r="CN34" s="6"/>
      <c r="CO34" s="6" t="s">
        <v>70</v>
      </c>
      <c r="CP34" s="6" t="s">
        <v>73</v>
      </c>
      <c r="CQ34" s="6" t="s">
        <v>73</v>
      </c>
      <c r="CR34" s="6" t="s">
        <v>73</v>
      </c>
    </row>
    <row r="35" spans="1:96" ht="15" customHeight="1" x14ac:dyDescent="0.25">
      <c r="A35" t="s">
        <v>161</v>
      </c>
      <c r="D35" s="49" t="s">
        <v>74</v>
      </c>
      <c r="E35" t="s">
        <v>102</v>
      </c>
      <c r="F35" s="118" t="b">
        <f>OR(AND($G$2="Ja",OTL[[#This Row],[Basis]]="x"),
    AND($H$2="Ja",OTL[[#This Row],[NEN2580]]="x"),
    AND($I$2="Ja",OTL[[#This Row],[Meetinstructie]]="x"),
    AND($J$2="Ja",OTL[[#This Row],[Bbl vergunning]]="x"),
    AND($K$2="Ja",OTL[[#This Row],[WWS]]="x"),
    AND($L$2="Ja",OTL[[#This Row],[MJOP Bouwkundig]]="x"),
    AND($M$2="Ja",OTL[[#This Row],[MJOP Installaties]]="x"))</f>
        <v>0</v>
      </c>
      <c r="G35" s="4" t="s">
        <v>95</v>
      </c>
      <c r="K35" s="4" t="s">
        <v>95</v>
      </c>
      <c r="M35" s="4" t="s">
        <v>95</v>
      </c>
      <c r="P35" t="s">
        <v>120</v>
      </c>
      <c r="Q35" t="s">
        <v>162</v>
      </c>
      <c r="R35" s="1">
        <v>74</v>
      </c>
      <c r="S35" t="s">
        <v>741</v>
      </c>
      <c r="T35" t="s">
        <v>742</v>
      </c>
      <c r="U35" s="2"/>
      <c r="V35" s="6" t="s">
        <v>70</v>
      </c>
      <c r="W35" s="6" t="s">
        <v>70</v>
      </c>
      <c r="X35" s="6" t="s">
        <v>70</v>
      </c>
      <c r="Y35" s="6" t="s">
        <v>71</v>
      </c>
      <c r="Z35" s="6" t="s">
        <v>71</v>
      </c>
      <c r="AA35" s="6" t="s">
        <v>71</v>
      </c>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t="s">
        <v>70</v>
      </c>
      <c r="BE35" s="6"/>
      <c r="BF35" s="6"/>
      <c r="BG35" s="6"/>
      <c r="BH35" s="6"/>
      <c r="BI35" s="6"/>
      <c r="BJ35" s="6"/>
      <c r="BK35" s="6"/>
      <c r="BL35" s="6"/>
      <c r="BM35" s="6"/>
      <c r="BN35" s="6"/>
      <c r="BO35" s="6" t="s">
        <v>70</v>
      </c>
      <c r="BP35" s="6"/>
      <c r="BQ35" s="6"/>
      <c r="BR35" s="6"/>
      <c r="BS35" s="6"/>
      <c r="BT35" s="6"/>
      <c r="BU35" s="6"/>
      <c r="BV35" s="6"/>
      <c r="BW35" s="6"/>
      <c r="BX35" s="6"/>
      <c r="BY35" s="6"/>
      <c r="BZ35" s="6"/>
      <c r="CA35" s="6"/>
      <c r="CB35" s="6"/>
      <c r="CC35" s="6"/>
      <c r="CD35" s="6"/>
      <c r="CE35" s="6" t="s">
        <v>70</v>
      </c>
      <c r="CF35" s="6"/>
      <c r="CG35" s="6"/>
      <c r="CH35" s="6"/>
      <c r="CI35" s="6" t="s">
        <v>70</v>
      </c>
      <c r="CJ35" s="6"/>
      <c r="CK35" s="6"/>
      <c r="CL35" s="6" t="s">
        <v>70</v>
      </c>
      <c r="CM35" s="6"/>
      <c r="CN35" s="6"/>
      <c r="CO35" s="6"/>
      <c r="CP35" s="6" t="s">
        <v>73</v>
      </c>
      <c r="CQ35" s="6" t="s">
        <v>73</v>
      </c>
      <c r="CR35" s="6" t="s">
        <v>73</v>
      </c>
    </row>
    <row r="36" spans="1:96" ht="15" customHeight="1" x14ac:dyDescent="0.25">
      <c r="A36" t="s">
        <v>163</v>
      </c>
      <c r="D36" s="49" t="s">
        <v>74</v>
      </c>
      <c r="E36" t="s">
        <v>94</v>
      </c>
      <c r="F36" s="118" t="b">
        <f>OR(AND($G$2="Ja",OTL[[#This Row],[Basis]]="x"),
    AND($H$2="Ja",OTL[[#This Row],[NEN2580]]="x"),
    AND($I$2="Ja",OTL[[#This Row],[Meetinstructie]]="x"),
    AND($J$2="Ja",OTL[[#This Row],[Bbl vergunning]]="x"),
    AND($K$2="Ja",OTL[[#This Row],[WWS]]="x"),
    AND($L$2="Ja",OTL[[#This Row],[MJOP Bouwkundig]]="x"),
    AND($M$2="Ja",OTL[[#This Row],[MJOP Installaties]]="x"))</f>
        <v>0</v>
      </c>
      <c r="K36" s="4" t="s">
        <v>98</v>
      </c>
      <c r="L36" s="4" t="s">
        <v>95</v>
      </c>
      <c r="P36" t="s">
        <v>123</v>
      </c>
      <c r="Q36" t="s">
        <v>164</v>
      </c>
      <c r="R36" s="1">
        <v>28</v>
      </c>
      <c r="S36" t="s">
        <v>743</v>
      </c>
      <c r="T36" t="s">
        <v>744</v>
      </c>
      <c r="U36" s="2"/>
      <c r="V36" s="6" t="s">
        <v>70</v>
      </c>
      <c r="W36" s="6" t="s">
        <v>70</v>
      </c>
      <c r="X36" s="6" t="s">
        <v>70</v>
      </c>
      <c r="Y36" s="6" t="s">
        <v>71</v>
      </c>
      <c r="Z36" s="6" t="s">
        <v>71</v>
      </c>
      <c r="AA36" s="6" t="s">
        <v>71</v>
      </c>
      <c r="AB36" s="6"/>
      <c r="AC36" s="6" t="s">
        <v>72</v>
      </c>
      <c r="AD36" s="6"/>
      <c r="AE36" s="6"/>
      <c r="AF36" s="6"/>
      <c r="AG36" s="6" t="s">
        <v>72</v>
      </c>
      <c r="AH36" s="6"/>
      <c r="AI36" s="6" t="s">
        <v>72</v>
      </c>
      <c r="AJ36" s="6"/>
      <c r="AK36" s="6"/>
      <c r="AL36" s="6"/>
      <c r="AM36" s="6"/>
      <c r="AN36" s="6"/>
      <c r="AO36" s="6"/>
      <c r="AP36" s="6"/>
      <c r="AQ36" s="6"/>
      <c r="AR36" s="6"/>
      <c r="AS36" s="6"/>
      <c r="AT36" s="6"/>
      <c r="AU36" s="6"/>
      <c r="AV36" s="6"/>
      <c r="AW36" s="6"/>
      <c r="AX36" s="6"/>
      <c r="AY36" s="6"/>
      <c r="AZ36" s="6" t="s">
        <v>98</v>
      </c>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t="s">
        <v>70</v>
      </c>
      <c r="CB36" s="6" t="s">
        <v>1035</v>
      </c>
      <c r="CC36" s="6"/>
      <c r="CD36" s="6"/>
      <c r="CE36" s="6"/>
      <c r="CF36" s="6" t="s">
        <v>71</v>
      </c>
      <c r="CG36" s="6"/>
      <c r="CH36" s="6"/>
      <c r="CI36" s="6" t="s">
        <v>70</v>
      </c>
      <c r="CJ36" s="6"/>
      <c r="CK36" s="6"/>
      <c r="CL36" s="6" t="s">
        <v>70</v>
      </c>
      <c r="CM36" s="6"/>
      <c r="CN36" s="6"/>
      <c r="CO36" s="6"/>
      <c r="CP36" s="6" t="s">
        <v>73</v>
      </c>
      <c r="CQ36" s="6" t="s">
        <v>73</v>
      </c>
      <c r="CR36" s="6" t="s">
        <v>73</v>
      </c>
    </row>
    <row r="37" spans="1:96" ht="15" customHeight="1" x14ac:dyDescent="0.25">
      <c r="A37" t="s">
        <v>165</v>
      </c>
      <c r="D37" s="49" t="s">
        <v>74</v>
      </c>
      <c r="E37" t="s">
        <v>102</v>
      </c>
      <c r="F37" s="118" t="b">
        <f>OR(AND($G$2="Ja",OTL[[#This Row],[Basis]]="x"),
    AND($H$2="Ja",OTL[[#This Row],[NEN2580]]="x"),
    AND($I$2="Ja",OTL[[#This Row],[Meetinstructie]]="x"),
    AND($J$2="Ja",OTL[[#This Row],[Bbl vergunning]]="x"),
    AND($K$2="Ja",OTL[[#This Row],[WWS]]="x"),
    AND($L$2="Ja",OTL[[#This Row],[MJOP Bouwkundig]]="x"),
    AND($M$2="Ja",OTL[[#This Row],[MJOP Installaties]]="x"))</f>
        <v>0</v>
      </c>
      <c r="G37" s="4" t="s">
        <v>95</v>
      </c>
      <c r="K37" s="4" t="s">
        <v>98</v>
      </c>
      <c r="M37" s="4" t="s">
        <v>95</v>
      </c>
      <c r="P37" t="s">
        <v>145</v>
      </c>
      <c r="Q37" t="s">
        <v>97</v>
      </c>
      <c r="R37" s="1">
        <v>56</v>
      </c>
      <c r="S37" t="s">
        <v>745</v>
      </c>
      <c r="T37" t="s">
        <v>746</v>
      </c>
      <c r="U37" s="2"/>
      <c r="V37" s="6" t="s">
        <v>70</v>
      </c>
      <c r="W37" s="6" t="s">
        <v>70</v>
      </c>
      <c r="X37" s="6" t="s">
        <v>70</v>
      </c>
      <c r="Y37" s="6" t="s">
        <v>71</v>
      </c>
      <c r="Z37" s="6" t="s">
        <v>71</v>
      </c>
      <c r="AA37" s="6" t="s">
        <v>71</v>
      </c>
      <c r="AB37" s="6"/>
      <c r="AC37" s="6"/>
      <c r="AD37" s="6"/>
      <c r="AE37" s="6"/>
      <c r="AF37" s="6"/>
      <c r="AG37" s="6"/>
      <c r="AH37" s="6"/>
      <c r="AI37" s="6"/>
      <c r="AJ37" s="6"/>
      <c r="AK37" s="6"/>
      <c r="AL37" s="6"/>
      <c r="AM37" s="6"/>
      <c r="AN37" s="6"/>
      <c r="AO37" s="6"/>
      <c r="AP37" s="6"/>
      <c r="AQ37" s="6"/>
      <c r="AR37" s="6"/>
      <c r="AS37" s="6"/>
      <c r="AT37" s="6"/>
      <c r="AU37" s="6"/>
      <c r="AV37" s="6"/>
      <c r="AW37" s="6"/>
      <c r="AX37" s="6"/>
      <c r="AY37" s="6"/>
      <c r="AZ37" s="6" t="s">
        <v>98</v>
      </c>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t="s">
        <v>70</v>
      </c>
      <c r="CF37" s="6"/>
      <c r="CG37" s="6"/>
      <c r="CH37" s="6"/>
      <c r="CI37" s="6" t="s">
        <v>70</v>
      </c>
      <c r="CJ37" s="6" t="s">
        <v>70</v>
      </c>
      <c r="CK37" s="6"/>
      <c r="CL37" s="6" t="s">
        <v>70</v>
      </c>
      <c r="CM37" s="6"/>
      <c r="CN37" s="6"/>
      <c r="CO37" s="6"/>
      <c r="CP37" s="6" t="s">
        <v>73</v>
      </c>
      <c r="CQ37" s="6" t="s">
        <v>73</v>
      </c>
      <c r="CR37" s="6" t="s">
        <v>73</v>
      </c>
    </row>
    <row r="38" spans="1:96" ht="15" customHeight="1" x14ac:dyDescent="0.25">
      <c r="A38" t="s">
        <v>166</v>
      </c>
      <c r="B38" t="s">
        <v>116</v>
      </c>
      <c r="C38" t="s">
        <v>167</v>
      </c>
      <c r="D38" s="49" t="s">
        <v>74</v>
      </c>
      <c r="E38" t="s">
        <v>94</v>
      </c>
      <c r="F38" s="118" t="b">
        <f>OR(AND($G$2="Ja",OTL[[#This Row],[Basis]]="x"),
    AND($H$2="Ja",OTL[[#This Row],[NEN2580]]="x"),
    AND($I$2="Ja",OTL[[#This Row],[Meetinstructie]]="x"),
    AND($J$2="Ja",OTL[[#This Row],[Bbl vergunning]]="x"),
    AND($K$2="Ja",OTL[[#This Row],[WWS]]="x"),
    AND($L$2="Ja",OTL[[#This Row],[MJOP Bouwkundig]]="x"),
    AND($M$2="Ja",OTL[[#This Row],[MJOP Installaties]]="x"))</f>
        <v>0</v>
      </c>
      <c r="G38" s="4" t="s">
        <v>95</v>
      </c>
      <c r="K38" s="4" t="s">
        <v>98</v>
      </c>
      <c r="L38" s="4" t="s">
        <v>95</v>
      </c>
      <c r="P38" t="s">
        <v>168</v>
      </c>
      <c r="Q38" t="s">
        <v>97</v>
      </c>
      <c r="R38" s="1">
        <v>27</v>
      </c>
      <c r="S38" t="s">
        <v>747</v>
      </c>
      <c r="T38" t="s">
        <v>748</v>
      </c>
      <c r="U38" s="2"/>
      <c r="V38" s="6" t="s">
        <v>70</v>
      </c>
      <c r="W38" s="6" t="s">
        <v>70</v>
      </c>
      <c r="X38" s="6" t="s">
        <v>70</v>
      </c>
      <c r="Y38" s="6" t="s">
        <v>71</v>
      </c>
      <c r="Z38" s="6" t="s">
        <v>71</v>
      </c>
      <c r="AA38" s="6" t="s">
        <v>71</v>
      </c>
      <c r="AB38" s="6"/>
      <c r="AC38" s="6"/>
      <c r="AD38" s="6"/>
      <c r="AE38" s="6"/>
      <c r="AF38" s="6"/>
      <c r="AG38" s="6"/>
      <c r="AH38" s="6"/>
      <c r="AI38" s="6"/>
      <c r="AJ38" s="6" t="s">
        <v>72</v>
      </c>
      <c r="AK38" s="6"/>
      <c r="AL38" s="6"/>
      <c r="AM38" s="6"/>
      <c r="AN38" s="6"/>
      <c r="AO38" s="6"/>
      <c r="AP38" s="6"/>
      <c r="AQ38" s="6"/>
      <c r="AR38" s="6"/>
      <c r="AS38" s="6"/>
      <c r="AT38" s="6"/>
      <c r="AU38" s="6"/>
      <c r="AV38" s="6"/>
      <c r="AW38" s="6"/>
      <c r="AX38" s="6"/>
      <c r="AY38" s="6"/>
      <c r="AZ38" s="6" t="s">
        <v>98</v>
      </c>
      <c r="BA38" s="6"/>
      <c r="BB38" s="6"/>
      <c r="BC38" s="6"/>
      <c r="BD38" s="6"/>
      <c r="BE38" s="6"/>
      <c r="BF38" s="6"/>
      <c r="BG38" s="6"/>
      <c r="BH38" s="6"/>
      <c r="BI38" s="6"/>
      <c r="BJ38" s="6"/>
      <c r="BK38" s="6"/>
      <c r="BL38" s="6"/>
      <c r="BM38" s="6"/>
      <c r="BN38" s="6"/>
      <c r="BO38" s="6"/>
      <c r="BP38" s="6"/>
      <c r="BQ38" s="6"/>
      <c r="BR38" s="6"/>
      <c r="BS38" s="6"/>
      <c r="BT38" s="6"/>
      <c r="BU38" s="6"/>
      <c r="BV38" s="6" t="s">
        <v>71</v>
      </c>
      <c r="BW38" s="6"/>
      <c r="BX38" s="6"/>
      <c r="BY38" s="6"/>
      <c r="BZ38" s="6"/>
      <c r="CA38" s="6" t="s">
        <v>70</v>
      </c>
      <c r="CB38" s="6" t="s">
        <v>1035</v>
      </c>
      <c r="CC38" s="6"/>
      <c r="CD38" s="6" t="s">
        <v>72</v>
      </c>
      <c r="CE38" s="6"/>
      <c r="CF38" s="6" t="s">
        <v>71</v>
      </c>
      <c r="CG38" s="6"/>
      <c r="CH38" s="6"/>
      <c r="CI38" s="6" t="s">
        <v>70</v>
      </c>
      <c r="CJ38" s="6"/>
      <c r="CK38" s="6"/>
      <c r="CL38" s="6" t="s">
        <v>70</v>
      </c>
      <c r="CM38" s="6"/>
      <c r="CN38" s="6"/>
      <c r="CO38" s="6"/>
      <c r="CP38" s="6" t="s">
        <v>73</v>
      </c>
      <c r="CQ38" s="6" t="s">
        <v>73</v>
      </c>
      <c r="CR38" s="6" t="s">
        <v>73</v>
      </c>
    </row>
    <row r="39" spans="1:96" ht="15" customHeight="1" x14ac:dyDescent="0.25">
      <c r="A39" t="s">
        <v>166</v>
      </c>
      <c r="B39" t="s">
        <v>116</v>
      </c>
      <c r="C39" t="s">
        <v>169</v>
      </c>
      <c r="D39" s="49" t="s">
        <v>74</v>
      </c>
      <c r="E39" t="s">
        <v>94</v>
      </c>
      <c r="F39" s="118" t="b">
        <f>OR(AND($G$2="Ja",OTL[[#This Row],[Basis]]="x"),
    AND($H$2="Ja",OTL[[#This Row],[NEN2580]]="x"),
    AND($I$2="Ja",OTL[[#This Row],[Meetinstructie]]="x"),
    AND($J$2="Ja",OTL[[#This Row],[Bbl vergunning]]="x"),
    AND($K$2="Ja",OTL[[#This Row],[WWS]]="x"),
    AND($L$2="Ja",OTL[[#This Row],[MJOP Bouwkundig]]="x"),
    AND($M$2="Ja",OTL[[#This Row],[MJOP Installaties]]="x"))</f>
        <v>0</v>
      </c>
      <c r="G39" s="4" t="s">
        <v>95</v>
      </c>
      <c r="K39" s="4" t="s">
        <v>98</v>
      </c>
      <c r="L39" s="4" t="s">
        <v>95</v>
      </c>
      <c r="P39" t="s">
        <v>168</v>
      </c>
      <c r="Q39" t="s">
        <v>97</v>
      </c>
      <c r="R39" s="1">
        <v>27</v>
      </c>
      <c r="S39" t="s">
        <v>747</v>
      </c>
      <c r="T39" t="s">
        <v>748</v>
      </c>
      <c r="U39" s="2"/>
      <c r="V39" s="6" t="s">
        <v>70</v>
      </c>
      <c r="W39" s="6" t="s">
        <v>70</v>
      </c>
      <c r="X39" s="6" t="s">
        <v>70</v>
      </c>
      <c r="Y39" s="6" t="s">
        <v>71</v>
      </c>
      <c r="Z39" s="6" t="s">
        <v>71</v>
      </c>
      <c r="AA39" s="6" t="s">
        <v>71</v>
      </c>
      <c r="AB39" s="6"/>
      <c r="AC39" s="6"/>
      <c r="AD39" s="6"/>
      <c r="AE39" s="6"/>
      <c r="AF39" s="6"/>
      <c r="AG39" s="6"/>
      <c r="AH39" s="6"/>
      <c r="AI39" s="6"/>
      <c r="AJ39" s="6" t="s">
        <v>72</v>
      </c>
      <c r="AK39" s="6"/>
      <c r="AL39" s="6"/>
      <c r="AM39" s="6"/>
      <c r="AN39" s="6"/>
      <c r="AO39" s="6"/>
      <c r="AP39" s="6"/>
      <c r="AQ39" s="6"/>
      <c r="AR39" s="6"/>
      <c r="AS39" s="6"/>
      <c r="AT39" s="6"/>
      <c r="AU39" s="6"/>
      <c r="AV39" s="6"/>
      <c r="AW39" s="6"/>
      <c r="AX39" s="6"/>
      <c r="AY39" s="6"/>
      <c r="AZ39" s="6" t="s">
        <v>98</v>
      </c>
      <c r="BA39" s="6"/>
      <c r="BB39" s="6"/>
      <c r="BC39" s="6"/>
      <c r="BD39" s="6"/>
      <c r="BE39" s="6"/>
      <c r="BF39" s="6"/>
      <c r="BG39" s="6"/>
      <c r="BH39" s="6"/>
      <c r="BI39" s="6"/>
      <c r="BJ39" s="6"/>
      <c r="BK39" s="6"/>
      <c r="BL39" s="6"/>
      <c r="BM39" s="6"/>
      <c r="BN39" s="6"/>
      <c r="BO39" s="6"/>
      <c r="BP39" s="6"/>
      <c r="BQ39" s="6"/>
      <c r="BR39" s="6"/>
      <c r="BS39" s="6"/>
      <c r="BT39" s="6"/>
      <c r="BU39" s="6"/>
      <c r="BV39" s="6" t="s">
        <v>71</v>
      </c>
      <c r="BW39" s="6"/>
      <c r="BX39" s="6"/>
      <c r="BY39" s="6"/>
      <c r="BZ39" s="6"/>
      <c r="CA39" s="6" t="s">
        <v>70</v>
      </c>
      <c r="CB39" s="6" t="s">
        <v>1035</v>
      </c>
      <c r="CC39" s="6"/>
      <c r="CD39" s="6" t="s">
        <v>72</v>
      </c>
      <c r="CE39" s="6"/>
      <c r="CF39" s="6" t="s">
        <v>71</v>
      </c>
      <c r="CG39" s="6"/>
      <c r="CH39" s="6"/>
      <c r="CI39" s="6" t="s">
        <v>70</v>
      </c>
      <c r="CJ39" s="6"/>
      <c r="CK39" s="6"/>
      <c r="CL39" s="6" t="s">
        <v>70</v>
      </c>
      <c r="CM39" s="6"/>
      <c r="CN39" s="6"/>
      <c r="CO39" s="6"/>
      <c r="CP39" s="6" t="s">
        <v>73</v>
      </c>
      <c r="CQ39" s="6" t="s">
        <v>73</v>
      </c>
      <c r="CR39" s="6" t="s">
        <v>73</v>
      </c>
    </row>
    <row r="40" spans="1:96" ht="15" customHeight="1" x14ac:dyDescent="0.25">
      <c r="A40" t="s">
        <v>170</v>
      </c>
      <c r="D40" s="49" t="s">
        <v>74</v>
      </c>
      <c r="E40" t="s">
        <v>94</v>
      </c>
      <c r="F40" s="118" t="b">
        <f>OR(AND($G$2="Ja",OTL[[#This Row],[Basis]]="x"),
    AND($H$2="Ja",OTL[[#This Row],[NEN2580]]="x"),
    AND($I$2="Ja",OTL[[#This Row],[Meetinstructie]]="x"),
    AND($J$2="Ja",OTL[[#This Row],[Bbl vergunning]]="x"),
    AND($K$2="Ja",OTL[[#This Row],[WWS]]="x"),
    AND($L$2="Ja",OTL[[#This Row],[MJOP Bouwkundig]]="x"),
    AND($M$2="Ja",OTL[[#This Row],[MJOP Installaties]]="x"))</f>
        <v>0</v>
      </c>
      <c r="G40" s="4" t="s">
        <v>95</v>
      </c>
      <c r="K40" s="4" t="s">
        <v>98</v>
      </c>
      <c r="L40" s="4" t="s">
        <v>95</v>
      </c>
      <c r="P40" t="s">
        <v>135</v>
      </c>
      <c r="Q40" t="s">
        <v>171</v>
      </c>
      <c r="R40" s="1">
        <v>37</v>
      </c>
      <c r="S40" t="s">
        <v>749</v>
      </c>
      <c r="T40" t="s">
        <v>750</v>
      </c>
      <c r="U40" s="2"/>
      <c r="V40" s="6" t="s">
        <v>70</v>
      </c>
      <c r="W40" s="6" t="s">
        <v>70</v>
      </c>
      <c r="X40" s="6" t="s">
        <v>70</v>
      </c>
      <c r="Y40" s="6" t="s">
        <v>71</v>
      </c>
      <c r="Z40" s="6" t="s">
        <v>71</v>
      </c>
      <c r="AA40" s="6" t="s">
        <v>71</v>
      </c>
      <c r="AB40" s="6"/>
      <c r="AC40" s="6" t="s">
        <v>72</v>
      </c>
      <c r="AD40" s="6"/>
      <c r="AE40" s="6"/>
      <c r="AF40" s="6"/>
      <c r="AG40" s="6"/>
      <c r="AH40" s="6"/>
      <c r="AI40" s="6" t="s">
        <v>72</v>
      </c>
      <c r="AJ40" s="6"/>
      <c r="AK40" s="6"/>
      <c r="AL40" s="6" t="s">
        <v>70</v>
      </c>
      <c r="AM40" s="6"/>
      <c r="AN40" s="6" t="s">
        <v>70</v>
      </c>
      <c r="AO40" s="6"/>
      <c r="AP40" s="6"/>
      <c r="AQ40" s="6"/>
      <c r="AR40" s="6"/>
      <c r="AS40" s="6"/>
      <c r="AT40" s="6"/>
      <c r="AU40" s="6"/>
      <c r="AV40" s="6"/>
      <c r="AW40" s="6"/>
      <c r="AX40" s="6"/>
      <c r="AY40" s="6"/>
      <c r="AZ40" s="6" t="s">
        <v>98</v>
      </c>
      <c r="BA40" s="6"/>
      <c r="BB40" s="6"/>
      <c r="BC40" s="6"/>
      <c r="BD40" s="6"/>
      <c r="BE40" s="6"/>
      <c r="BF40" s="6"/>
      <c r="BG40" s="6"/>
      <c r="BH40" s="6"/>
      <c r="BI40" s="6"/>
      <c r="BJ40" s="6"/>
      <c r="BK40" s="6"/>
      <c r="BL40" s="6"/>
      <c r="BM40" s="6"/>
      <c r="BN40" s="6"/>
      <c r="BO40" s="6"/>
      <c r="BP40" s="6"/>
      <c r="BQ40" s="6"/>
      <c r="BR40" s="6"/>
      <c r="BS40" s="6"/>
      <c r="BT40" s="6"/>
      <c r="BU40" s="6"/>
      <c r="BV40" s="6"/>
      <c r="BW40" s="6" t="s">
        <v>71</v>
      </c>
      <c r="BX40" s="6"/>
      <c r="BY40" s="6"/>
      <c r="BZ40" s="6"/>
      <c r="CA40" s="6"/>
      <c r="CB40" s="6" t="s">
        <v>1035</v>
      </c>
      <c r="CC40" s="6"/>
      <c r="CD40" s="6" t="s">
        <v>72</v>
      </c>
      <c r="CE40" s="6"/>
      <c r="CF40" s="6" t="s">
        <v>71</v>
      </c>
      <c r="CG40" s="6"/>
      <c r="CH40" s="6"/>
      <c r="CI40" s="6" t="s">
        <v>70</v>
      </c>
      <c r="CJ40" s="6"/>
      <c r="CK40" s="6"/>
      <c r="CL40" s="6" t="s">
        <v>70</v>
      </c>
      <c r="CM40" s="6"/>
      <c r="CN40" s="6"/>
      <c r="CO40" s="6"/>
      <c r="CP40" s="6" t="s">
        <v>73</v>
      </c>
      <c r="CQ40" s="6" t="s">
        <v>73</v>
      </c>
      <c r="CR40" s="6" t="s">
        <v>73</v>
      </c>
    </row>
    <row r="41" spans="1:96" ht="15" customHeight="1" x14ac:dyDescent="0.25">
      <c r="A41" t="s">
        <v>172</v>
      </c>
      <c r="D41" s="49" t="s">
        <v>74</v>
      </c>
      <c r="E41" t="s">
        <v>94</v>
      </c>
      <c r="F41" s="118" t="b">
        <f>OR(AND($G$2="Ja",OTL[[#This Row],[Basis]]="x"),
    AND($H$2="Ja",OTL[[#This Row],[NEN2580]]="x"),
    AND($I$2="Ja",OTL[[#This Row],[Meetinstructie]]="x"),
    AND($J$2="Ja",OTL[[#This Row],[Bbl vergunning]]="x"),
    AND($K$2="Ja",OTL[[#This Row],[WWS]]="x"),
    AND($L$2="Ja",OTL[[#This Row],[MJOP Bouwkundig]]="x"),
    AND($M$2="Ja",OTL[[#This Row],[MJOP Installaties]]="x"))</f>
        <v>0</v>
      </c>
      <c r="K41" s="4" t="s">
        <v>98</v>
      </c>
      <c r="L41" s="4" t="s">
        <v>95</v>
      </c>
      <c r="P41" t="s">
        <v>168</v>
      </c>
      <c r="Q41" t="s">
        <v>97</v>
      </c>
      <c r="R41" s="1">
        <v>47</v>
      </c>
      <c r="S41" t="s">
        <v>751</v>
      </c>
      <c r="T41" t="s">
        <v>752</v>
      </c>
      <c r="U41" s="2"/>
      <c r="V41" s="6" t="s">
        <v>70</v>
      </c>
      <c r="W41" s="6" t="s">
        <v>70</v>
      </c>
      <c r="X41" s="6" t="s">
        <v>70</v>
      </c>
      <c r="Y41" s="6" t="s">
        <v>71</v>
      </c>
      <c r="Z41" s="6" t="s">
        <v>71</v>
      </c>
      <c r="AA41" s="6" t="s">
        <v>71</v>
      </c>
      <c r="AB41" s="6"/>
      <c r="AC41" s="6"/>
      <c r="AD41" s="6"/>
      <c r="AE41" s="6"/>
      <c r="AF41" s="6"/>
      <c r="AG41" s="6"/>
      <c r="AH41" s="6"/>
      <c r="AI41" s="6" t="s">
        <v>72</v>
      </c>
      <c r="AJ41" s="6"/>
      <c r="AK41" s="6"/>
      <c r="AL41" s="6"/>
      <c r="AM41" s="6"/>
      <c r="AN41" s="6"/>
      <c r="AO41" s="6"/>
      <c r="AP41" s="6"/>
      <c r="AQ41" s="6"/>
      <c r="AR41" s="6"/>
      <c r="AS41" s="6"/>
      <c r="AT41" s="6"/>
      <c r="AU41" s="6"/>
      <c r="AV41" s="6"/>
      <c r="AW41" s="6"/>
      <c r="AX41" s="6"/>
      <c r="AY41" s="6"/>
      <c r="AZ41" s="6" t="s">
        <v>98</v>
      </c>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t="s">
        <v>1035</v>
      </c>
      <c r="CC41" s="6"/>
      <c r="CD41" s="6"/>
      <c r="CE41" s="6"/>
      <c r="CF41" s="6" t="s">
        <v>71</v>
      </c>
      <c r="CG41" s="6"/>
      <c r="CH41" s="6"/>
      <c r="CI41" s="6" t="s">
        <v>70</v>
      </c>
      <c r="CJ41" s="6"/>
      <c r="CK41" s="6"/>
      <c r="CL41" s="6" t="s">
        <v>70</v>
      </c>
      <c r="CM41" s="6"/>
      <c r="CN41" s="6"/>
      <c r="CO41" s="6"/>
      <c r="CP41" s="6" t="s">
        <v>73</v>
      </c>
      <c r="CQ41" s="6" t="s">
        <v>73</v>
      </c>
      <c r="CR41" s="6" t="s">
        <v>73</v>
      </c>
    </row>
    <row r="42" spans="1:96" ht="15" customHeight="1" x14ac:dyDescent="0.25">
      <c r="A42" t="s">
        <v>173</v>
      </c>
      <c r="B42" t="s">
        <v>116</v>
      </c>
      <c r="C42" t="s">
        <v>174</v>
      </c>
      <c r="D42" s="49" t="s">
        <v>74</v>
      </c>
      <c r="E42" t="s">
        <v>94</v>
      </c>
      <c r="F42" s="118" t="b">
        <f>OR(AND($G$2="Ja",OTL[[#This Row],[Basis]]="x"),
    AND($H$2="Ja",OTL[[#This Row],[NEN2580]]="x"),
    AND($I$2="Ja",OTL[[#This Row],[Meetinstructie]]="x"),
    AND($J$2="Ja",OTL[[#This Row],[Bbl vergunning]]="x"),
    AND($K$2="Ja",OTL[[#This Row],[WWS]]="x"),
    AND($L$2="Ja",OTL[[#This Row],[MJOP Bouwkundig]]="x"),
    AND($M$2="Ja",OTL[[#This Row],[MJOP Installaties]]="x"))</f>
        <v>0</v>
      </c>
      <c r="G42" s="4" t="s">
        <v>95</v>
      </c>
      <c r="K42" s="4" t="s">
        <v>98</v>
      </c>
      <c r="L42" s="4" t="s">
        <v>95</v>
      </c>
      <c r="P42" t="s">
        <v>175</v>
      </c>
      <c r="Q42" t="s">
        <v>176</v>
      </c>
      <c r="R42" s="1" t="s">
        <v>110</v>
      </c>
      <c r="S42" t="s">
        <v>753</v>
      </c>
      <c r="T42" t="s">
        <v>754</v>
      </c>
      <c r="U42" s="2"/>
      <c r="V42" s="6" t="s">
        <v>70</v>
      </c>
      <c r="W42" s="6" t="s">
        <v>70</v>
      </c>
      <c r="X42" s="6" t="s">
        <v>70</v>
      </c>
      <c r="Y42" s="6" t="s">
        <v>71</v>
      </c>
      <c r="Z42" s="6" t="s">
        <v>71</v>
      </c>
      <c r="AA42" s="6" t="s">
        <v>71</v>
      </c>
      <c r="AB42" s="6" t="s">
        <v>71</v>
      </c>
      <c r="AC42" s="6" t="s">
        <v>72</v>
      </c>
      <c r="AD42" s="6"/>
      <c r="AE42" s="6"/>
      <c r="AF42" s="6"/>
      <c r="AG42" s="6" t="s">
        <v>72</v>
      </c>
      <c r="AH42" s="6"/>
      <c r="AI42" s="6"/>
      <c r="AJ42" s="6" t="s">
        <v>72</v>
      </c>
      <c r="AK42" s="6" t="s">
        <v>70</v>
      </c>
      <c r="AL42" s="6" t="s">
        <v>70</v>
      </c>
      <c r="AM42" s="6" t="s">
        <v>70</v>
      </c>
      <c r="AN42" s="6"/>
      <c r="AO42" s="6"/>
      <c r="AP42" s="6"/>
      <c r="AQ42" s="6"/>
      <c r="AR42" s="6"/>
      <c r="AS42" s="6"/>
      <c r="AT42" s="6"/>
      <c r="AU42" s="6"/>
      <c r="AV42" s="6"/>
      <c r="AW42" s="6"/>
      <c r="AX42" s="6"/>
      <c r="AY42" s="6"/>
      <c r="AZ42" s="6" t="s">
        <v>98</v>
      </c>
      <c r="BA42" s="6"/>
      <c r="BB42" s="6"/>
      <c r="BC42" s="6"/>
      <c r="BD42" s="6"/>
      <c r="BE42" s="6"/>
      <c r="BF42" s="6"/>
      <c r="BG42" s="6"/>
      <c r="BH42" s="6"/>
      <c r="BI42" s="6"/>
      <c r="BJ42" s="6"/>
      <c r="BK42" s="6"/>
      <c r="BL42" s="6"/>
      <c r="BM42" s="6"/>
      <c r="BN42" s="6"/>
      <c r="BO42" s="6"/>
      <c r="BP42" s="6"/>
      <c r="BQ42" s="6"/>
      <c r="BR42" s="6"/>
      <c r="BS42" s="6"/>
      <c r="BT42" s="6"/>
      <c r="BU42" s="6"/>
      <c r="BV42" s="6"/>
      <c r="BW42" s="6" t="s">
        <v>71</v>
      </c>
      <c r="BX42" s="6" t="s">
        <v>70</v>
      </c>
      <c r="BY42" s="6" t="s">
        <v>70</v>
      </c>
      <c r="BZ42" s="6" t="s">
        <v>70</v>
      </c>
      <c r="CA42" s="6"/>
      <c r="CB42" s="6" t="s">
        <v>1035</v>
      </c>
      <c r="CC42" s="6" t="s">
        <v>71</v>
      </c>
      <c r="CD42" s="6" t="s">
        <v>72</v>
      </c>
      <c r="CE42" s="6"/>
      <c r="CF42" s="6" t="s">
        <v>71</v>
      </c>
      <c r="CG42" s="6" t="s">
        <v>71</v>
      </c>
      <c r="CH42" s="6"/>
      <c r="CI42" s="6" t="s">
        <v>70</v>
      </c>
      <c r="CJ42" s="6"/>
      <c r="CK42" s="6"/>
      <c r="CL42" s="6" t="s">
        <v>70</v>
      </c>
      <c r="CM42" s="6"/>
      <c r="CN42" s="6"/>
      <c r="CO42" s="6" t="s">
        <v>70</v>
      </c>
      <c r="CP42" s="6" t="s">
        <v>73</v>
      </c>
      <c r="CQ42" s="6" t="s">
        <v>73</v>
      </c>
      <c r="CR42" s="6" t="s">
        <v>73</v>
      </c>
    </row>
    <row r="43" spans="1:96" ht="15" customHeight="1" x14ac:dyDescent="0.25">
      <c r="A43" t="s">
        <v>173</v>
      </c>
      <c r="B43" t="s">
        <v>116</v>
      </c>
      <c r="C43" t="s">
        <v>177</v>
      </c>
      <c r="D43" s="49" t="s">
        <v>74</v>
      </c>
      <c r="E43" t="s">
        <v>94</v>
      </c>
      <c r="F43" s="118" t="b">
        <f>OR(AND($G$2="Ja",OTL[[#This Row],[Basis]]="x"),
    AND($H$2="Ja",OTL[[#This Row],[NEN2580]]="x"),
    AND($I$2="Ja",OTL[[#This Row],[Meetinstructie]]="x"),
    AND($J$2="Ja",OTL[[#This Row],[Bbl vergunning]]="x"),
    AND($K$2="Ja",OTL[[#This Row],[WWS]]="x"),
    AND($L$2="Ja",OTL[[#This Row],[MJOP Bouwkundig]]="x"),
    AND($M$2="Ja",OTL[[#This Row],[MJOP Installaties]]="x"))</f>
        <v>0</v>
      </c>
      <c r="G43" s="4" t="s">
        <v>95</v>
      </c>
      <c r="K43" s="4" t="s">
        <v>98</v>
      </c>
      <c r="L43" s="4" t="s">
        <v>95</v>
      </c>
      <c r="P43" t="s">
        <v>175</v>
      </c>
      <c r="Q43" t="s">
        <v>176</v>
      </c>
      <c r="R43" s="1" t="s">
        <v>110</v>
      </c>
      <c r="S43" t="s">
        <v>753</v>
      </c>
      <c r="T43" t="s">
        <v>754</v>
      </c>
      <c r="U43" s="2"/>
      <c r="V43" s="6" t="s">
        <v>70</v>
      </c>
      <c r="W43" s="6" t="s">
        <v>70</v>
      </c>
      <c r="X43" s="6" t="s">
        <v>70</v>
      </c>
      <c r="Y43" s="6" t="s">
        <v>71</v>
      </c>
      <c r="Z43" s="6" t="s">
        <v>71</v>
      </c>
      <c r="AA43" s="6" t="s">
        <v>71</v>
      </c>
      <c r="AB43" s="6" t="s">
        <v>71</v>
      </c>
      <c r="AC43" s="6" t="s">
        <v>72</v>
      </c>
      <c r="AD43" s="6"/>
      <c r="AE43" s="6"/>
      <c r="AF43" s="6"/>
      <c r="AG43" s="6" t="s">
        <v>72</v>
      </c>
      <c r="AH43" s="6"/>
      <c r="AI43" s="6"/>
      <c r="AJ43" s="6" t="s">
        <v>72</v>
      </c>
      <c r="AK43" s="6" t="s">
        <v>70</v>
      </c>
      <c r="AL43" s="6" t="s">
        <v>70</v>
      </c>
      <c r="AM43" s="6" t="s">
        <v>70</v>
      </c>
      <c r="AN43" s="6"/>
      <c r="AO43" s="6"/>
      <c r="AP43" s="6"/>
      <c r="AQ43" s="6"/>
      <c r="AR43" s="6"/>
      <c r="AS43" s="6"/>
      <c r="AT43" s="6"/>
      <c r="AU43" s="6"/>
      <c r="AV43" s="6"/>
      <c r="AW43" s="6"/>
      <c r="AX43" s="6"/>
      <c r="AY43" s="6"/>
      <c r="AZ43" s="6" t="s">
        <v>98</v>
      </c>
      <c r="BA43" s="6"/>
      <c r="BB43" s="6"/>
      <c r="BC43" s="6"/>
      <c r="BD43" s="6"/>
      <c r="BE43" s="6"/>
      <c r="BF43" s="6"/>
      <c r="BG43" s="6"/>
      <c r="BH43" s="6"/>
      <c r="BI43" s="6"/>
      <c r="BJ43" s="6"/>
      <c r="BK43" s="6"/>
      <c r="BL43" s="6"/>
      <c r="BM43" s="6"/>
      <c r="BN43" s="6"/>
      <c r="BO43" s="6"/>
      <c r="BP43" s="6"/>
      <c r="BQ43" s="6"/>
      <c r="BR43" s="6"/>
      <c r="BS43" s="6"/>
      <c r="BT43" s="6"/>
      <c r="BU43" s="6"/>
      <c r="BV43" s="6"/>
      <c r="BW43" s="6" t="s">
        <v>71</v>
      </c>
      <c r="BX43" s="6" t="s">
        <v>70</v>
      </c>
      <c r="BY43" s="6" t="s">
        <v>70</v>
      </c>
      <c r="BZ43" s="6" t="s">
        <v>70</v>
      </c>
      <c r="CA43" s="6"/>
      <c r="CB43" s="6" t="s">
        <v>1035</v>
      </c>
      <c r="CC43" s="6" t="s">
        <v>71</v>
      </c>
      <c r="CD43" s="6" t="s">
        <v>72</v>
      </c>
      <c r="CE43" s="6"/>
      <c r="CF43" s="6" t="s">
        <v>71</v>
      </c>
      <c r="CG43" s="6" t="s">
        <v>71</v>
      </c>
      <c r="CH43" s="6"/>
      <c r="CI43" s="6" t="s">
        <v>70</v>
      </c>
      <c r="CJ43" s="6"/>
      <c r="CK43" s="6"/>
      <c r="CL43" s="6" t="s">
        <v>70</v>
      </c>
      <c r="CM43" s="6"/>
      <c r="CN43" s="6"/>
      <c r="CO43" s="6" t="s">
        <v>70</v>
      </c>
      <c r="CP43" s="6" t="s">
        <v>73</v>
      </c>
      <c r="CQ43" s="6" t="s">
        <v>73</v>
      </c>
      <c r="CR43" s="6" t="s">
        <v>73</v>
      </c>
    </row>
    <row r="44" spans="1:96" ht="15" customHeight="1" x14ac:dyDescent="0.25">
      <c r="A44" t="s">
        <v>173</v>
      </c>
      <c r="B44" t="s">
        <v>116</v>
      </c>
      <c r="C44" t="s">
        <v>178</v>
      </c>
      <c r="D44" s="49" t="s">
        <v>74</v>
      </c>
      <c r="E44" t="s">
        <v>94</v>
      </c>
      <c r="F44" s="118" t="b">
        <f>OR(AND($G$2="Ja",OTL[[#This Row],[Basis]]="x"),
    AND($H$2="Ja",OTL[[#This Row],[NEN2580]]="x"),
    AND($I$2="Ja",OTL[[#This Row],[Meetinstructie]]="x"),
    AND($J$2="Ja",OTL[[#This Row],[Bbl vergunning]]="x"),
    AND($K$2="Ja",OTL[[#This Row],[WWS]]="x"),
    AND($L$2="Ja",OTL[[#This Row],[MJOP Bouwkundig]]="x"),
    AND($M$2="Ja",OTL[[#This Row],[MJOP Installaties]]="x"))</f>
        <v>0</v>
      </c>
      <c r="G44" s="4" t="s">
        <v>95</v>
      </c>
      <c r="K44" s="4" t="s">
        <v>98</v>
      </c>
      <c r="L44" s="4" t="s">
        <v>95</v>
      </c>
      <c r="P44" t="s">
        <v>175</v>
      </c>
      <c r="Q44" t="s">
        <v>176</v>
      </c>
      <c r="R44" s="1" t="s">
        <v>110</v>
      </c>
      <c r="S44" t="s">
        <v>753</v>
      </c>
      <c r="T44" t="s">
        <v>754</v>
      </c>
      <c r="U44" s="2"/>
      <c r="V44" s="6" t="s">
        <v>70</v>
      </c>
      <c r="W44" s="6" t="s">
        <v>70</v>
      </c>
      <c r="X44" s="6" t="s">
        <v>70</v>
      </c>
      <c r="Y44" s="6" t="s">
        <v>71</v>
      </c>
      <c r="Z44" s="6" t="s">
        <v>71</v>
      </c>
      <c r="AA44" s="6" t="s">
        <v>71</v>
      </c>
      <c r="AB44" s="6" t="s">
        <v>71</v>
      </c>
      <c r="AC44" s="6" t="s">
        <v>72</v>
      </c>
      <c r="AD44" s="6"/>
      <c r="AE44" s="6"/>
      <c r="AF44" s="6"/>
      <c r="AG44" s="6" t="s">
        <v>72</v>
      </c>
      <c r="AH44" s="6"/>
      <c r="AI44" s="6"/>
      <c r="AJ44" s="6" t="s">
        <v>72</v>
      </c>
      <c r="AK44" s="6" t="s">
        <v>70</v>
      </c>
      <c r="AL44" s="6" t="s">
        <v>70</v>
      </c>
      <c r="AM44" s="6" t="s">
        <v>70</v>
      </c>
      <c r="AN44" s="6"/>
      <c r="AO44" s="6"/>
      <c r="AP44" s="6"/>
      <c r="AQ44" s="6"/>
      <c r="AR44" s="6"/>
      <c r="AS44" s="6"/>
      <c r="AT44" s="6"/>
      <c r="AU44" s="6"/>
      <c r="AV44" s="6"/>
      <c r="AW44" s="6"/>
      <c r="AX44" s="6"/>
      <c r="AY44" s="6"/>
      <c r="AZ44" s="6" t="s">
        <v>98</v>
      </c>
      <c r="BA44" s="6"/>
      <c r="BB44" s="6"/>
      <c r="BC44" s="6"/>
      <c r="BD44" s="6"/>
      <c r="BE44" s="6"/>
      <c r="BF44" s="6"/>
      <c r="BG44" s="6"/>
      <c r="BH44" s="6"/>
      <c r="BI44" s="6"/>
      <c r="BJ44" s="6"/>
      <c r="BK44" s="6"/>
      <c r="BL44" s="6"/>
      <c r="BM44" s="6"/>
      <c r="BN44" s="6"/>
      <c r="BO44" s="6"/>
      <c r="BP44" s="6"/>
      <c r="BQ44" s="6"/>
      <c r="BR44" s="6"/>
      <c r="BS44" s="6"/>
      <c r="BT44" s="6"/>
      <c r="BU44" s="6"/>
      <c r="BV44" s="6"/>
      <c r="BW44" s="6" t="s">
        <v>71</v>
      </c>
      <c r="BX44" s="6" t="s">
        <v>70</v>
      </c>
      <c r="BY44" s="6" t="s">
        <v>70</v>
      </c>
      <c r="BZ44" s="6" t="s">
        <v>70</v>
      </c>
      <c r="CA44" s="6"/>
      <c r="CB44" s="6" t="s">
        <v>1035</v>
      </c>
      <c r="CC44" s="6" t="s">
        <v>71</v>
      </c>
      <c r="CD44" s="6" t="s">
        <v>72</v>
      </c>
      <c r="CE44" s="6"/>
      <c r="CF44" s="6" t="s">
        <v>71</v>
      </c>
      <c r="CG44" s="6" t="s">
        <v>71</v>
      </c>
      <c r="CH44" s="6"/>
      <c r="CI44" s="6" t="s">
        <v>70</v>
      </c>
      <c r="CJ44" s="6"/>
      <c r="CK44" s="6"/>
      <c r="CL44" s="6" t="s">
        <v>70</v>
      </c>
      <c r="CM44" s="6"/>
      <c r="CN44" s="6"/>
      <c r="CO44" s="6" t="s">
        <v>70</v>
      </c>
      <c r="CP44" s="6" t="s">
        <v>73</v>
      </c>
      <c r="CQ44" s="6" t="s">
        <v>73</v>
      </c>
      <c r="CR44" s="6" t="s">
        <v>73</v>
      </c>
    </row>
    <row r="45" spans="1:96" ht="15" customHeight="1" x14ac:dyDescent="0.25">
      <c r="A45" t="s">
        <v>173</v>
      </c>
      <c r="B45" t="s">
        <v>116</v>
      </c>
      <c r="C45" t="s">
        <v>179</v>
      </c>
      <c r="D45" s="49" t="s">
        <v>74</v>
      </c>
      <c r="E45" t="s">
        <v>94</v>
      </c>
      <c r="F45" s="118" t="b">
        <f>OR(AND($G$2="Ja",OTL[[#This Row],[Basis]]="x"),
    AND($H$2="Ja",OTL[[#This Row],[NEN2580]]="x"),
    AND($I$2="Ja",OTL[[#This Row],[Meetinstructie]]="x"),
    AND($J$2="Ja",OTL[[#This Row],[Bbl vergunning]]="x"),
    AND($K$2="Ja",OTL[[#This Row],[WWS]]="x"),
    AND($L$2="Ja",OTL[[#This Row],[MJOP Bouwkundig]]="x"),
    AND($M$2="Ja",OTL[[#This Row],[MJOP Installaties]]="x"))</f>
        <v>0</v>
      </c>
      <c r="G45" s="4" t="s">
        <v>95</v>
      </c>
      <c r="K45" s="4" t="s">
        <v>98</v>
      </c>
      <c r="L45" s="4" t="s">
        <v>95</v>
      </c>
      <c r="P45" t="s">
        <v>175</v>
      </c>
      <c r="Q45" t="s">
        <v>176</v>
      </c>
      <c r="R45" s="1" t="s">
        <v>110</v>
      </c>
      <c r="S45" t="s">
        <v>753</v>
      </c>
      <c r="T45" t="s">
        <v>754</v>
      </c>
      <c r="U45" s="2"/>
      <c r="V45" s="6" t="s">
        <v>70</v>
      </c>
      <c r="W45" s="6" t="s">
        <v>70</v>
      </c>
      <c r="X45" s="6" t="s">
        <v>70</v>
      </c>
      <c r="Y45" s="6" t="s">
        <v>71</v>
      </c>
      <c r="Z45" s="6" t="s">
        <v>71</v>
      </c>
      <c r="AA45" s="6" t="s">
        <v>71</v>
      </c>
      <c r="AB45" s="6" t="s">
        <v>71</v>
      </c>
      <c r="AC45" s="6" t="s">
        <v>72</v>
      </c>
      <c r="AD45" s="6"/>
      <c r="AE45" s="6"/>
      <c r="AF45" s="6"/>
      <c r="AG45" s="6" t="s">
        <v>72</v>
      </c>
      <c r="AH45" s="6"/>
      <c r="AI45" s="6"/>
      <c r="AJ45" s="6" t="s">
        <v>72</v>
      </c>
      <c r="AK45" s="6" t="s">
        <v>70</v>
      </c>
      <c r="AL45" s="6" t="s">
        <v>70</v>
      </c>
      <c r="AM45" s="6" t="s">
        <v>70</v>
      </c>
      <c r="AN45" s="6"/>
      <c r="AO45" s="6"/>
      <c r="AP45" s="6"/>
      <c r="AQ45" s="6"/>
      <c r="AR45" s="6"/>
      <c r="AS45" s="6"/>
      <c r="AT45" s="6"/>
      <c r="AU45" s="6"/>
      <c r="AV45" s="6"/>
      <c r="AW45" s="6"/>
      <c r="AX45" s="6"/>
      <c r="AY45" s="6"/>
      <c r="AZ45" s="6" t="s">
        <v>98</v>
      </c>
      <c r="BA45" s="6"/>
      <c r="BB45" s="6"/>
      <c r="BC45" s="6"/>
      <c r="BD45" s="6"/>
      <c r="BE45" s="6"/>
      <c r="BF45" s="6"/>
      <c r="BG45" s="6"/>
      <c r="BH45" s="6"/>
      <c r="BI45" s="6"/>
      <c r="BJ45" s="6"/>
      <c r="BK45" s="6"/>
      <c r="BL45" s="6"/>
      <c r="BM45" s="6"/>
      <c r="BN45" s="6"/>
      <c r="BO45" s="6"/>
      <c r="BP45" s="6"/>
      <c r="BQ45" s="6"/>
      <c r="BR45" s="6"/>
      <c r="BS45" s="6"/>
      <c r="BT45" s="6"/>
      <c r="BU45" s="6"/>
      <c r="BV45" s="6"/>
      <c r="BW45" s="6" t="s">
        <v>71</v>
      </c>
      <c r="BX45" s="6" t="s">
        <v>70</v>
      </c>
      <c r="BY45" s="6" t="s">
        <v>70</v>
      </c>
      <c r="BZ45" s="6" t="s">
        <v>70</v>
      </c>
      <c r="CA45" s="6"/>
      <c r="CB45" s="6" t="s">
        <v>1035</v>
      </c>
      <c r="CC45" s="6" t="s">
        <v>71</v>
      </c>
      <c r="CD45" s="6" t="s">
        <v>72</v>
      </c>
      <c r="CE45" s="6"/>
      <c r="CF45" s="6" t="s">
        <v>71</v>
      </c>
      <c r="CG45" s="6" t="s">
        <v>71</v>
      </c>
      <c r="CH45" s="6"/>
      <c r="CI45" s="6" t="s">
        <v>70</v>
      </c>
      <c r="CJ45" s="6"/>
      <c r="CK45" s="6"/>
      <c r="CL45" s="6" t="s">
        <v>70</v>
      </c>
      <c r="CM45" s="6"/>
      <c r="CN45" s="6"/>
      <c r="CO45" s="6" t="s">
        <v>70</v>
      </c>
      <c r="CP45" s="6" t="s">
        <v>73</v>
      </c>
      <c r="CQ45" s="6" t="s">
        <v>73</v>
      </c>
      <c r="CR45" s="6" t="s">
        <v>73</v>
      </c>
    </row>
    <row r="46" spans="1:96" ht="15" customHeight="1" x14ac:dyDescent="0.25">
      <c r="A46" t="s">
        <v>173</v>
      </c>
      <c r="B46" t="s">
        <v>116</v>
      </c>
      <c r="C46" t="s">
        <v>180</v>
      </c>
      <c r="D46" s="49" t="s">
        <v>74</v>
      </c>
      <c r="E46" t="s">
        <v>94</v>
      </c>
      <c r="F46" s="118" t="b">
        <f>OR(AND($G$2="Ja",OTL[[#This Row],[Basis]]="x"),
    AND($H$2="Ja",OTL[[#This Row],[NEN2580]]="x"),
    AND($I$2="Ja",OTL[[#This Row],[Meetinstructie]]="x"),
    AND($J$2="Ja",OTL[[#This Row],[Bbl vergunning]]="x"),
    AND($K$2="Ja",OTL[[#This Row],[WWS]]="x"),
    AND($L$2="Ja",OTL[[#This Row],[MJOP Bouwkundig]]="x"),
    AND($M$2="Ja",OTL[[#This Row],[MJOP Installaties]]="x"))</f>
        <v>0</v>
      </c>
      <c r="G46" s="4" t="s">
        <v>95</v>
      </c>
      <c r="K46" s="4" t="s">
        <v>98</v>
      </c>
      <c r="L46" s="4" t="s">
        <v>95</v>
      </c>
      <c r="P46" t="s">
        <v>175</v>
      </c>
      <c r="Q46" t="s">
        <v>176</v>
      </c>
      <c r="R46" s="1" t="s">
        <v>110</v>
      </c>
      <c r="S46" t="s">
        <v>753</v>
      </c>
      <c r="T46" t="s">
        <v>754</v>
      </c>
      <c r="U46" s="2"/>
      <c r="V46" s="6" t="s">
        <v>70</v>
      </c>
      <c r="W46" s="6" t="s">
        <v>70</v>
      </c>
      <c r="X46" s="6" t="s">
        <v>70</v>
      </c>
      <c r="Y46" s="6" t="s">
        <v>71</v>
      </c>
      <c r="Z46" s="6" t="s">
        <v>71</v>
      </c>
      <c r="AA46" s="6" t="s">
        <v>71</v>
      </c>
      <c r="AB46" s="6" t="s">
        <v>71</v>
      </c>
      <c r="AC46" s="6" t="s">
        <v>72</v>
      </c>
      <c r="AD46" s="6"/>
      <c r="AE46" s="6"/>
      <c r="AF46" s="6"/>
      <c r="AG46" s="6" t="s">
        <v>72</v>
      </c>
      <c r="AH46" s="6"/>
      <c r="AI46" s="6"/>
      <c r="AJ46" s="6" t="s">
        <v>72</v>
      </c>
      <c r="AK46" s="6" t="s">
        <v>70</v>
      </c>
      <c r="AL46" s="6" t="s">
        <v>70</v>
      </c>
      <c r="AM46" s="6" t="s">
        <v>70</v>
      </c>
      <c r="AN46" s="6"/>
      <c r="AO46" s="6"/>
      <c r="AP46" s="6"/>
      <c r="AQ46" s="6"/>
      <c r="AR46" s="6"/>
      <c r="AS46" s="6"/>
      <c r="AT46" s="6"/>
      <c r="AU46" s="6"/>
      <c r="AV46" s="6"/>
      <c r="AW46" s="6"/>
      <c r="AX46" s="6"/>
      <c r="AY46" s="6"/>
      <c r="AZ46" s="6" t="s">
        <v>98</v>
      </c>
      <c r="BA46" s="6"/>
      <c r="BB46" s="6"/>
      <c r="BC46" s="6"/>
      <c r="BD46" s="6"/>
      <c r="BE46" s="6"/>
      <c r="BF46" s="6"/>
      <c r="BG46" s="6"/>
      <c r="BH46" s="6"/>
      <c r="BI46" s="6"/>
      <c r="BJ46" s="6"/>
      <c r="BK46" s="6"/>
      <c r="BL46" s="6"/>
      <c r="BM46" s="6"/>
      <c r="BN46" s="6"/>
      <c r="BO46" s="6"/>
      <c r="BP46" s="6"/>
      <c r="BQ46" s="6"/>
      <c r="BR46" s="6"/>
      <c r="BS46" s="6"/>
      <c r="BT46" s="6"/>
      <c r="BU46" s="6"/>
      <c r="BV46" s="6"/>
      <c r="BW46" s="6" t="s">
        <v>71</v>
      </c>
      <c r="BX46" s="6" t="s">
        <v>70</v>
      </c>
      <c r="BY46" s="6" t="s">
        <v>70</v>
      </c>
      <c r="BZ46" s="6" t="s">
        <v>70</v>
      </c>
      <c r="CA46" s="6"/>
      <c r="CB46" s="6" t="s">
        <v>1035</v>
      </c>
      <c r="CC46" s="6" t="s">
        <v>71</v>
      </c>
      <c r="CD46" s="6" t="s">
        <v>72</v>
      </c>
      <c r="CE46" s="6"/>
      <c r="CF46" s="6" t="s">
        <v>71</v>
      </c>
      <c r="CG46" s="6" t="s">
        <v>71</v>
      </c>
      <c r="CH46" s="6"/>
      <c r="CI46" s="6" t="s">
        <v>70</v>
      </c>
      <c r="CJ46" s="6"/>
      <c r="CK46" s="6"/>
      <c r="CL46" s="6" t="s">
        <v>70</v>
      </c>
      <c r="CM46" s="6"/>
      <c r="CN46" s="6"/>
      <c r="CO46" s="6" t="s">
        <v>70</v>
      </c>
      <c r="CP46" s="6" t="s">
        <v>73</v>
      </c>
      <c r="CQ46" s="6" t="s">
        <v>73</v>
      </c>
      <c r="CR46" s="6" t="s">
        <v>73</v>
      </c>
    </row>
    <row r="47" spans="1:96" ht="15" customHeight="1" x14ac:dyDescent="0.25">
      <c r="A47" t="s">
        <v>1077</v>
      </c>
      <c r="B47" t="s">
        <v>116</v>
      </c>
      <c r="C47" t="s">
        <v>181</v>
      </c>
      <c r="D47" s="49" t="s">
        <v>74</v>
      </c>
      <c r="E47" t="s">
        <v>102</v>
      </c>
      <c r="F47" s="118" t="b">
        <f>OR(AND($G$2="Ja",OTL[[#This Row],[Basis]]="x"),
    AND($H$2="Ja",OTL[[#This Row],[NEN2580]]="x"),
    AND($I$2="Ja",OTL[[#This Row],[Meetinstructie]]="x"),
    AND($J$2="Ja",OTL[[#This Row],[Bbl vergunning]]="x"),
    AND($K$2="Ja",OTL[[#This Row],[WWS]]="x"),
    AND($L$2="Ja",OTL[[#This Row],[MJOP Bouwkundig]]="x"),
    AND($M$2="Ja",OTL[[#This Row],[MJOP Installaties]]="x"))</f>
        <v>0</v>
      </c>
      <c r="K47" s="4" t="s">
        <v>95</v>
      </c>
      <c r="M47" s="4" t="s">
        <v>95</v>
      </c>
      <c r="P47" t="s">
        <v>182</v>
      </c>
      <c r="Q47" t="s">
        <v>97</v>
      </c>
      <c r="R47" s="1">
        <v>64</v>
      </c>
      <c r="S47" t="s">
        <v>936</v>
      </c>
      <c r="T47" t="s">
        <v>937</v>
      </c>
      <c r="U47" s="2"/>
      <c r="V47" s="6" t="s">
        <v>70</v>
      </c>
      <c r="W47" s="6" t="s">
        <v>70</v>
      </c>
      <c r="X47" s="6" t="s">
        <v>70</v>
      </c>
      <c r="Y47" s="6" t="s">
        <v>71</v>
      </c>
      <c r="Z47" s="6" t="s">
        <v>71</v>
      </c>
      <c r="AA47" s="6" t="s">
        <v>71</v>
      </c>
      <c r="AB47" s="6" t="s">
        <v>71</v>
      </c>
      <c r="AC47" s="6"/>
      <c r="AD47" s="6"/>
      <c r="AE47" s="6"/>
      <c r="AF47" s="6"/>
      <c r="AG47" s="6"/>
      <c r="AH47" s="6"/>
      <c r="AI47" s="6"/>
      <c r="AJ47" s="6"/>
      <c r="AK47" s="6"/>
      <c r="AL47" s="6"/>
      <c r="AM47" s="6"/>
      <c r="AN47" s="6"/>
      <c r="AO47" s="6"/>
      <c r="AP47" s="6"/>
      <c r="AQ47" s="6"/>
      <c r="AR47" s="6"/>
      <c r="AS47" s="6"/>
      <c r="AT47" s="6"/>
      <c r="AU47" s="6"/>
      <c r="AV47" s="6"/>
      <c r="AW47" s="6"/>
      <c r="AX47" s="6"/>
      <c r="AY47" s="6"/>
      <c r="AZ47" s="6" t="s">
        <v>98</v>
      </c>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t="s">
        <v>70</v>
      </c>
      <c r="CF47" s="6"/>
      <c r="CG47" s="6"/>
      <c r="CH47" s="6"/>
      <c r="CI47" s="6"/>
      <c r="CJ47" s="6"/>
      <c r="CK47" s="6"/>
      <c r="CL47" s="6"/>
      <c r="CM47" s="6"/>
      <c r="CN47" s="6"/>
      <c r="CO47" s="6"/>
      <c r="CP47" s="6" t="s">
        <v>73</v>
      </c>
      <c r="CQ47" s="6" t="s">
        <v>73</v>
      </c>
      <c r="CR47" s="6" t="s">
        <v>73</v>
      </c>
    </row>
    <row r="48" spans="1:96" ht="15" customHeight="1" x14ac:dyDescent="0.25">
      <c r="A48" t="s">
        <v>1077</v>
      </c>
      <c r="B48" t="s">
        <v>116</v>
      </c>
      <c r="C48" t="s">
        <v>183</v>
      </c>
      <c r="D48" s="49" t="s">
        <v>74</v>
      </c>
      <c r="E48" t="s">
        <v>102</v>
      </c>
      <c r="F48" s="118" t="b">
        <f>OR(AND($G$2="Ja",OTL[[#This Row],[Basis]]="x"),
    AND($H$2="Ja",OTL[[#This Row],[NEN2580]]="x"),
    AND($I$2="Ja",OTL[[#This Row],[Meetinstructie]]="x"),
    AND($J$2="Ja",OTL[[#This Row],[Bbl vergunning]]="x"),
    AND($K$2="Ja",OTL[[#This Row],[WWS]]="x"),
    AND($L$2="Ja",OTL[[#This Row],[MJOP Bouwkundig]]="x"),
    AND($M$2="Ja",OTL[[#This Row],[MJOP Installaties]]="x"))</f>
        <v>0</v>
      </c>
      <c r="K48" s="4" t="s">
        <v>95</v>
      </c>
      <c r="M48" s="4" t="s">
        <v>95</v>
      </c>
      <c r="P48" t="s">
        <v>182</v>
      </c>
      <c r="Q48" t="s">
        <v>97</v>
      </c>
      <c r="R48" s="1">
        <v>64</v>
      </c>
      <c r="S48" t="s">
        <v>936</v>
      </c>
      <c r="T48" t="s">
        <v>937</v>
      </c>
      <c r="U48" s="2"/>
      <c r="V48" s="6" t="s">
        <v>70</v>
      </c>
      <c r="W48" s="6" t="s">
        <v>70</v>
      </c>
      <c r="X48" s="6" t="s">
        <v>70</v>
      </c>
      <c r="Y48" s="6" t="s">
        <v>71</v>
      </c>
      <c r="Z48" s="6" t="s">
        <v>71</v>
      </c>
      <c r="AA48" s="6" t="s">
        <v>71</v>
      </c>
      <c r="AB48" s="6" t="s">
        <v>71</v>
      </c>
      <c r="AC48" s="6"/>
      <c r="AD48" s="6"/>
      <c r="AE48" s="6"/>
      <c r="AF48" s="6"/>
      <c r="AG48" s="6"/>
      <c r="AH48" s="6"/>
      <c r="AI48" s="6"/>
      <c r="AJ48" s="6"/>
      <c r="AK48" s="6"/>
      <c r="AL48" s="6"/>
      <c r="AM48" s="6"/>
      <c r="AN48" s="6"/>
      <c r="AO48" s="6"/>
      <c r="AP48" s="6"/>
      <c r="AQ48" s="6"/>
      <c r="AR48" s="6"/>
      <c r="AS48" s="6"/>
      <c r="AT48" s="6"/>
      <c r="AU48" s="6"/>
      <c r="AV48" s="6"/>
      <c r="AW48" s="6"/>
      <c r="AX48" s="6"/>
      <c r="AY48" s="6"/>
      <c r="AZ48" s="6" t="s">
        <v>98</v>
      </c>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t="s">
        <v>70</v>
      </c>
      <c r="CF48" s="6"/>
      <c r="CG48" s="6"/>
      <c r="CH48" s="6"/>
      <c r="CI48" s="6"/>
      <c r="CJ48" s="6"/>
      <c r="CK48" s="6"/>
      <c r="CL48" s="6"/>
      <c r="CM48" s="6"/>
      <c r="CN48" s="6"/>
      <c r="CO48" s="6"/>
      <c r="CP48" s="6" t="s">
        <v>73</v>
      </c>
      <c r="CQ48" s="6" t="s">
        <v>73</v>
      </c>
      <c r="CR48" s="6" t="s">
        <v>73</v>
      </c>
    </row>
    <row r="49" spans="1:96" ht="15" customHeight="1" x14ac:dyDescent="0.25">
      <c r="A49" t="s">
        <v>1077</v>
      </c>
      <c r="B49" t="s">
        <v>116</v>
      </c>
      <c r="C49" t="s">
        <v>184</v>
      </c>
      <c r="D49" s="49" t="s">
        <v>74</v>
      </c>
      <c r="E49" t="s">
        <v>102</v>
      </c>
      <c r="F49" s="118" t="b">
        <f>OR(AND($G$2="Ja",OTL[[#This Row],[Basis]]="x"),
    AND($H$2="Ja",OTL[[#This Row],[NEN2580]]="x"),
    AND($I$2="Ja",OTL[[#This Row],[Meetinstructie]]="x"),
    AND($J$2="Ja",OTL[[#This Row],[Bbl vergunning]]="x"),
    AND($K$2="Ja",OTL[[#This Row],[WWS]]="x"),
    AND($L$2="Ja",OTL[[#This Row],[MJOP Bouwkundig]]="x"),
    AND($M$2="Ja",OTL[[#This Row],[MJOP Installaties]]="x"))</f>
        <v>0</v>
      </c>
      <c r="K49" s="4" t="s">
        <v>95</v>
      </c>
      <c r="M49" s="4" t="s">
        <v>95</v>
      </c>
      <c r="P49" t="s">
        <v>182</v>
      </c>
      <c r="Q49" t="s">
        <v>97</v>
      </c>
      <c r="R49" s="1">
        <v>64</v>
      </c>
      <c r="S49" t="s">
        <v>936</v>
      </c>
      <c r="T49" t="s">
        <v>937</v>
      </c>
      <c r="U49" s="2"/>
      <c r="V49" s="6" t="s">
        <v>70</v>
      </c>
      <c r="W49" s="6" t="s">
        <v>70</v>
      </c>
      <c r="X49" s="6" t="s">
        <v>70</v>
      </c>
      <c r="Y49" s="6" t="s">
        <v>71</v>
      </c>
      <c r="Z49" s="6" t="s">
        <v>71</v>
      </c>
      <c r="AA49" s="6" t="s">
        <v>71</v>
      </c>
      <c r="AB49" s="6" t="s">
        <v>71</v>
      </c>
      <c r="AC49" s="6"/>
      <c r="AD49" s="6"/>
      <c r="AE49" s="6"/>
      <c r="AF49" s="6"/>
      <c r="AG49" s="6"/>
      <c r="AH49" s="6"/>
      <c r="AI49" s="6"/>
      <c r="AJ49" s="6"/>
      <c r="AK49" s="6"/>
      <c r="AL49" s="6"/>
      <c r="AM49" s="6"/>
      <c r="AN49" s="6"/>
      <c r="AO49" s="6"/>
      <c r="AP49" s="6"/>
      <c r="AQ49" s="6"/>
      <c r="AR49" s="6"/>
      <c r="AS49" s="6"/>
      <c r="AT49" s="6"/>
      <c r="AU49" s="6"/>
      <c r="AV49" s="6"/>
      <c r="AW49" s="6"/>
      <c r="AX49" s="6"/>
      <c r="AY49" s="6"/>
      <c r="AZ49" s="6" t="s">
        <v>98</v>
      </c>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t="s">
        <v>70</v>
      </c>
      <c r="CF49" s="6"/>
      <c r="CG49" s="6"/>
      <c r="CH49" s="6"/>
      <c r="CI49" s="6"/>
      <c r="CJ49" s="6"/>
      <c r="CK49" s="6"/>
      <c r="CL49" s="6"/>
      <c r="CM49" s="6"/>
      <c r="CN49" s="6"/>
      <c r="CO49" s="6"/>
      <c r="CP49" s="6" t="s">
        <v>73</v>
      </c>
      <c r="CQ49" s="6" t="s">
        <v>73</v>
      </c>
      <c r="CR49" s="6" t="s">
        <v>73</v>
      </c>
    </row>
    <row r="50" spans="1:96" ht="15" customHeight="1" x14ac:dyDescent="0.25">
      <c r="A50" t="s">
        <v>1078</v>
      </c>
      <c r="B50" t="s">
        <v>116</v>
      </c>
      <c r="C50" t="s">
        <v>181</v>
      </c>
      <c r="D50" s="49" t="s">
        <v>74</v>
      </c>
      <c r="E50" t="s">
        <v>102</v>
      </c>
      <c r="F50" s="118" t="b">
        <f>OR(AND($G$2="Ja",OTL[[#This Row],[Basis]]="x"),
    AND($H$2="Ja",OTL[[#This Row],[NEN2580]]="x"),
    AND($I$2="Ja",OTL[[#This Row],[Meetinstructie]]="x"),
    AND($J$2="Ja",OTL[[#This Row],[Bbl vergunning]]="x"),
    AND($K$2="Ja",OTL[[#This Row],[WWS]]="x"),
    AND($L$2="Ja",OTL[[#This Row],[MJOP Bouwkundig]]="x"),
    AND($M$2="Ja",OTL[[#This Row],[MJOP Installaties]]="x"))</f>
        <v>0</v>
      </c>
      <c r="K50" s="4" t="s">
        <v>95</v>
      </c>
      <c r="M50" s="4" t="s">
        <v>95</v>
      </c>
      <c r="P50" t="s">
        <v>182</v>
      </c>
      <c r="Q50" t="s">
        <v>97</v>
      </c>
      <c r="R50" s="1">
        <v>64</v>
      </c>
      <c r="S50" t="s">
        <v>936</v>
      </c>
      <c r="T50" t="s">
        <v>937</v>
      </c>
      <c r="U50" s="2"/>
      <c r="V50" s="6" t="s">
        <v>70</v>
      </c>
      <c r="W50" s="6" t="s">
        <v>70</v>
      </c>
      <c r="X50" s="6" t="s">
        <v>70</v>
      </c>
      <c r="Y50" s="6" t="s">
        <v>71</v>
      </c>
      <c r="Z50" s="6" t="s">
        <v>71</v>
      </c>
      <c r="AA50" s="6" t="s">
        <v>71</v>
      </c>
      <c r="AB50" s="6" t="s">
        <v>71</v>
      </c>
      <c r="AC50" s="6"/>
      <c r="AD50" s="6"/>
      <c r="AE50" s="6"/>
      <c r="AF50" s="6"/>
      <c r="AG50" s="6"/>
      <c r="AH50" s="6"/>
      <c r="AI50" s="6"/>
      <c r="AJ50" s="6"/>
      <c r="AK50" s="6"/>
      <c r="AL50" s="6"/>
      <c r="AM50" s="6"/>
      <c r="AN50" s="6"/>
      <c r="AO50" s="6"/>
      <c r="AP50" s="6"/>
      <c r="AQ50" s="6"/>
      <c r="AR50" s="6"/>
      <c r="AS50" s="6"/>
      <c r="AT50" s="6"/>
      <c r="AU50" s="6"/>
      <c r="AV50" s="6"/>
      <c r="AW50" s="6"/>
      <c r="AX50" s="6"/>
      <c r="AY50" s="6"/>
      <c r="AZ50" s="6" t="s">
        <v>98</v>
      </c>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t="s">
        <v>70</v>
      </c>
      <c r="CF50" s="6"/>
      <c r="CG50" s="6"/>
      <c r="CH50" s="6"/>
      <c r="CI50" s="6"/>
      <c r="CJ50" s="6"/>
      <c r="CK50" s="6"/>
      <c r="CL50" s="6"/>
      <c r="CM50" s="6"/>
      <c r="CN50" s="6"/>
      <c r="CO50" s="6"/>
      <c r="CP50" s="6" t="s">
        <v>73</v>
      </c>
      <c r="CQ50" s="6" t="s">
        <v>73</v>
      </c>
      <c r="CR50" s="6" t="s">
        <v>73</v>
      </c>
    </row>
    <row r="51" spans="1:96" x14ac:dyDescent="0.25">
      <c r="A51" t="s">
        <v>1078</v>
      </c>
      <c r="B51" t="s">
        <v>116</v>
      </c>
      <c r="C51" t="s">
        <v>183</v>
      </c>
      <c r="D51" s="49" t="s">
        <v>74</v>
      </c>
      <c r="E51" t="s">
        <v>102</v>
      </c>
      <c r="F51" s="118" t="b">
        <f>OR(AND($G$2="Ja",OTL[[#This Row],[Basis]]="x"),
    AND($H$2="Ja",OTL[[#This Row],[NEN2580]]="x"),
    AND($I$2="Ja",OTL[[#This Row],[Meetinstructie]]="x"),
    AND($J$2="Ja",OTL[[#This Row],[Bbl vergunning]]="x"),
    AND($K$2="Ja",OTL[[#This Row],[WWS]]="x"),
    AND($L$2="Ja",OTL[[#This Row],[MJOP Bouwkundig]]="x"),
    AND($M$2="Ja",OTL[[#This Row],[MJOP Installaties]]="x"))</f>
        <v>0</v>
      </c>
      <c r="K51" s="4" t="s">
        <v>95</v>
      </c>
      <c r="M51" s="4" t="s">
        <v>95</v>
      </c>
      <c r="P51" t="s">
        <v>182</v>
      </c>
      <c r="Q51" t="s">
        <v>97</v>
      </c>
      <c r="R51" s="1">
        <v>64</v>
      </c>
      <c r="S51" t="s">
        <v>936</v>
      </c>
      <c r="T51" t="s">
        <v>937</v>
      </c>
      <c r="U51" s="2"/>
      <c r="V51" s="6" t="s">
        <v>70</v>
      </c>
      <c r="W51" s="6" t="s">
        <v>70</v>
      </c>
      <c r="X51" s="6" t="s">
        <v>70</v>
      </c>
      <c r="Y51" s="6" t="s">
        <v>71</v>
      </c>
      <c r="Z51" s="6" t="s">
        <v>71</v>
      </c>
      <c r="AA51" s="6" t="s">
        <v>71</v>
      </c>
      <c r="AB51" s="6" t="s">
        <v>71</v>
      </c>
      <c r="AC51" s="6"/>
      <c r="AD51" s="6"/>
      <c r="AE51" s="6"/>
      <c r="AF51" s="6"/>
      <c r="AG51" s="6"/>
      <c r="AH51" s="6"/>
      <c r="AI51" s="6"/>
      <c r="AJ51" s="6"/>
      <c r="AK51" s="6"/>
      <c r="AL51" s="6"/>
      <c r="AM51" s="6"/>
      <c r="AN51" s="6"/>
      <c r="AO51" s="6"/>
      <c r="AP51" s="6"/>
      <c r="AQ51" s="6"/>
      <c r="AR51" s="6"/>
      <c r="AS51" s="6"/>
      <c r="AT51" s="6"/>
      <c r="AU51" s="6"/>
      <c r="AV51" s="6"/>
      <c r="AW51" s="6"/>
      <c r="AX51" s="6"/>
      <c r="AY51" s="6"/>
      <c r="AZ51" s="6" t="s">
        <v>98</v>
      </c>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t="s">
        <v>70</v>
      </c>
      <c r="CF51" s="6"/>
      <c r="CG51" s="6"/>
      <c r="CH51" s="6"/>
      <c r="CI51" s="6"/>
      <c r="CJ51" s="6"/>
      <c r="CK51" s="6"/>
      <c r="CL51" s="6"/>
      <c r="CM51" s="6"/>
      <c r="CN51" s="6"/>
      <c r="CO51" s="6"/>
      <c r="CP51" s="6" t="s">
        <v>73</v>
      </c>
      <c r="CQ51" s="6" t="s">
        <v>73</v>
      </c>
      <c r="CR51" s="6" t="s">
        <v>73</v>
      </c>
    </row>
    <row r="52" spans="1:96" ht="15" customHeight="1" x14ac:dyDescent="0.25">
      <c r="A52" t="s">
        <v>1078</v>
      </c>
      <c r="B52" t="s">
        <v>116</v>
      </c>
      <c r="C52" t="s">
        <v>184</v>
      </c>
      <c r="D52" s="49" t="s">
        <v>74</v>
      </c>
      <c r="E52" t="s">
        <v>102</v>
      </c>
      <c r="F52" s="118" t="b">
        <f>OR(AND($G$2="Ja",OTL[[#This Row],[Basis]]="x"),
    AND($H$2="Ja",OTL[[#This Row],[NEN2580]]="x"),
    AND($I$2="Ja",OTL[[#This Row],[Meetinstructie]]="x"),
    AND($J$2="Ja",OTL[[#This Row],[Bbl vergunning]]="x"),
    AND($K$2="Ja",OTL[[#This Row],[WWS]]="x"),
    AND($L$2="Ja",OTL[[#This Row],[MJOP Bouwkundig]]="x"),
    AND($M$2="Ja",OTL[[#This Row],[MJOP Installaties]]="x"))</f>
        <v>0</v>
      </c>
      <c r="K52" s="4" t="s">
        <v>95</v>
      </c>
      <c r="M52" s="4" t="s">
        <v>95</v>
      </c>
      <c r="P52" t="s">
        <v>182</v>
      </c>
      <c r="Q52" t="s">
        <v>97</v>
      </c>
      <c r="R52" s="1">
        <v>64</v>
      </c>
      <c r="S52" t="s">
        <v>936</v>
      </c>
      <c r="T52" t="s">
        <v>937</v>
      </c>
      <c r="U52" s="2"/>
      <c r="V52" s="6" t="s">
        <v>70</v>
      </c>
      <c r="W52" s="6" t="s">
        <v>70</v>
      </c>
      <c r="X52" s="6" t="s">
        <v>70</v>
      </c>
      <c r="Y52" s="6" t="s">
        <v>71</v>
      </c>
      <c r="Z52" s="6" t="s">
        <v>71</v>
      </c>
      <c r="AA52" s="6" t="s">
        <v>71</v>
      </c>
      <c r="AB52" s="6" t="s">
        <v>71</v>
      </c>
      <c r="AC52" s="6"/>
      <c r="AD52" s="6"/>
      <c r="AE52" s="6"/>
      <c r="AF52" s="6"/>
      <c r="AG52" s="6"/>
      <c r="AH52" s="6"/>
      <c r="AI52" s="6"/>
      <c r="AJ52" s="6"/>
      <c r="AK52" s="6"/>
      <c r="AL52" s="6"/>
      <c r="AM52" s="6"/>
      <c r="AN52" s="6"/>
      <c r="AO52" s="6"/>
      <c r="AP52" s="6"/>
      <c r="AQ52" s="6"/>
      <c r="AR52" s="6"/>
      <c r="AS52" s="6"/>
      <c r="AT52" s="6"/>
      <c r="AU52" s="6"/>
      <c r="AV52" s="6"/>
      <c r="AW52" s="6"/>
      <c r="AX52" s="6"/>
      <c r="AY52" s="6"/>
      <c r="AZ52" s="6" t="s">
        <v>98</v>
      </c>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t="s">
        <v>70</v>
      </c>
      <c r="CF52" s="6"/>
      <c r="CG52" s="6"/>
      <c r="CH52" s="6"/>
      <c r="CI52" s="6"/>
      <c r="CJ52" s="6"/>
      <c r="CK52" s="6"/>
      <c r="CL52" s="6"/>
      <c r="CM52" s="6"/>
      <c r="CN52" s="6"/>
      <c r="CO52" s="6"/>
      <c r="CP52" s="6" t="s">
        <v>73</v>
      </c>
      <c r="CQ52" s="6" t="s">
        <v>73</v>
      </c>
      <c r="CR52" s="6" t="s">
        <v>73</v>
      </c>
    </row>
    <row r="53" spans="1:96" ht="15" customHeight="1" x14ac:dyDescent="0.25">
      <c r="A53" t="s">
        <v>185</v>
      </c>
      <c r="D53" s="49" t="s">
        <v>74</v>
      </c>
      <c r="E53" t="s">
        <v>94</v>
      </c>
      <c r="F53" s="118" t="b">
        <f>OR(AND($G$2="Ja",OTL[[#This Row],[Basis]]="x"),
    AND($H$2="Ja",OTL[[#This Row],[NEN2580]]="x"),
    AND($I$2="Ja",OTL[[#This Row],[Meetinstructie]]="x"),
    AND($J$2="Ja",OTL[[#This Row],[Bbl vergunning]]="x"),
    AND($K$2="Ja",OTL[[#This Row],[WWS]]="x"),
    AND($L$2="Ja",OTL[[#This Row],[MJOP Bouwkundig]]="x"),
    AND($M$2="Ja",OTL[[#This Row],[MJOP Installaties]]="x"))</f>
        <v>0</v>
      </c>
      <c r="K53" s="4" t="s">
        <v>98</v>
      </c>
      <c r="L53" s="4" t="s">
        <v>95</v>
      </c>
      <c r="P53" t="s">
        <v>129</v>
      </c>
      <c r="Q53" t="s">
        <v>130</v>
      </c>
      <c r="R53" s="1" t="s">
        <v>186</v>
      </c>
      <c r="S53" t="s">
        <v>755</v>
      </c>
      <c r="T53" t="s">
        <v>756</v>
      </c>
      <c r="U53" s="2"/>
      <c r="V53" s="6" t="s">
        <v>70</v>
      </c>
      <c r="W53" s="6" t="s">
        <v>70</v>
      </c>
      <c r="X53" s="6" t="s">
        <v>70</v>
      </c>
      <c r="Y53" s="6" t="s">
        <v>71</v>
      </c>
      <c r="Z53" s="6" t="s">
        <v>71</v>
      </c>
      <c r="AA53" s="6" t="s">
        <v>71</v>
      </c>
      <c r="AB53" s="6"/>
      <c r="AC53" s="6"/>
      <c r="AD53" s="6"/>
      <c r="AE53" s="6"/>
      <c r="AF53" s="6"/>
      <c r="AG53" s="6"/>
      <c r="AH53" s="6"/>
      <c r="AI53" s="6"/>
      <c r="AJ53" s="6"/>
      <c r="AK53" s="6"/>
      <c r="AL53" s="6"/>
      <c r="AM53" s="6"/>
      <c r="AN53" s="6"/>
      <c r="AO53" s="6"/>
      <c r="AP53" s="6"/>
      <c r="AQ53" s="6"/>
      <c r="AR53" s="6"/>
      <c r="AS53" s="6"/>
      <c r="AT53" s="6"/>
      <c r="AU53" s="6"/>
      <c r="AV53" s="6"/>
      <c r="AW53" s="6"/>
      <c r="AX53" s="6"/>
      <c r="AY53" s="6"/>
      <c r="AZ53" s="6" t="s">
        <v>98</v>
      </c>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t="s">
        <v>1035</v>
      </c>
      <c r="CC53" s="6"/>
      <c r="CD53" s="6"/>
      <c r="CE53" s="6"/>
      <c r="CF53" s="6" t="s">
        <v>71</v>
      </c>
      <c r="CG53" s="6"/>
      <c r="CH53" s="6"/>
      <c r="CI53" s="6" t="s">
        <v>70</v>
      </c>
      <c r="CJ53" s="6"/>
      <c r="CK53" s="6"/>
      <c r="CL53" s="6" t="s">
        <v>70</v>
      </c>
      <c r="CM53" s="6"/>
      <c r="CN53" s="6"/>
      <c r="CO53" s="6"/>
      <c r="CP53" s="6" t="s">
        <v>73</v>
      </c>
      <c r="CQ53" s="6" t="s">
        <v>73</v>
      </c>
      <c r="CR53" s="6" t="s">
        <v>73</v>
      </c>
    </row>
    <row r="54" spans="1:96" ht="15" customHeight="1" x14ac:dyDescent="0.25">
      <c r="A54" t="s">
        <v>188</v>
      </c>
      <c r="D54" s="49" t="s">
        <v>74</v>
      </c>
      <c r="E54" t="s">
        <v>102</v>
      </c>
      <c r="F54" s="118" t="b">
        <f>OR(AND($G$2="Ja",OTL[[#This Row],[Basis]]="x"),
    AND($H$2="Ja",OTL[[#This Row],[NEN2580]]="x"),
    AND($I$2="Ja",OTL[[#This Row],[Meetinstructie]]="x"),
    AND($J$2="Ja",OTL[[#This Row],[Bbl vergunning]]="x"),
    AND($K$2="Ja",OTL[[#This Row],[WWS]]="x"),
    AND($L$2="Ja",OTL[[#This Row],[MJOP Bouwkundig]]="x"),
    AND($M$2="Ja",OTL[[#This Row],[MJOP Installaties]]="x"))</f>
        <v>0</v>
      </c>
      <c r="K54" s="4" t="s">
        <v>98</v>
      </c>
      <c r="M54" s="4" t="s">
        <v>95</v>
      </c>
      <c r="P54" t="s">
        <v>189</v>
      </c>
      <c r="Q54" t="s">
        <v>97</v>
      </c>
      <c r="R54" s="1"/>
      <c r="S54" t="s">
        <v>757</v>
      </c>
      <c r="T54" t="s">
        <v>758</v>
      </c>
      <c r="U54" s="2"/>
      <c r="V54" s="6" t="s">
        <v>70</v>
      </c>
      <c r="W54" s="6" t="s">
        <v>70</v>
      </c>
      <c r="X54" s="6" t="s">
        <v>70</v>
      </c>
      <c r="Y54" s="6" t="s">
        <v>71</v>
      </c>
      <c r="Z54" s="6" t="s">
        <v>71</v>
      </c>
      <c r="AA54" s="6" t="s">
        <v>71</v>
      </c>
      <c r="AB54" s="6"/>
      <c r="AC54" s="6"/>
      <c r="AD54" s="6"/>
      <c r="AE54" s="6"/>
      <c r="AF54" s="6"/>
      <c r="AG54" s="6"/>
      <c r="AH54" s="6"/>
      <c r="AI54" s="6"/>
      <c r="AJ54" s="6"/>
      <c r="AK54" s="6"/>
      <c r="AL54" s="6"/>
      <c r="AM54" s="6"/>
      <c r="AN54" s="6"/>
      <c r="AO54" s="6"/>
      <c r="AP54" s="6"/>
      <c r="AQ54" s="6"/>
      <c r="AR54" s="6"/>
      <c r="AS54" s="6"/>
      <c r="AT54" s="6"/>
      <c r="AU54" s="6"/>
      <c r="AV54" s="6"/>
      <c r="AW54" s="6"/>
      <c r="AX54" s="6"/>
      <c r="AY54" s="6"/>
      <c r="AZ54" s="6" t="s">
        <v>98</v>
      </c>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t="s">
        <v>72</v>
      </c>
      <c r="CE54" s="6" t="s">
        <v>70</v>
      </c>
      <c r="CF54" s="6"/>
      <c r="CG54" s="6"/>
      <c r="CH54" s="6"/>
      <c r="CI54" s="6" t="s">
        <v>70</v>
      </c>
      <c r="CJ54" s="6"/>
      <c r="CK54" s="6"/>
      <c r="CL54" s="6" t="s">
        <v>70</v>
      </c>
      <c r="CM54" s="6"/>
      <c r="CN54" s="6"/>
      <c r="CO54" s="6"/>
      <c r="CP54" s="6" t="s">
        <v>73</v>
      </c>
      <c r="CQ54" s="6" t="s">
        <v>73</v>
      </c>
      <c r="CR54" s="6" t="s">
        <v>73</v>
      </c>
    </row>
    <row r="55" spans="1:96" ht="15" customHeight="1" x14ac:dyDescent="0.25">
      <c r="A55" t="s">
        <v>191</v>
      </c>
      <c r="D55" s="49" t="s">
        <v>74</v>
      </c>
      <c r="E55" t="s">
        <v>94</v>
      </c>
      <c r="F55" s="118" t="b">
        <f>OR(AND($G$2="Ja",OTL[[#This Row],[Basis]]="x"),
    AND($H$2="Ja",OTL[[#This Row],[NEN2580]]="x"),
    AND($I$2="Ja",OTL[[#This Row],[Meetinstructie]]="x"),
    AND($J$2="Ja",OTL[[#This Row],[Bbl vergunning]]="x"),
    AND($K$2="Ja",OTL[[#This Row],[WWS]]="x"),
    AND($L$2="Ja",OTL[[#This Row],[MJOP Bouwkundig]]="x"),
    AND($M$2="Ja",OTL[[#This Row],[MJOP Installaties]]="x"))</f>
        <v>0</v>
      </c>
      <c r="K55" s="4" t="s">
        <v>98</v>
      </c>
      <c r="L55" s="4" t="s">
        <v>95</v>
      </c>
      <c r="P55" t="s">
        <v>192</v>
      </c>
      <c r="Q55" t="s">
        <v>97</v>
      </c>
      <c r="R55" s="1" t="s">
        <v>110</v>
      </c>
      <c r="S55" s="2" t="s">
        <v>759</v>
      </c>
      <c r="T55" s="2" t="s">
        <v>760</v>
      </c>
      <c r="U55" s="2" t="s">
        <v>190</v>
      </c>
      <c r="V55" s="6" t="s">
        <v>70</v>
      </c>
      <c r="W55" s="6" t="s">
        <v>70</v>
      </c>
      <c r="X55" s="6" t="s">
        <v>70</v>
      </c>
      <c r="Y55" s="6" t="s">
        <v>71</v>
      </c>
      <c r="Z55" s="6" t="s">
        <v>71</v>
      </c>
      <c r="AA55" s="6" t="s">
        <v>71</v>
      </c>
      <c r="AB55" s="6"/>
      <c r="AC55" s="6"/>
      <c r="AD55" s="6"/>
      <c r="AE55" s="6"/>
      <c r="AF55" s="6"/>
      <c r="AG55" s="6"/>
      <c r="AH55" s="6"/>
      <c r="AI55" s="6" t="s">
        <v>72</v>
      </c>
      <c r="AJ55" s="6"/>
      <c r="AK55" s="6"/>
      <c r="AL55" s="6"/>
      <c r="AM55" s="6"/>
      <c r="AN55" s="6"/>
      <c r="AO55" s="6"/>
      <c r="AP55" s="6"/>
      <c r="AQ55" s="6"/>
      <c r="AR55" s="6"/>
      <c r="AS55" s="6"/>
      <c r="AT55" s="6"/>
      <c r="AU55" s="6"/>
      <c r="AV55" s="6"/>
      <c r="AW55" s="6"/>
      <c r="AX55" s="6"/>
      <c r="AY55" s="6"/>
      <c r="AZ55" s="6" t="s">
        <v>98</v>
      </c>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t="s">
        <v>1035</v>
      </c>
      <c r="CC55" s="6"/>
      <c r="CD55" s="6"/>
      <c r="CE55" s="6"/>
      <c r="CF55" s="6" t="s">
        <v>71</v>
      </c>
      <c r="CG55" s="6"/>
      <c r="CH55" s="6"/>
      <c r="CI55" s="6" t="s">
        <v>70</v>
      </c>
      <c r="CJ55" s="6"/>
      <c r="CK55" s="6"/>
      <c r="CL55" s="6" t="s">
        <v>70</v>
      </c>
      <c r="CM55" s="6"/>
      <c r="CN55" s="6"/>
      <c r="CO55" s="6"/>
      <c r="CP55" s="6" t="s">
        <v>73</v>
      </c>
      <c r="CQ55" s="6" t="s">
        <v>73</v>
      </c>
      <c r="CR55" s="6" t="s">
        <v>73</v>
      </c>
    </row>
    <row r="56" spans="1:96" ht="15" customHeight="1" x14ac:dyDescent="0.25">
      <c r="A56" t="s">
        <v>194</v>
      </c>
      <c r="D56" s="49" t="s">
        <v>74</v>
      </c>
      <c r="E56" t="s">
        <v>102</v>
      </c>
      <c r="F56" s="118" t="b">
        <f>OR(AND($G$2="Ja",OTL[[#This Row],[Basis]]="x"),
    AND($H$2="Ja",OTL[[#This Row],[NEN2580]]="x"),
    AND($I$2="Ja",OTL[[#This Row],[Meetinstructie]]="x"),
    AND($J$2="Ja",OTL[[#This Row],[Bbl vergunning]]="x"),
    AND($K$2="Ja",OTL[[#This Row],[WWS]]="x"),
    AND($L$2="Ja",OTL[[#This Row],[MJOP Bouwkundig]]="x"),
    AND($M$2="Ja",OTL[[#This Row],[MJOP Installaties]]="x"))</f>
        <v>0</v>
      </c>
      <c r="G56" s="4" t="s">
        <v>95</v>
      </c>
      <c r="K56" s="4" t="s">
        <v>95</v>
      </c>
      <c r="M56" s="4" t="s">
        <v>95</v>
      </c>
      <c r="P56" t="s">
        <v>120</v>
      </c>
      <c r="Q56" t="s">
        <v>195</v>
      </c>
      <c r="R56" s="1">
        <v>74</v>
      </c>
      <c r="S56" s="2" t="s">
        <v>761</v>
      </c>
      <c r="T56" s="2" t="s">
        <v>762</v>
      </c>
      <c r="U56" s="2" t="s">
        <v>193</v>
      </c>
      <c r="V56" s="6" t="s">
        <v>70</v>
      </c>
      <c r="W56" s="6" t="s">
        <v>70</v>
      </c>
      <c r="X56" s="6" t="s">
        <v>70</v>
      </c>
      <c r="Y56" s="6" t="s">
        <v>71</v>
      </c>
      <c r="Z56" s="6" t="s">
        <v>71</v>
      </c>
      <c r="AA56" s="6" t="s">
        <v>71</v>
      </c>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t="s">
        <v>70</v>
      </c>
      <c r="BB56" s="6"/>
      <c r="BC56" s="6"/>
      <c r="BD56" s="6"/>
      <c r="BE56" s="6" t="s">
        <v>70</v>
      </c>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t="s">
        <v>70</v>
      </c>
      <c r="CJ56" s="6"/>
      <c r="CK56" s="6"/>
      <c r="CL56" s="6" t="s">
        <v>70</v>
      </c>
      <c r="CM56" s="6"/>
      <c r="CN56" s="6"/>
      <c r="CO56" s="6"/>
      <c r="CP56" s="6" t="s">
        <v>73</v>
      </c>
      <c r="CQ56" s="6" t="s">
        <v>73</v>
      </c>
      <c r="CR56" s="6" t="s">
        <v>73</v>
      </c>
    </row>
    <row r="57" spans="1:96" ht="15" customHeight="1" x14ac:dyDescent="0.25">
      <c r="A57" t="s">
        <v>196</v>
      </c>
      <c r="D57" s="49" t="s">
        <v>74</v>
      </c>
      <c r="E57" t="s">
        <v>102</v>
      </c>
      <c r="F57" s="118" t="b">
        <f>OR(AND($G$2="Ja",OTL[[#This Row],[Basis]]="x"),
    AND($H$2="Ja",OTL[[#This Row],[NEN2580]]="x"),
    AND($I$2="Ja",OTL[[#This Row],[Meetinstructie]]="x"),
    AND($J$2="Ja",OTL[[#This Row],[Bbl vergunning]]="x"),
    AND($K$2="Ja",OTL[[#This Row],[WWS]]="x"),
    AND($L$2="Ja",OTL[[#This Row],[MJOP Bouwkundig]]="x"),
    AND($M$2="Ja",OTL[[#This Row],[MJOP Installaties]]="x"))</f>
        <v>0</v>
      </c>
      <c r="K57" s="4" t="s">
        <v>98</v>
      </c>
      <c r="M57" s="4" t="s">
        <v>95</v>
      </c>
      <c r="P57" t="s">
        <v>197</v>
      </c>
      <c r="Q57" t="s">
        <v>97</v>
      </c>
      <c r="R57" s="1">
        <v>59</v>
      </c>
      <c r="S57" s="2" t="s">
        <v>763</v>
      </c>
      <c r="T57" s="2" t="s">
        <v>764</v>
      </c>
      <c r="U57" s="2"/>
      <c r="V57" s="6" t="s">
        <v>70</v>
      </c>
      <c r="W57" s="6" t="s">
        <v>70</v>
      </c>
      <c r="X57" s="6" t="s">
        <v>70</v>
      </c>
      <c r="Y57" s="6" t="s">
        <v>71</v>
      </c>
      <c r="Z57" s="6" t="s">
        <v>71</v>
      </c>
      <c r="AA57" s="6" t="s">
        <v>71</v>
      </c>
      <c r="AB57" s="6"/>
      <c r="AC57" s="6"/>
      <c r="AD57" s="6"/>
      <c r="AE57" s="6"/>
      <c r="AF57" s="6"/>
      <c r="AG57" s="6"/>
      <c r="AH57" s="6"/>
      <c r="AI57" s="6"/>
      <c r="AJ57" s="6"/>
      <c r="AK57" s="6"/>
      <c r="AL57" s="6"/>
      <c r="AM57" s="6"/>
      <c r="AN57" s="6"/>
      <c r="AO57" s="6"/>
      <c r="AP57" s="6"/>
      <c r="AQ57" s="6"/>
      <c r="AR57" s="6"/>
      <c r="AS57" s="6"/>
      <c r="AT57" s="6"/>
      <c r="AU57" s="6"/>
      <c r="AV57" s="6"/>
      <c r="AW57" s="6"/>
      <c r="AX57" s="6"/>
      <c r="AY57" s="6"/>
      <c r="AZ57" s="6" t="s">
        <v>98</v>
      </c>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t="s">
        <v>70</v>
      </c>
      <c r="CF57" s="6"/>
      <c r="CG57" s="6"/>
      <c r="CH57" s="6"/>
      <c r="CI57" s="6" t="s">
        <v>70</v>
      </c>
      <c r="CJ57" s="6" t="s">
        <v>70</v>
      </c>
      <c r="CK57" s="6"/>
      <c r="CL57" s="6" t="s">
        <v>70</v>
      </c>
      <c r="CM57" s="6"/>
      <c r="CN57" s="6"/>
      <c r="CO57" s="6"/>
      <c r="CP57" s="6" t="s">
        <v>73</v>
      </c>
      <c r="CQ57" s="6" t="s">
        <v>73</v>
      </c>
      <c r="CR57" s="6" t="s">
        <v>73</v>
      </c>
    </row>
    <row r="58" spans="1:96" ht="15" customHeight="1" x14ac:dyDescent="0.25">
      <c r="A58" t="s">
        <v>198</v>
      </c>
      <c r="D58" s="49" t="s">
        <v>74</v>
      </c>
      <c r="E58" t="s">
        <v>102</v>
      </c>
      <c r="F58" s="118" t="b">
        <f>OR(AND($G$2="Ja",OTL[[#This Row],[Basis]]="x"),
    AND($H$2="Ja",OTL[[#This Row],[NEN2580]]="x"),
    AND($I$2="Ja",OTL[[#This Row],[Meetinstructie]]="x"),
    AND($J$2="Ja",OTL[[#This Row],[Bbl vergunning]]="x"),
    AND($K$2="Ja",OTL[[#This Row],[WWS]]="x"),
    AND($L$2="Ja",OTL[[#This Row],[MJOP Bouwkundig]]="x"),
    AND($M$2="Ja",OTL[[#This Row],[MJOP Installaties]]="x"))</f>
        <v>0</v>
      </c>
      <c r="K58" s="4" t="s">
        <v>98</v>
      </c>
      <c r="M58" s="4" t="s">
        <v>95</v>
      </c>
      <c r="P58" t="s">
        <v>199</v>
      </c>
      <c r="Q58" t="s">
        <v>200</v>
      </c>
      <c r="R58" s="1">
        <v>56</v>
      </c>
      <c r="S58" s="2" t="s">
        <v>765</v>
      </c>
      <c r="T58" s="2" t="s">
        <v>766</v>
      </c>
      <c r="U58" s="2"/>
      <c r="V58" s="6" t="s">
        <v>70</v>
      </c>
      <c r="W58" s="6" t="s">
        <v>70</v>
      </c>
      <c r="X58" s="6" t="s">
        <v>70</v>
      </c>
      <c r="Y58" s="6" t="s">
        <v>71</v>
      </c>
      <c r="Z58" s="6" t="s">
        <v>71</v>
      </c>
      <c r="AA58" s="6" t="s">
        <v>71</v>
      </c>
      <c r="AB58" s="6"/>
      <c r="AC58" s="6"/>
      <c r="AD58" s="6"/>
      <c r="AE58" s="6"/>
      <c r="AF58" s="6"/>
      <c r="AG58" s="6"/>
      <c r="AH58" s="6"/>
      <c r="AI58" s="6"/>
      <c r="AJ58" s="6"/>
      <c r="AK58" s="6"/>
      <c r="AL58" s="6"/>
      <c r="AM58" s="6"/>
      <c r="AN58" s="6"/>
      <c r="AO58" s="6"/>
      <c r="AP58" s="6"/>
      <c r="AQ58" s="6"/>
      <c r="AR58" s="6"/>
      <c r="AS58" s="6"/>
      <c r="AT58" s="6"/>
      <c r="AU58" s="6"/>
      <c r="AV58" s="6"/>
      <c r="AW58" s="6"/>
      <c r="AX58" s="6"/>
      <c r="AY58" s="6"/>
      <c r="AZ58" s="6" t="s">
        <v>98</v>
      </c>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t="s">
        <v>70</v>
      </c>
      <c r="CF58" s="6"/>
      <c r="CG58" s="6"/>
      <c r="CH58" s="6"/>
      <c r="CI58" s="6" t="s">
        <v>70</v>
      </c>
      <c r="CJ58" s="6" t="s">
        <v>70</v>
      </c>
      <c r="CK58" s="6"/>
      <c r="CL58" s="6" t="s">
        <v>70</v>
      </c>
      <c r="CM58" s="6"/>
      <c r="CN58" s="6"/>
      <c r="CO58" s="6"/>
      <c r="CP58" s="6" t="s">
        <v>73</v>
      </c>
      <c r="CQ58" s="6" t="s">
        <v>73</v>
      </c>
      <c r="CR58" s="6" t="s">
        <v>73</v>
      </c>
    </row>
    <row r="59" spans="1:96" ht="15" customHeight="1" x14ac:dyDescent="0.25">
      <c r="A59" t="s">
        <v>201</v>
      </c>
      <c r="D59" s="49" t="s">
        <v>74</v>
      </c>
      <c r="E59" t="s">
        <v>102</v>
      </c>
      <c r="F59" s="118" t="b">
        <f>OR(AND($G$2="Ja",OTL[[#This Row],[Basis]]="x"),
    AND($H$2="Ja",OTL[[#This Row],[NEN2580]]="x"),
    AND($I$2="Ja",OTL[[#This Row],[Meetinstructie]]="x"),
    AND($J$2="Ja",OTL[[#This Row],[Bbl vergunning]]="x"),
    AND($K$2="Ja",OTL[[#This Row],[WWS]]="x"),
    AND($L$2="Ja",OTL[[#This Row],[MJOP Bouwkundig]]="x"),
    AND($M$2="Ja",OTL[[#This Row],[MJOP Installaties]]="x"))</f>
        <v>0</v>
      </c>
      <c r="K59" s="4" t="s">
        <v>98</v>
      </c>
      <c r="M59" s="4" t="s">
        <v>95</v>
      </c>
      <c r="P59" t="s">
        <v>202</v>
      </c>
      <c r="Q59" t="s">
        <v>203</v>
      </c>
      <c r="R59" s="1">
        <v>65</v>
      </c>
      <c r="S59" s="2" t="s">
        <v>767</v>
      </c>
      <c r="T59" s="2" t="s">
        <v>768</v>
      </c>
      <c r="U59" s="2"/>
      <c r="V59" s="6" t="s">
        <v>70</v>
      </c>
      <c r="W59" s="6" t="s">
        <v>70</v>
      </c>
      <c r="X59" s="6" t="s">
        <v>70</v>
      </c>
      <c r="Y59" s="6" t="s">
        <v>71</v>
      </c>
      <c r="Z59" s="6" t="s">
        <v>71</v>
      </c>
      <c r="AA59" s="6" t="s">
        <v>71</v>
      </c>
      <c r="AB59" s="6"/>
      <c r="AC59" s="6"/>
      <c r="AD59" s="6"/>
      <c r="AE59" s="6"/>
      <c r="AF59" s="6"/>
      <c r="AG59" s="6"/>
      <c r="AH59" s="6"/>
      <c r="AI59" s="6"/>
      <c r="AJ59" s="6"/>
      <c r="AK59" s="6"/>
      <c r="AL59" s="6"/>
      <c r="AM59" s="6"/>
      <c r="AN59" s="6"/>
      <c r="AO59" s="6"/>
      <c r="AP59" s="6"/>
      <c r="AQ59" s="6"/>
      <c r="AR59" s="6"/>
      <c r="AS59" s="6"/>
      <c r="AT59" s="6"/>
      <c r="AU59" s="6"/>
      <c r="AV59" s="6"/>
      <c r="AW59" s="6"/>
      <c r="AX59" s="6"/>
      <c r="AY59" s="6"/>
      <c r="AZ59" s="6" t="s">
        <v>98</v>
      </c>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t="s">
        <v>70</v>
      </c>
      <c r="CF59" s="6"/>
      <c r="CG59" s="6"/>
      <c r="CH59" s="6"/>
      <c r="CI59" s="6" t="s">
        <v>70</v>
      </c>
      <c r="CJ59" s="6" t="s">
        <v>70</v>
      </c>
      <c r="CK59" s="6"/>
      <c r="CL59" s="6" t="s">
        <v>70</v>
      </c>
      <c r="CM59" s="6"/>
      <c r="CN59" s="6"/>
      <c r="CO59" s="6"/>
      <c r="CP59" s="6" t="s">
        <v>73</v>
      </c>
      <c r="CQ59" s="6" t="s">
        <v>73</v>
      </c>
      <c r="CR59" s="6" t="s">
        <v>73</v>
      </c>
    </row>
    <row r="60" spans="1:96" ht="15" customHeight="1" x14ac:dyDescent="0.25">
      <c r="A60" t="s">
        <v>204</v>
      </c>
      <c r="D60" s="49" t="s">
        <v>74</v>
      </c>
      <c r="E60" t="s">
        <v>94</v>
      </c>
      <c r="F60" s="118" t="b">
        <f>OR(AND($G$2="Ja",OTL[[#This Row],[Basis]]="x"),
    AND($H$2="Ja",OTL[[#This Row],[NEN2580]]="x"),
    AND($I$2="Ja",OTL[[#This Row],[Meetinstructie]]="x"),
    AND($J$2="Ja",OTL[[#This Row],[Bbl vergunning]]="x"),
    AND($K$2="Ja",OTL[[#This Row],[WWS]]="x"),
    AND($L$2="Ja",OTL[[#This Row],[MJOP Bouwkundig]]="x"),
    AND($M$2="Ja",OTL[[#This Row],[MJOP Installaties]]="x"))</f>
        <v>0</v>
      </c>
      <c r="K60" s="4" t="s">
        <v>98</v>
      </c>
      <c r="L60" s="4" t="s">
        <v>95</v>
      </c>
      <c r="P60" t="s">
        <v>109</v>
      </c>
      <c r="Q60" t="s">
        <v>97</v>
      </c>
      <c r="R60" s="1">
        <v>77</v>
      </c>
      <c r="S60" s="2" t="s">
        <v>769</v>
      </c>
      <c r="T60" s="2" t="s">
        <v>770</v>
      </c>
      <c r="U60" s="2"/>
      <c r="V60" s="6" t="s">
        <v>70</v>
      </c>
      <c r="W60" s="6" t="s">
        <v>70</v>
      </c>
      <c r="X60" s="6" t="s">
        <v>70</v>
      </c>
      <c r="Y60" s="6" t="s">
        <v>71</v>
      </c>
      <c r="Z60" s="6" t="s">
        <v>71</v>
      </c>
      <c r="AA60" s="6" t="s">
        <v>71</v>
      </c>
      <c r="AB60" s="6"/>
      <c r="AC60" s="6"/>
      <c r="AD60" s="6"/>
      <c r="AE60" s="6"/>
      <c r="AF60" s="6"/>
      <c r="AG60" s="6"/>
      <c r="AH60" s="6"/>
      <c r="AI60" s="6"/>
      <c r="AJ60" s="6"/>
      <c r="AK60" s="6"/>
      <c r="AL60" s="6"/>
      <c r="AM60" s="6"/>
      <c r="AN60" s="6"/>
      <c r="AO60" s="6"/>
      <c r="AP60" s="6"/>
      <c r="AQ60" s="6"/>
      <c r="AR60" s="6"/>
      <c r="AS60" s="6"/>
      <c r="AT60" s="6"/>
      <c r="AU60" s="6"/>
      <c r="AV60" s="6"/>
      <c r="AW60" s="6"/>
      <c r="AX60" s="6"/>
      <c r="AY60" s="6"/>
      <c r="AZ60" s="6" t="s">
        <v>98</v>
      </c>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t="s">
        <v>1035</v>
      </c>
      <c r="CC60" s="6"/>
      <c r="CD60" s="6"/>
      <c r="CE60" s="6"/>
      <c r="CF60" s="6" t="s">
        <v>71</v>
      </c>
      <c r="CG60" s="6"/>
      <c r="CH60" s="6"/>
      <c r="CI60" s="6" t="s">
        <v>70</v>
      </c>
      <c r="CJ60" s="6"/>
      <c r="CK60" s="6"/>
      <c r="CL60" s="6" t="s">
        <v>70</v>
      </c>
      <c r="CM60" s="6"/>
      <c r="CN60" s="6"/>
      <c r="CO60" s="6"/>
      <c r="CP60" s="6" t="s">
        <v>73</v>
      </c>
      <c r="CQ60" s="6" t="s">
        <v>73</v>
      </c>
      <c r="CR60" s="6" t="s">
        <v>73</v>
      </c>
    </row>
    <row r="61" spans="1:96" ht="15" customHeight="1" x14ac:dyDescent="0.25">
      <c r="A61" t="s">
        <v>205</v>
      </c>
      <c r="D61" s="49" t="s">
        <v>74</v>
      </c>
      <c r="E61" t="s">
        <v>102</v>
      </c>
      <c r="F61" s="118" t="b">
        <f>OR(AND($G$2="Ja",OTL[[#This Row],[Basis]]="x"),
    AND($H$2="Ja",OTL[[#This Row],[NEN2580]]="x"),
    AND($I$2="Ja",OTL[[#This Row],[Meetinstructie]]="x"),
    AND($J$2="Ja",OTL[[#This Row],[Bbl vergunning]]="x"),
    AND($K$2="Ja",OTL[[#This Row],[WWS]]="x"),
    AND($L$2="Ja",OTL[[#This Row],[MJOP Bouwkundig]]="x"),
    AND($M$2="Ja",OTL[[#This Row],[MJOP Installaties]]="x"))</f>
        <v>0</v>
      </c>
      <c r="K61" s="4" t="s">
        <v>98</v>
      </c>
      <c r="M61" s="4" t="s">
        <v>95</v>
      </c>
      <c r="P61" t="s">
        <v>120</v>
      </c>
      <c r="Q61" t="s">
        <v>206</v>
      </c>
      <c r="R61" s="1">
        <v>74</v>
      </c>
      <c r="S61" s="2" t="s">
        <v>771</v>
      </c>
      <c r="T61" s="2" t="s">
        <v>772</v>
      </c>
      <c r="U61" s="2"/>
      <c r="V61" s="6" t="s">
        <v>70</v>
      </c>
      <c r="W61" s="6" t="s">
        <v>70</v>
      </c>
      <c r="X61" s="6" t="s">
        <v>70</v>
      </c>
      <c r="Y61" s="6" t="s">
        <v>71</v>
      </c>
      <c r="Z61" s="6" t="s">
        <v>71</v>
      </c>
      <c r="AA61" s="6" t="s">
        <v>71</v>
      </c>
      <c r="AB61" s="6"/>
      <c r="AC61" s="6"/>
      <c r="AD61" s="6"/>
      <c r="AE61" s="6"/>
      <c r="AF61" s="6"/>
      <c r="AG61" s="6"/>
      <c r="AH61" s="6"/>
      <c r="AI61" s="6"/>
      <c r="AJ61" s="6"/>
      <c r="AK61" s="6"/>
      <c r="AL61" s="6"/>
      <c r="AM61" s="6"/>
      <c r="AN61" s="6"/>
      <c r="AO61" s="6"/>
      <c r="AP61" s="6"/>
      <c r="AQ61" s="6"/>
      <c r="AR61" s="6"/>
      <c r="AS61" s="6"/>
      <c r="AT61" s="6"/>
      <c r="AU61" s="6"/>
      <c r="AV61" s="6"/>
      <c r="AW61" s="6"/>
      <c r="AX61" s="6"/>
      <c r="AY61" s="6"/>
      <c r="AZ61" s="6" t="s">
        <v>98</v>
      </c>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t="s">
        <v>70</v>
      </c>
      <c r="CF61" s="6"/>
      <c r="CG61" s="6"/>
      <c r="CH61" s="6"/>
      <c r="CI61" s="6" t="s">
        <v>70</v>
      </c>
      <c r="CJ61" s="6"/>
      <c r="CK61" s="6"/>
      <c r="CL61" s="6" t="s">
        <v>70</v>
      </c>
      <c r="CM61" s="6"/>
      <c r="CN61" s="6"/>
      <c r="CO61" s="6"/>
      <c r="CP61" s="6" t="s">
        <v>73</v>
      </c>
      <c r="CQ61" s="6" t="s">
        <v>73</v>
      </c>
      <c r="CR61" s="6" t="s">
        <v>73</v>
      </c>
    </row>
    <row r="62" spans="1:96" ht="15" customHeight="1" x14ac:dyDescent="0.25">
      <c r="A62" t="s">
        <v>207</v>
      </c>
      <c r="D62" s="49" t="s">
        <v>74</v>
      </c>
      <c r="E62" t="s">
        <v>94</v>
      </c>
      <c r="F62" s="118" t="b">
        <f>OR(AND($G$2="Ja",OTL[[#This Row],[Basis]]="x"),
    AND($H$2="Ja",OTL[[#This Row],[NEN2580]]="x"),
    AND($I$2="Ja",OTL[[#This Row],[Meetinstructie]]="x"),
    AND($J$2="Ja",OTL[[#This Row],[Bbl vergunning]]="x"),
    AND($K$2="Ja",OTL[[#This Row],[WWS]]="x"),
    AND($L$2="Ja",OTL[[#This Row],[MJOP Bouwkundig]]="x"),
    AND($M$2="Ja",OTL[[#This Row],[MJOP Installaties]]="x"))</f>
        <v>0</v>
      </c>
      <c r="K62" s="4" t="s">
        <v>98</v>
      </c>
      <c r="L62" s="4" t="s">
        <v>95</v>
      </c>
      <c r="P62" t="s">
        <v>208</v>
      </c>
      <c r="Q62" t="s">
        <v>97</v>
      </c>
      <c r="R62" s="1">
        <v>17</v>
      </c>
      <c r="S62" s="2" t="s">
        <v>773</v>
      </c>
      <c r="T62" s="2" t="s">
        <v>774</v>
      </c>
      <c r="U62" s="2"/>
      <c r="V62" s="6" t="s">
        <v>70</v>
      </c>
      <c r="W62" s="6" t="s">
        <v>70</v>
      </c>
      <c r="X62" s="6" t="s">
        <v>70</v>
      </c>
      <c r="Y62" s="6" t="s">
        <v>71</v>
      </c>
      <c r="Z62" s="6" t="s">
        <v>71</v>
      </c>
      <c r="AA62" s="6" t="s">
        <v>71</v>
      </c>
      <c r="AB62" s="6"/>
      <c r="AC62" s="6"/>
      <c r="AD62" s="6"/>
      <c r="AE62" s="6"/>
      <c r="AF62" s="6"/>
      <c r="AG62" s="6"/>
      <c r="AH62" s="6"/>
      <c r="AI62" s="6"/>
      <c r="AJ62" s="6"/>
      <c r="AK62" s="6"/>
      <c r="AL62" s="6"/>
      <c r="AM62" s="6"/>
      <c r="AN62" s="6"/>
      <c r="AO62" s="6"/>
      <c r="AP62" s="6"/>
      <c r="AQ62" s="6"/>
      <c r="AR62" s="6"/>
      <c r="AS62" s="6"/>
      <c r="AT62" s="6"/>
      <c r="AU62" s="6"/>
      <c r="AV62" s="6"/>
      <c r="AW62" s="6"/>
      <c r="AX62" s="6"/>
      <c r="AY62" s="6"/>
      <c r="AZ62" s="6" t="s">
        <v>98</v>
      </c>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t="s">
        <v>70</v>
      </c>
      <c r="CB62" s="6" t="s">
        <v>1035</v>
      </c>
      <c r="CC62" s="6"/>
      <c r="CD62" s="6"/>
      <c r="CE62" s="6"/>
      <c r="CF62" s="6" t="s">
        <v>71</v>
      </c>
      <c r="CG62" s="6"/>
      <c r="CH62" s="6"/>
      <c r="CI62" s="6" t="s">
        <v>70</v>
      </c>
      <c r="CJ62" s="6"/>
      <c r="CK62" s="6"/>
      <c r="CL62" s="6" t="s">
        <v>70</v>
      </c>
      <c r="CM62" s="6"/>
      <c r="CN62" s="6"/>
      <c r="CO62" s="6"/>
      <c r="CP62" s="6" t="s">
        <v>73</v>
      </c>
      <c r="CQ62" s="6" t="s">
        <v>73</v>
      </c>
      <c r="CR62" s="6" t="s">
        <v>73</v>
      </c>
    </row>
    <row r="63" spans="1:96" ht="15" customHeight="1" x14ac:dyDescent="0.25">
      <c r="A63" t="s">
        <v>209</v>
      </c>
      <c r="D63" s="49" t="s">
        <v>74</v>
      </c>
      <c r="E63" t="s">
        <v>94</v>
      </c>
      <c r="F63" s="118" t="b">
        <f>OR(AND($G$2="Ja",OTL[[#This Row],[Basis]]="x"),
    AND($H$2="Ja",OTL[[#This Row],[NEN2580]]="x"),
    AND($I$2="Ja",OTL[[#This Row],[Meetinstructie]]="x"),
    AND($J$2="Ja",OTL[[#This Row],[Bbl vergunning]]="x"),
    AND($K$2="Ja",OTL[[#This Row],[WWS]]="x"),
    AND($L$2="Ja",OTL[[#This Row],[MJOP Bouwkundig]]="x"),
    AND($M$2="Ja",OTL[[#This Row],[MJOP Installaties]]="x"))</f>
        <v>0</v>
      </c>
      <c r="G63" s="4" t="s">
        <v>95</v>
      </c>
      <c r="K63" s="4" t="s">
        <v>98</v>
      </c>
      <c r="L63" s="4" t="s">
        <v>95</v>
      </c>
      <c r="P63" t="s">
        <v>126</v>
      </c>
      <c r="Q63" t="s">
        <v>97</v>
      </c>
      <c r="R63" s="1">
        <v>23</v>
      </c>
      <c r="S63" s="2" t="s">
        <v>775</v>
      </c>
      <c r="T63" s="2" t="s">
        <v>776</v>
      </c>
      <c r="U63" s="2"/>
      <c r="V63" s="6" t="s">
        <v>70</v>
      </c>
      <c r="W63" s="6" t="s">
        <v>70</v>
      </c>
      <c r="X63" s="6" t="s">
        <v>70</v>
      </c>
      <c r="Y63" s="6" t="s">
        <v>71</v>
      </c>
      <c r="Z63" s="6" t="s">
        <v>71</v>
      </c>
      <c r="AA63" s="6" t="s">
        <v>71</v>
      </c>
      <c r="AB63" s="6"/>
      <c r="AC63" s="6"/>
      <c r="AD63" s="6"/>
      <c r="AE63" s="6"/>
      <c r="AF63" s="6"/>
      <c r="AG63" s="6"/>
      <c r="AH63" s="6"/>
      <c r="AI63" s="6"/>
      <c r="AJ63" s="6" t="s">
        <v>72</v>
      </c>
      <c r="AK63" s="6"/>
      <c r="AL63" s="6"/>
      <c r="AM63" s="6"/>
      <c r="AN63" s="6"/>
      <c r="AO63" s="6"/>
      <c r="AP63" s="6"/>
      <c r="AQ63" s="6"/>
      <c r="AR63" s="6"/>
      <c r="AS63" s="6"/>
      <c r="AT63" s="6"/>
      <c r="AU63" s="6"/>
      <c r="AV63" s="6"/>
      <c r="AW63" s="6"/>
      <c r="AX63" s="6"/>
      <c r="AY63" s="6"/>
      <c r="AZ63" s="6" t="s">
        <v>98</v>
      </c>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t="s">
        <v>70</v>
      </c>
      <c r="CB63" s="6" t="s">
        <v>1035</v>
      </c>
      <c r="CC63" s="6"/>
      <c r="CD63" s="6"/>
      <c r="CE63" s="6"/>
      <c r="CF63" s="6" t="s">
        <v>71</v>
      </c>
      <c r="CG63" s="6"/>
      <c r="CH63" s="6"/>
      <c r="CI63" s="6" t="s">
        <v>70</v>
      </c>
      <c r="CJ63" s="6"/>
      <c r="CK63" s="6"/>
      <c r="CL63" s="6" t="s">
        <v>70</v>
      </c>
      <c r="CM63" s="6"/>
      <c r="CN63" s="6"/>
      <c r="CO63" s="6"/>
      <c r="CP63" s="6" t="s">
        <v>73</v>
      </c>
      <c r="CQ63" s="6" t="s">
        <v>73</v>
      </c>
      <c r="CR63" s="6" t="s">
        <v>73</v>
      </c>
    </row>
    <row r="64" spans="1:96" ht="15" customHeight="1" x14ac:dyDescent="0.25">
      <c r="A64" t="s">
        <v>210</v>
      </c>
      <c r="B64" t="s">
        <v>116</v>
      </c>
      <c r="C64" t="s">
        <v>211</v>
      </c>
      <c r="D64" s="49" t="s">
        <v>74</v>
      </c>
      <c r="E64" t="s">
        <v>94</v>
      </c>
      <c r="F64" s="118" t="b">
        <f>OR(AND($G$2="Ja",OTL[[#This Row],[Basis]]="x"),
    AND($H$2="Ja",OTL[[#This Row],[NEN2580]]="x"),
    AND($I$2="Ja",OTL[[#This Row],[Meetinstructie]]="x"),
    AND($J$2="Ja",OTL[[#This Row],[Bbl vergunning]]="x"),
    AND($K$2="Ja",OTL[[#This Row],[WWS]]="x"),
    AND($L$2="Ja",OTL[[#This Row],[MJOP Bouwkundig]]="x"),
    AND($M$2="Ja",OTL[[#This Row],[MJOP Installaties]]="x"))</f>
        <v>0</v>
      </c>
      <c r="K64" s="4" t="s">
        <v>98</v>
      </c>
      <c r="L64" s="4" t="s">
        <v>95</v>
      </c>
      <c r="P64" t="s">
        <v>175</v>
      </c>
      <c r="Q64" t="s">
        <v>176</v>
      </c>
      <c r="R64" s="1" t="s">
        <v>110</v>
      </c>
      <c r="S64" t="s">
        <v>777</v>
      </c>
      <c r="T64" t="s">
        <v>778</v>
      </c>
      <c r="U64" s="2"/>
      <c r="V64" s="6" t="s">
        <v>70</v>
      </c>
      <c r="W64" s="6" t="s">
        <v>70</v>
      </c>
      <c r="X64" s="6" t="s">
        <v>70</v>
      </c>
      <c r="Y64" s="6" t="s">
        <v>71</v>
      </c>
      <c r="Z64" s="6" t="s">
        <v>71</v>
      </c>
      <c r="AA64" s="6" t="s">
        <v>71</v>
      </c>
      <c r="AB64" s="6" t="s">
        <v>71</v>
      </c>
      <c r="AC64" s="6"/>
      <c r="AD64" s="6"/>
      <c r="AE64" s="6"/>
      <c r="AF64" s="6"/>
      <c r="AG64" s="6" t="s">
        <v>72</v>
      </c>
      <c r="AH64" s="6"/>
      <c r="AI64" s="6" t="s">
        <v>72</v>
      </c>
      <c r="AJ64" s="6"/>
      <c r="AK64" s="6" t="s">
        <v>70</v>
      </c>
      <c r="AL64" s="6" t="s">
        <v>70</v>
      </c>
      <c r="AM64" s="6" t="s">
        <v>70</v>
      </c>
      <c r="AN64" s="6"/>
      <c r="AO64" s="6"/>
      <c r="AP64" s="6"/>
      <c r="AQ64" s="6"/>
      <c r="AR64" s="6"/>
      <c r="AS64" s="6"/>
      <c r="AT64" s="6"/>
      <c r="AU64" s="6"/>
      <c r="AV64" s="6"/>
      <c r="AW64" s="6"/>
      <c r="AX64" s="6"/>
      <c r="AY64" s="6"/>
      <c r="AZ64" s="6" t="s">
        <v>98</v>
      </c>
      <c r="BA64" s="6"/>
      <c r="BB64" s="6"/>
      <c r="BC64" s="6"/>
      <c r="BD64" s="6"/>
      <c r="BE64" s="6"/>
      <c r="BF64" s="6"/>
      <c r="BG64" s="6"/>
      <c r="BH64" s="6"/>
      <c r="BI64" s="6"/>
      <c r="BJ64" s="6"/>
      <c r="BK64" s="6"/>
      <c r="BL64" s="6"/>
      <c r="BM64" s="6"/>
      <c r="BN64" s="6"/>
      <c r="BO64" s="6"/>
      <c r="BP64" s="6"/>
      <c r="BQ64" s="6"/>
      <c r="BR64" s="6"/>
      <c r="BS64" s="6"/>
      <c r="BT64" s="6"/>
      <c r="BU64" s="6"/>
      <c r="BV64" s="6"/>
      <c r="BW64" s="6" t="s">
        <v>71</v>
      </c>
      <c r="BX64" s="6"/>
      <c r="BY64" s="6"/>
      <c r="BZ64" s="6"/>
      <c r="CA64" s="6"/>
      <c r="CB64" s="6" t="s">
        <v>1035</v>
      </c>
      <c r="CC64" s="6" t="s">
        <v>71</v>
      </c>
      <c r="CD64" s="6"/>
      <c r="CE64" s="6"/>
      <c r="CF64" s="6" t="s">
        <v>71</v>
      </c>
      <c r="CG64" s="6" t="s">
        <v>71</v>
      </c>
      <c r="CH64" s="6"/>
      <c r="CI64" s="6" t="s">
        <v>70</v>
      </c>
      <c r="CJ64" s="6"/>
      <c r="CK64" s="6"/>
      <c r="CL64" s="6" t="s">
        <v>70</v>
      </c>
      <c r="CM64" s="6"/>
      <c r="CN64" s="6"/>
      <c r="CO64" s="6"/>
      <c r="CP64" s="6" t="s">
        <v>73</v>
      </c>
      <c r="CQ64" s="6" t="s">
        <v>73</v>
      </c>
      <c r="CR64" s="6" t="s">
        <v>73</v>
      </c>
    </row>
    <row r="65" spans="1:96" ht="15" customHeight="1" x14ac:dyDescent="0.25">
      <c r="A65" t="s">
        <v>210</v>
      </c>
      <c r="B65" t="s">
        <v>116</v>
      </c>
      <c r="C65" t="s">
        <v>212</v>
      </c>
      <c r="D65" s="49" t="s">
        <v>74</v>
      </c>
      <c r="E65" t="s">
        <v>94</v>
      </c>
      <c r="F65" s="118" t="b">
        <f>OR(AND($G$2="Ja",OTL[[#This Row],[Basis]]="x"),
    AND($H$2="Ja",OTL[[#This Row],[NEN2580]]="x"),
    AND($I$2="Ja",OTL[[#This Row],[Meetinstructie]]="x"),
    AND($J$2="Ja",OTL[[#This Row],[Bbl vergunning]]="x"),
    AND($K$2="Ja",OTL[[#This Row],[WWS]]="x"),
    AND($L$2="Ja",OTL[[#This Row],[MJOP Bouwkundig]]="x"),
    AND($M$2="Ja",OTL[[#This Row],[MJOP Installaties]]="x"))</f>
        <v>0</v>
      </c>
      <c r="K65" s="4" t="s">
        <v>98</v>
      </c>
      <c r="L65" s="4" t="s">
        <v>95</v>
      </c>
      <c r="P65" t="s">
        <v>175</v>
      </c>
      <c r="Q65" t="s">
        <v>176</v>
      </c>
      <c r="R65" s="1" t="s">
        <v>110</v>
      </c>
      <c r="S65" t="s">
        <v>777</v>
      </c>
      <c r="T65" t="s">
        <v>778</v>
      </c>
      <c r="U65" s="2"/>
      <c r="V65" s="6" t="s">
        <v>70</v>
      </c>
      <c r="W65" s="6" t="s">
        <v>70</v>
      </c>
      <c r="X65" s="6" t="s">
        <v>70</v>
      </c>
      <c r="Y65" s="6" t="s">
        <v>71</v>
      </c>
      <c r="Z65" s="6" t="s">
        <v>71</v>
      </c>
      <c r="AA65" s="6" t="s">
        <v>71</v>
      </c>
      <c r="AB65" s="6" t="s">
        <v>71</v>
      </c>
      <c r="AC65" s="6"/>
      <c r="AD65" s="6"/>
      <c r="AE65" s="6"/>
      <c r="AF65" s="6"/>
      <c r="AG65" s="6" t="s">
        <v>72</v>
      </c>
      <c r="AH65" s="6"/>
      <c r="AI65" s="6" t="s">
        <v>72</v>
      </c>
      <c r="AJ65" s="6"/>
      <c r="AK65" s="6" t="s">
        <v>70</v>
      </c>
      <c r="AL65" s="6" t="s">
        <v>70</v>
      </c>
      <c r="AM65" s="6" t="s">
        <v>70</v>
      </c>
      <c r="AN65" s="6"/>
      <c r="AO65" s="6"/>
      <c r="AP65" s="6"/>
      <c r="AQ65" s="6"/>
      <c r="AR65" s="6"/>
      <c r="AS65" s="6"/>
      <c r="AT65" s="6"/>
      <c r="AU65" s="6"/>
      <c r="AV65" s="6"/>
      <c r="AW65" s="6"/>
      <c r="AX65" s="6"/>
      <c r="AY65" s="6"/>
      <c r="AZ65" s="6" t="s">
        <v>98</v>
      </c>
      <c r="BA65" s="6"/>
      <c r="BB65" s="6"/>
      <c r="BC65" s="6"/>
      <c r="BD65" s="6"/>
      <c r="BE65" s="6"/>
      <c r="BF65" s="6"/>
      <c r="BG65" s="6"/>
      <c r="BH65" s="6"/>
      <c r="BI65" s="6"/>
      <c r="BJ65" s="6"/>
      <c r="BK65" s="6"/>
      <c r="BL65" s="6"/>
      <c r="BM65" s="6"/>
      <c r="BN65" s="6"/>
      <c r="BO65" s="6"/>
      <c r="BP65" s="6"/>
      <c r="BQ65" s="6"/>
      <c r="BR65" s="6"/>
      <c r="BS65" s="6"/>
      <c r="BT65" s="6"/>
      <c r="BU65" s="6"/>
      <c r="BV65" s="6"/>
      <c r="BW65" s="6" t="s">
        <v>71</v>
      </c>
      <c r="BX65" s="6"/>
      <c r="BY65" s="6"/>
      <c r="BZ65" s="6"/>
      <c r="CA65" s="6"/>
      <c r="CB65" s="6" t="s">
        <v>1035</v>
      </c>
      <c r="CC65" s="6" t="s">
        <v>71</v>
      </c>
      <c r="CD65" s="6"/>
      <c r="CE65" s="6"/>
      <c r="CF65" s="6" t="s">
        <v>71</v>
      </c>
      <c r="CG65" s="6" t="s">
        <v>71</v>
      </c>
      <c r="CH65" s="6"/>
      <c r="CI65" s="6" t="s">
        <v>70</v>
      </c>
      <c r="CJ65" s="6"/>
      <c r="CK65" s="6"/>
      <c r="CL65" s="6" t="s">
        <v>70</v>
      </c>
      <c r="CM65" s="6"/>
      <c r="CN65" s="6"/>
      <c r="CO65" s="6"/>
      <c r="CP65" s="6" t="s">
        <v>73</v>
      </c>
      <c r="CQ65" s="6" t="s">
        <v>73</v>
      </c>
      <c r="CR65" s="6" t="s">
        <v>73</v>
      </c>
    </row>
    <row r="66" spans="1:96" ht="15" customHeight="1" x14ac:dyDescent="0.25">
      <c r="A66" t="s">
        <v>210</v>
      </c>
      <c r="B66" t="s">
        <v>116</v>
      </c>
      <c r="C66" t="s">
        <v>213</v>
      </c>
      <c r="D66" s="49" t="s">
        <v>74</v>
      </c>
      <c r="E66" t="s">
        <v>94</v>
      </c>
      <c r="F66" s="118" t="b">
        <f>OR(AND($G$2="Ja",OTL[[#This Row],[Basis]]="x"),
    AND($H$2="Ja",OTL[[#This Row],[NEN2580]]="x"),
    AND($I$2="Ja",OTL[[#This Row],[Meetinstructie]]="x"),
    AND($J$2="Ja",OTL[[#This Row],[Bbl vergunning]]="x"),
    AND($K$2="Ja",OTL[[#This Row],[WWS]]="x"),
    AND($L$2="Ja",OTL[[#This Row],[MJOP Bouwkundig]]="x"),
    AND($M$2="Ja",OTL[[#This Row],[MJOP Installaties]]="x"))</f>
        <v>0</v>
      </c>
      <c r="K66" s="4" t="s">
        <v>98</v>
      </c>
      <c r="L66" s="4" t="s">
        <v>95</v>
      </c>
      <c r="P66" t="s">
        <v>175</v>
      </c>
      <c r="Q66" t="s">
        <v>176</v>
      </c>
      <c r="R66" s="1" t="s">
        <v>110</v>
      </c>
      <c r="S66" t="s">
        <v>777</v>
      </c>
      <c r="T66" t="s">
        <v>778</v>
      </c>
      <c r="U66" s="2"/>
      <c r="V66" s="6" t="s">
        <v>70</v>
      </c>
      <c r="W66" s="6" t="s">
        <v>70</v>
      </c>
      <c r="X66" s="6" t="s">
        <v>70</v>
      </c>
      <c r="Y66" s="6" t="s">
        <v>71</v>
      </c>
      <c r="Z66" s="6" t="s">
        <v>71</v>
      </c>
      <c r="AA66" s="6" t="s">
        <v>71</v>
      </c>
      <c r="AB66" s="6" t="s">
        <v>71</v>
      </c>
      <c r="AC66" s="6"/>
      <c r="AD66" s="6"/>
      <c r="AE66" s="6"/>
      <c r="AF66" s="6"/>
      <c r="AG66" s="6" t="s">
        <v>72</v>
      </c>
      <c r="AH66" s="6"/>
      <c r="AI66" s="6" t="s">
        <v>72</v>
      </c>
      <c r="AJ66" s="6"/>
      <c r="AK66" s="6" t="s">
        <v>70</v>
      </c>
      <c r="AL66" s="6" t="s">
        <v>70</v>
      </c>
      <c r="AM66" s="6" t="s">
        <v>70</v>
      </c>
      <c r="AN66" s="6"/>
      <c r="AO66" s="6"/>
      <c r="AP66" s="6"/>
      <c r="AQ66" s="6"/>
      <c r="AR66" s="6"/>
      <c r="AS66" s="6"/>
      <c r="AT66" s="6"/>
      <c r="AU66" s="6"/>
      <c r="AV66" s="6"/>
      <c r="AW66" s="6"/>
      <c r="AX66" s="6"/>
      <c r="AY66" s="6"/>
      <c r="AZ66" s="6" t="s">
        <v>98</v>
      </c>
      <c r="BA66" s="6"/>
      <c r="BB66" s="6"/>
      <c r="BC66" s="6"/>
      <c r="BD66" s="6"/>
      <c r="BE66" s="6"/>
      <c r="BF66" s="6"/>
      <c r="BG66" s="6"/>
      <c r="BH66" s="6"/>
      <c r="BI66" s="6"/>
      <c r="BJ66" s="6"/>
      <c r="BK66" s="6"/>
      <c r="BL66" s="6"/>
      <c r="BM66" s="6"/>
      <c r="BN66" s="6"/>
      <c r="BO66" s="6"/>
      <c r="BP66" s="6"/>
      <c r="BQ66" s="6"/>
      <c r="BR66" s="6"/>
      <c r="BS66" s="6"/>
      <c r="BT66" s="6"/>
      <c r="BU66" s="6"/>
      <c r="BV66" s="6"/>
      <c r="BW66" s="6" t="s">
        <v>71</v>
      </c>
      <c r="BX66" s="6"/>
      <c r="BY66" s="6"/>
      <c r="BZ66" s="6"/>
      <c r="CA66" s="6"/>
      <c r="CB66" s="6" t="s">
        <v>1035</v>
      </c>
      <c r="CC66" s="6" t="s">
        <v>71</v>
      </c>
      <c r="CD66" s="6"/>
      <c r="CE66" s="6"/>
      <c r="CF66" s="6" t="s">
        <v>71</v>
      </c>
      <c r="CG66" s="6" t="s">
        <v>71</v>
      </c>
      <c r="CH66" s="6"/>
      <c r="CI66" s="6" t="s">
        <v>70</v>
      </c>
      <c r="CJ66" s="6"/>
      <c r="CK66" s="6"/>
      <c r="CL66" s="6" t="s">
        <v>70</v>
      </c>
      <c r="CM66" s="6"/>
      <c r="CN66" s="6"/>
      <c r="CO66" s="6"/>
      <c r="CP66" s="6" t="s">
        <v>73</v>
      </c>
      <c r="CQ66" s="6" t="s">
        <v>73</v>
      </c>
      <c r="CR66" s="6" t="s">
        <v>73</v>
      </c>
    </row>
    <row r="67" spans="1:96" ht="15" customHeight="1" x14ac:dyDescent="0.25">
      <c r="A67" t="s">
        <v>210</v>
      </c>
      <c r="B67" t="s">
        <v>116</v>
      </c>
      <c r="C67" t="s">
        <v>214</v>
      </c>
      <c r="D67" s="49" t="s">
        <v>74</v>
      </c>
      <c r="E67" t="s">
        <v>94</v>
      </c>
      <c r="F67" s="118" t="b">
        <f>OR(AND($G$2="Ja",OTL[[#This Row],[Basis]]="x"),
    AND($H$2="Ja",OTL[[#This Row],[NEN2580]]="x"),
    AND($I$2="Ja",OTL[[#This Row],[Meetinstructie]]="x"),
    AND($J$2="Ja",OTL[[#This Row],[Bbl vergunning]]="x"),
    AND($K$2="Ja",OTL[[#This Row],[WWS]]="x"),
    AND($L$2="Ja",OTL[[#This Row],[MJOP Bouwkundig]]="x"),
    AND($M$2="Ja",OTL[[#This Row],[MJOP Installaties]]="x"))</f>
        <v>0</v>
      </c>
      <c r="K67" s="4" t="s">
        <v>98</v>
      </c>
      <c r="L67" s="4" t="s">
        <v>95</v>
      </c>
      <c r="P67" t="s">
        <v>175</v>
      </c>
      <c r="Q67" t="s">
        <v>176</v>
      </c>
      <c r="R67" s="1" t="s">
        <v>110</v>
      </c>
      <c r="S67" t="s">
        <v>777</v>
      </c>
      <c r="T67" t="s">
        <v>778</v>
      </c>
      <c r="U67" s="2"/>
      <c r="V67" s="6" t="s">
        <v>70</v>
      </c>
      <c r="W67" s="6" t="s">
        <v>70</v>
      </c>
      <c r="X67" s="6" t="s">
        <v>70</v>
      </c>
      <c r="Y67" s="6" t="s">
        <v>71</v>
      </c>
      <c r="Z67" s="6" t="s">
        <v>71</v>
      </c>
      <c r="AA67" s="6" t="s">
        <v>71</v>
      </c>
      <c r="AB67" s="6" t="s">
        <v>71</v>
      </c>
      <c r="AC67" s="6"/>
      <c r="AD67" s="6"/>
      <c r="AE67" s="6"/>
      <c r="AF67" s="6"/>
      <c r="AG67" s="6" t="s">
        <v>72</v>
      </c>
      <c r="AH67" s="6"/>
      <c r="AI67" s="6" t="s">
        <v>72</v>
      </c>
      <c r="AJ67" s="6"/>
      <c r="AK67" s="6" t="s">
        <v>70</v>
      </c>
      <c r="AL67" s="6" t="s">
        <v>70</v>
      </c>
      <c r="AM67" s="6" t="s">
        <v>70</v>
      </c>
      <c r="AN67" s="6"/>
      <c r="AO67" s="6"/>
      <c r="AP67" s="6"/>
      <c r="AQ67" s="6"/>
      <c r="AR67" s="6"/>
      <c r="AS67" s="6"/>
      <c r="AT67" s="6"/>
      <c r="AU67" s="6"/>
      <c r="AV67" s="6"/>
      <c r="AW67" s="6"/>
      <c r="AX67" s="6"/>
      <c r="AY67" s="6"/>
      <c r="AZ67" s="6" t="s">
        <v>98</v>
      </c>
      <c r="BA67" s="6"/>
      <c r="BB67" s="6"/>
      <c r="BC67" s="6"/>
      <c r="BD67" s="6"/>
      <c r="BE67" s="6"/>
      <c r="BF67" s="6"/>
      <c r="BG67" s="6"/>
      <c r="BH67" s="6"/>
      <c r="BI67" s="6"/>
      <c r="BJ67" s="6"/>
      <c r="BK67" s="6"/>
      <c r="BL67" s="6"/>
      <c r="BM67" s="6"/>
      <c r="BN67" s="6"/>
      <c r="BO67" s="6"/>
      <c r="BP67" s="6"/>
      <c r="BQ67" s="6"/>
      <c r="BR67" s="6"/>
      <c r="BS67" s="6"/>
      <c r="BT67" s="6"/>
      <c r="BU67" s="6"/>
      <c r="BV67" s="6"/>
      <c r="BW67" s="6" t="s">
        <v>71</v>
      </c>
      <c r="BX67" s="6"/>
      <c r="BY67" s="6"/>
      <c r="BZ67" s="6"/>
      <c r="CA67" s="6"/>
      <c r="CB67" s="6" t="s">
        <v>1035</v>
      </c>
      <c r="CC67" s="6" t="s">
        <v>71</v>
      </c>
      <c r="CD67" s="6"/>
      <c r="CE67" s="6"/>
      <c r="CF67" s="6" t="s">
        <v>71</v>
      </c>
      <c r="CG67" s="6" t="s">
        <v>71</v>
      </c>
      <c r="CH67" s="6"/>
      <c r="CI67" s="6" t="s">
        <v>70</v>
      </c>
      <c r="CJ67" s="6"/>
      <c r="CK67" s="6"/>
      <c r="CL67" s="6" t="s">
        <v>70</v>
      </c>
      <c r="CM67" s="6"/>
      <c r="CN67" s="6"/>
      <c r="CO67" s="6"/>
      <c r="CP67" s="6" t="s">
        <v>73</v>
      </c>
      <c r="CQ67" s="6" t="s">
        <v>73</v>
      </c>
      <c r="CR67" s="6" t="s">
        <v>73</v>
      </c>
    </row>
    <row r="68" spans="1:96" ht="15" customHeight="1" x14ac:dyDescent="0.25">
      <c r="A68" t="s">
        <v>210</v>
      </c>
      <c r="B68" t="s">
        <v>116</v>
      </c>
      <c r="C68" t="s">
        <v>215</v>
      </c>
      <c r="D68" s="49" t="s">
        <v>74</v>
      </c>
      <c r="E68" t="s">
        <v>94</v>
      </c>
      <c r="F68" s="118" t="b">
        <f>OR(AND($G$2="Ja",OTL[[#This Row],[Basis]]="x"),
    AND($H$2="Ja",OTL[[#This Row],[NEN2580]]="x"),
    AND($I$2="Ja",OTL[[#This Row],[Meetinstructie]]="x"),
    AND($J$2="Ja",OTL[[#This Row],[Bbl vergunning]]="x"),
    AND($K$2="Ja",OTL[[#This Row],[WWS]]="x"),
    AND($L$2="Ja",OTL[[#This Row],[MJOP Bouwkundig]]="x"),
    AND($M$2="Ja",OTL[[#This Row],[MJOP Installaties]]="x"))</f>
        <v>0</v>
      </c>
      <c r="K68" s="4" t="s">
        <v>98</v>
      </c>
      <c r="L68" s="4" t="s">
        <v>95</v>
      </c>
      <c r="P68" t="s">
        <v>175</v>
      </c>
      <c r="Q68" t="s">
        <v>176</v>
      </c>
      <c r="R68" s="1" t="s">
        <v>110</v>
      </c>
      <c r="S68" t="s">
        <v>777</v>
      </c>
      <c r="T68" t="s">
        <v>778</v>
      </c>
      <c r="U68" s="2"/>
      <c r="V68" s="6" t="s">
        <v>70</v>
      </c>
      <c r="W68" s="6" t="s">
        <v>70</v>
      </c>
      <c r="X68" s="6" t="s">
        <v>70</v>
      </c>
      <c r="Y68" s="6" t="s">
        <v>71</v>
      </c>
      <c r="Z68" s="6" t="s">
        <v>71</v>
      </c>
      <c r="AA68" s="6" t="s">
        <v>71</v>
      </c>
      <c r="AB68" s="6" t="s">
        <v>71</v>
      </c>
      <c r="AC68" s="6"/>
      <c r="AD68" s="6"/>
      <c r="AE68" s="6"/>
      <c r="AF68" s="6"/>
      <c r="AG68" s="6" t="s">
        <v>72</v>
      </c>
      <c r="AH68" s="6"/>
      <c r="AI68" s="6" t="s">
        <v>72</v>
      </c>
      <c r="AJ68" s="6"/>
      <c r="AK68" s="6" t="s">
        <v>70</v>
      </c>
      <c r="AL68" s="6" t="s">
        <v>70</v>
      </c>
      <c r="AM68" s="6" t="s">
        <v>70</v>
      </c>
      <c r="AN68" s="6"/>
      <c r="AO68" s="6"/>
      <c r="AP68" s="6"/>
      <c r="AQ68" s="6"/>
      <c r="AR68" s="6"/>
      <c r="AS68" s="6"/>
      <c r="AT68" s="6"/>
      <c r="AU68" s="6"/>
      <c r="AV68" s="6"/>
      <c r="AW68" s="6"/>
      <c r="AX68" s="6"/>
      <c r="AY68" s="6"/>
      <c r="AZ68" s="6" t="s">
        <v>98</v>
      </c>
      <c r="BA68" s="6"/>
      <c r="BB68" s="6"/>
      <c r="BC68" s="6"/>
      <c r="BD68" s="6"/>
      <c r="BE68" s="6"/>
      <c r="BF68" s="6"/>
      <c r="BG68" s="6"/>
      <c r="BH68" s="6"/>
      <c r="BI68" s="6"/>
      <c r="BJ68" s="6"/>
      <c r="BK68" s="6"/>
      <c r="BL68" s="6"/>
      <c r="BM68" s="6"/>
      <c r="BN68" s="6"/>
      <c r="BO68" s="6"/>
      <c r="BP68" s="6"/>
      <c r="BQ68" s="6"/>
      <c r="BR68" s="6"/>
      <c r="BS68" s="6"/>
      <c r="BT68" s="6"/>
      <c r="BU68" s="6"/>
      <c r="BV68" s="6"/>
      <c r="BW68" s="6" t="s">
        <v>71</v>
      </c>
      <c r="BX68" s="6"/>
      <c r="BY68" s="6"/>
      <c r="BZ68" s="6"/>
      <c r="CA68" s="6"/>
      <c r="CB68" s="6" t="s">
        <v>1035</v>
      </c>
      <c r="CC68" s="6" t="s">
        <v>71</v>
      </c>
      <c r="CD68" s="6"/>
      <c r="CE68" s="6"/>
      <c r="CF68" s="6" t="s">
        <v>71</v>
      </c>
      <c r="CG68" s="6" t="s">
        <v>71</v>
      </c>
      <c r="CH68" s="6"/>
      <c r="CI68" s="6" t="s">
        <v>70</v>
      </c>
      <c r="CJ68" s="6"/>
      <c r="CK68" s="6"/>
      <c r="CL68" s="6" t="s">
        <v>70</v>
      </c>
      <c r="CM68" s="6"/>
      <c r="CN68" s="6"/>
      <c r="CO68" s="6"/>
      <c r="CP68" s="6" t="s">
        <v>73</v>
      </c>
      <c r="CQ68" s="6" t="s">
        <v>73</v>
      </c>
      <c r="CR68" s="6" t="s">
        <v>73</v>
      </c>
    </row>
    <row r="69" spans="1:96" ht="15" customHeight="1" x14ac:dyDescent="0.25">
      <c r="A69" t="s">
        <v>309</v>
      </c>
      <c r="D69" s="49" t="s">
        <v>74</v>
      </c>
      <c r="E69" t="s">
        <v>159</v>
      </c>
      <c r="F69" s="118" t="b">
        <f>OR(AND($G$2="Ja",OTL[[#This Row],[Basis]]="x"),
    AND($H$2="Ja",OTL[[#This Row],[NEN2580]]="x"),
    AND($I$2="Ja",OTL[[#This Row],[Meetinstructie]]="x"),
    AND($J$2="Ja",OTL[[#This Row],[Bbl vergunning]]="x"),
    AND($K$2="Ja",OTL[[#This Row],[WWS]]="x"),
    AND($L$2="Ja",OTL[[#This Row],[MJOP Bouwkundig]]="x"),
    AND($M$2="Ja",OTL[[#This Row],[MJOP Installaties]]="x"))</f>
        <v>0</v>
      </c>
      <c r="J69" s="4" t="s">
        <v>95</v>
      </c>
      <c r="K69" s="4" t="s">
        <v>98</v>
      </c>
      <c r="P69" s="39" t="s">
        <v>160</v>
      </c>
      <c r="Q69" s="39" t="s">
        <v>97</v>
      </c>
      <c r="R69" s="6"/>
      <c r="S69" s="39" t="s">
        <v>938</v>
      </c>
      <c r="T69" s="39" t="s">
        <v>939</v>
      </c>
      <c r="U69" s="6"/>
      <c r="V69" s="6" t="s">
        <v>70</v>
      </c>
      <c r="W69" s="6" t="s">
        <v>70</v>
      </c>
      <c r="X69" s="6" t="s">
        <v>70</v>
      </c>
      <c r="Y69" s="6" t="s">
        <v>71</v>
      </c>
      <c r="Z69" s="6" t="s">
        <v>71</v>
      </c>
      <c r="AA69" s="6" t="s">
        <v>71</v>
      </c>
      <c r="AB69" s="6" t="s">
        <v>71</v>
      </c>
      <c r="AC69" s="6"/>
      <c r="AD69" s="6"/>
      <c r="AE69" s="6"/>
      <c r="AF69" s="6"/>
      <c r="AG69" s="6" t="s">
        <v>72</v>
      </c>
      <c r="AH69" s="6" t="s">
        <v>72</v>
      </c>
      <c r="AI69" s="6"/>
      <c r="AJ69" s="6" t="s">
        <v>72</v>
      </c>
      <c r="AK69" s="6"/>
      <c r="AL69" s="6"/>
      <c r="AM69" s="6"/>
      <c r="AN69" s="6"/>
      <c r="AO69" s="6"/>
      <c r="AP69" s="6" t="s">
        <v>71</v>
      </c>
      <c r="AQ69" s="6" t="s">
        <v>71</v>
      </c>
      <c r="AR69" s="6"/>
      <c r="AS69" s="6"/>
      <c r="AT69" s="6"/>
      <c r="AU69" s="6"/>
      <c r="AV69" s="6"/>
      <c r="AW69" s="6"/>
      <c r="AX69" s="6"/>
      <c r="AY69" s="6"/>
      <c r="AZ69" s="6" t="s">
        <v>98</v>
      </c>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t="s">
        <v>71</v>
      </c>
      <c r="CG69" s="6"/>
      <c r="CH69" s="6"/>
      <c r="CI69" s="6" t="s">
        <v>70</v>
      </c>
      <c r="CJ69" s="6"/>
      <c r="CK69" s="6"/>
      <c r="CL69" s="6" t="s">
        <v>70</v>
      </c>
      <c r="CM69" s="6"/>
      <c r="CN69" s="6"/>
      <c r="CO69" s="6"/>
      <c r="CP69" s="6" t="s">
        <v>73</v>
      </c>
      <c r="CQ69" s="6" t="s">
        <v>73</v>
      </c>
      <c r="CR69" s="6" t="s">
        <v>73</v>
      </c>
    </row>
    <row r="70" spans="1:96" ht="15" customHeight="1" x14ac:dyDescent="0.25">
      <c r="A70" t="s">
        <v>216</v>
      </c>
      <c r="D70" s="49" t="s">
        <v>74</v>
      </c>
      <c r="E70" t="s">
        <v>102</v>
      </c>
      <c r="F70" s="118" t="b">
        <f>OR(AND($G$2="Ja",OTL[[#This Row],[Basis]]="x"),
    AND($H$2="Ja",OTL[[#This Row],[NEN2580]]="x"),
    AND($I$2="Ja",OTL[[#This Row],[Meetinstructie]]="x"),
    AND($J$2="Ja",OTL[[#This Row],[Bbl vergunning]]="x"),
    AND($K$2="Ja",OTL[[#This Row],[WWS]]="x"),
    AND($L$2="Ja",OTL[[#This Row],[MJOP Bouwkundig]]="x"),
    AND($M$2="Ja",OTL[[#This Row],[MJOP Installaties]]="x"))</f>
        <v>0</v>
      </c>
      <c r="K70" s="4" t="s">
        <v>98</v>
      </c>
      <c r="M70" s="4" t="s">
        <v>95</v>
      </c>
      <c r="P70" t="s">
        <v>217</v>
      </c>
      <c r="Q70" t="s">
        <v>97</v>
      </c>
      <c r="R70" s="1">
        <v>53</v>
      </c>
      <c r="S70" t="s">
        <v>779</v>
      </c>
      <c r="T70" t="s">
        <v>780</v>
      </c>
      <c r="V70" s="6" t="s">
        <v>70</v>
      </c>
      <c r="W70" s="6" t="s">
        <v>70</v>
      </c>
      <c r="X70" s="6" t="s">
        <v>70</v>
      </c>
      <c r="Y70" s="6" t="s">
        <v>71</v>
      </c>
      <c r="Z70" s="6" t="s">
        <v>71</v>
      </c>
      <c r="AA70" s="6" t="s">
        <v>71</v>
      </c>
      <c r="AB70" s="6"/>
      <c r="AC70" s="6"/>
      <c r="AD70" s="6"/>
      <c r="AE70" s="6"/>
      <c r="AF70" s="6"/>
      <c r="AG70" s="6"/>
      <c r="AH70" s="6"/>
      <c r="AI70" s="6"/>
      <c r="AJ70" s="6"/>
      <c r="AK70" s="6"/>
      <c r="AL70" s="6"/>
      <c r="AM70" s="6"/>
      <c r="AN70" s="6"/>
      <c r="AO70" s="6"/>
      <c r="AP70" s="6"/>
      <c r="AQ70" s="6"/>
      <c r="AR70" s="6"/>
      <c r="AS70" s="6"/>
      <c r="AT70" s="6"/>
      <c r="AU70" s="6"/>
      <c r="AV70" s="6"/>
      <c r="AW70" s="6"/>
      <c r="AX70" s="6"/>
      <c r="AY70" s="6"/>
      <c r="AZ70" s="6" t="s">
        <v>98</v>
      </c>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t="s">
        <v>70</v>
      </c>
      <c r="CF70" s="6"/>
      <c r="CG70" s="6"/>
      <c r="CH70" s="6"/>
      <c r="CI70" s="6" t="s">
        <v>70</v>
      </c>
      <c r="CJ70" s="6" t="s">
        <v>70</v>
      </c>
      <c r="CK70" s="6"/>
      <c r="CL70" s="6" t="s">
        <v>70</v>
      </c>
      <c r="CM70" s="6"/>
      <c r="CN70" s="6"/>
      <c r="CO70" s="6"/>
      <c r="CP70" s="6" t="s">
        <v>73</v>
      </c>
      <c r="CQ70" s="6" t="s">
        <v>73</v>
      </c>
      <c r="CR70" s="6" t="s">
        <v>73</v>
      </c>
    </row>
    <row r="71" spans="1:96" ht="15" customHeight="1" x14ac:dyDescent="0.25">
      <c r="A71" t="s">
        <v>220</v>
      </c>
      <c r="D71" s="49" t="s">
        <v>74</v>
      </c>
      <c r="E71" t="s">
        <v>94</v>
      </c>
      <c r="F71" s="118" t="b">
        <f>OR(AND($G$2="Ja",OTL[[#This Row],[Basis]]="x"),
    AND($H$2="Ja",OTL[[#This Row],[NEN2580]]="x"),
    AND($I$2="Ja",OTL[[#This Row],[Meetinstructie]]="x"),
    AND($J$2="Ja",OTL[[#This Row],[Bbl vergunning]]="x"),
    AND($K$2="Ja",OTL[[#This Row],[WWS]]="x"),
    AND($L$2="Ja",OTL[[#This Row],[MJOP Bouwkundig]]="x"),
    AND($M$2="Ja",OTL[[#This Row],[MJOP Installaties]]="x"))</f>
        <v>0</v>
      </c>
      <c r="K71" s="4" t="s">
        <v>98</v>
      </c>
      <c r="L71" s="4" t="s">
        <v>95</v>
      </c>
      <c r="P71" t="s">
        <v>221</v>
      </c>
      <c r="Q71" t="s">
        <v>97</v>
      </c>
      <c r="R71" s="1">
        <v>21</v>
      </c>
      <c r="S71" t="s">
        <v>781</v>
      </c>
      <c r="T71" t="s">
        <v>782</v>
      </c>
      <c r="U71" t="s">
        <v>783</v>
      </c>
      <c r="V71" s="6" t="s">
        <v>70</v>
      </c>
      <c r="W71" s="6" t="s">
        <v>70</v>
      </c>
      <c r="X71" s="6" t="s">
        <v>70</v>
      </c>
      <c r="Y71" s="6" t="s">
        <v>71</v>
      </c>
      <c r="Z71" s="6" t="s">
        <v>71</v>
      </c>
      <c r="AA71" s="6" t="s">
        <v>71</v>
      </c>
      <c r="AB71" s="6"/>
      <c r="AC71" s="6"/>
      <c r="AD71" s="6"/>
      <c r="AE71" s="6"/>
      <c r="AF71" s="6"/>
      <c r="AG71" s="6"/>
      <c r="AH71" s="6"/>
      <c r="AI71" s="6"/>
      <c r="AJ71" s="6"/>
      <c r="AK71" s="6"/>
      <c r="AL71" s="6"/>
      <c r="AM71" s="6"/>
      <c r="AN71" s="6"/>
      <c r="AO71" s="6"/>
      <c r="AP71" s="6"/>
      <c r="AQ71" s="6"/>
      <c r="AR71" s="6"/>
      <c r="AS71" s="6"/>
      <c r="AT71" s="6"/>
      <c r="AU71" s="6"/>
      <c r="AV71" s="6"/>
      <c r="AW71" s="6"/>
      <c r="AX71" s="6"/>
      <c r="AY71" s="6"/>
      <c r="AZ71" s="6" t="s">
        <v>98</v>
      </c>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t="s">
        <v>1035</v>
      </c>
      <c r="CC71" s="6"/>
      <c r="CD71" s="6"/>
      <c r="CE71" s="6"/>
      <c r="CF71" s="6" t="s">
        <v>71</v>
      </c>
      <c r="CG71" s="6"/>
      <c r="CH71" s="6"/>
      <c r="CI71" s="6" t="s">
        <v>70</v>
      </c>
      <c r="CJ71" s="6"/>
      <c r="CK71" s="6"/>
      <c r="CL71" s="6" t="s">
        <v>70</v>
      </c>
      <c r="CM71" s="6"/>
      <c r="CN71" s="6"/>
      <c r="CO71" s="6"/>
      <c r="CP71" s="6" t="s">
        <v>73</v>
      </c>
      <c r="CQ71" s="6" t="s">
        <v>73</v>
      </c>
      <c r="CR71" s="6" t="s">
        <v>73</v>
      </c>
    </row>
    <row r="72" spans="1:96" ht="15" customHeight="1" x14ac:dyDescent="0.25">
      <c r="A72" t="s">
        <v>223</v>
      </c>
      <c r="D72" s="49" t="s">
        <v>74</v>
      </c>
      <c r="E72" t="s">
        <v>94</v>
      </c>
      <c r="F72" s="118" t="b">
        <f>OR(AND($G$2="Ja",OTL[[#This Row],[Basis]]="x"),
    AND($H$2="Ja",OTL[[#This Row],[NEN2580]]="x"),
    AND($I$2="Ja",OTL[[#This Row],[Meetinstructie]]="x"),
    AND($J$2="Ja",OTL[[#This Row],[Bbl vergunning]]="x"),
    AND($K$2="Ja",OTL[[#This Row],[WWS]]="x"),
    AND($L$2="Ja",OTL[[#This Row],[MJOP Bouwkundig]]="x"),
    AND($M$2="Ja",OTL[[#This Row],[MJOP Installaties]]="x"))</f>
        <v>0</v>
      </c>
      <c r="K72" s="4" t="s">
        <v>98</v>
      </c>
      <c r="L72" s="4" t="s">
        <v>95</v>
      </c>
      <c r="P72" t="s">
        <v>197</v>
      </c>
      <c r="Q72" t="s">
        <v>224</v>
      </c>
      <c r="R72" s="1"/>
      <c r="S72" t="s">
        <v>784</v>
      </c>
      <c r="T72" t="s">
        <v>785</v>
      </c>
      <c r="V72" s="6" t="s">
        <v>70</v>
      </c>
      <c r="W72" s="6" t="s">
        <v>70</v>
      </c>
      <c r="X72" s="6" t="s">
        <v>70</v>
      </c>
      <c r="Y72" s="6" t="s">
        <v>71</v>
      </c>
      <c r="Z72" s="6" t="s">
        <v>71</v>
      </c>
      <c r="AA72" s="6" t="s">
        <v>71</v>
      </c>
      <c r="AB72" s="6"/>
      <c r="AC72" s="6"/>
      <c r="AD72" s="6"/>
      <c r="AE72" s="6"/>
      <c r="AF72" s="6"/>
      <c r="AG72" s="6"/>
      <c r="AH72" s="6"/>
      <c r="AI72" s="6" t="s">
        <v>72</v>
      </c>
      <c r="AJ72" s="6"/>
      <c r="AK72" s="6"/>
      <c r="AL72" s="6"/>
      <c r="AM72" s="6"/>
      <c r="AN72" s="6"/>
      <c r="AO72" s="6"/>
      <c r="AP72" s="6"/>
      <c r="AQ72" s="6"/>
      <c r="AR72" s="6"/>
      <c r="AS72" s="6"/>
      <c r="AT72" s="6"/>
      <c r="AU72" s="6"/>
      <c r="AV72" s="6"/>
      <c r="AW72" s="6"/>
      <c r="AX72" s="6"/>
      <c r="AY72" s="6"/>
      <c r="AZ72" s="6" t="s">
        <v>98</v>
      </c>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t="s">
        <v>1035</v>
      </c>
      <c r="CC72" s="6"/>
      <c r="CD72" s="6"/>
      <c r="CE72" s="6"/>
      <c r="CF72" s="6" t="s">
        <v>71</v>
      </c>
      <c r="CG72" s="6"/>
      <c r="CH72" s="6"/>
      <c r="CI72" s="6" t="s">
        <v>70</v>
      </c>
      <c r="CJ72" s="6"/>
      <c r="CK72" s="6"/>
      <c r="CL72" s="6" t="s">
        <v>70</v>
      </c>
      <c r="CM72" s="6"/>
      <c r="CN72" s="6"/>
      <c r="CO72" s="6"/>
      <c r="CP72" s="6" t="s">
        <v>73</v>
      </c>
      <c r="CQ72" s="6" t="s">
        <v>73</v>
      </c>
      <c r="CR72" s="6" t="s">
        <v>73</v>
      </c>
    </row>
    <row r="73" spans="1:96" ht="15" customHeight="1" x14ac:dyDescent="0.25">
      <c r="A73" t="s">
        <v>225</v>
      </c>
      <c r="D73" s="49" t="s">
        <v>74</v>
      </c>
      <c r="E73" t="s">
        <v>102</v>
      </c>
      <c r="F73" s="118" t="b">
        <f>OR(AND($G$2="Ja",OTL[[#This Row],[Basis]]="x"),
    AND($H$2="Ja",OTL[[#This Row],[NEN2580]]="x"),
    AND($I$2="Ja",OTL[[#This Row],[Meetinstructie]]="x"),
    AND($J$2="Ja",OTL[[#This Row],[Bbl vergunning]]="x"),
    AND($K$2="Ja",OTL[[#This Row],[WWS]]="x"),
    AND($L$2="Ja",OTL[[#This Row],[MJOP Bouwkundig]]="x"),
    AND($M$2="Ja",OTL[[#This Row],[MJOP Installaties]]="x"))</f>
        <v>0</v>
      </c>
      <c r="K73" s="4" t="s">
        <v>98</v>
      </c>
      <c r="M73" s="4" t="s">
        <v>95</v>
      </c>
      <c r="P73" t="s">
        <v>226</v>
      </c>
      <c r="Q73" t="s">
        <v>227</v>
      </c>
      <c r="R73" s="1">
        <v>61</v>
      </c>
      <c r="S73" t="s">
        <v>786</v>
      </c>
      <c r="T73" t="s">
        <v>787</v>
      </c>
      <c r="U73" s="2"/>
      <c r="V73" s="6" t="s">
        <v>70</v>
      </c>
      <c r="W73" s="6" t="s">
        <v>70</v>
      </c>
      <c r="X73" s="6" t="s">
        <v>70</v>
      </c>
      <c r="Y73" s="6" t="s">
        <v>71</v>
      </c>
      <c r="Z73" s="6" t="s">
        <v>71</v>
      </c>
      <c r="AA73" s="6" t="s">
        <v>71</v>
      </c>
      <c r="AB73" s="6"/>
      <c r="AC73" s="6"/>
      <c r="AD73" s="6"/>
      <c r="AE73" s="6"/>
      <c r="AF73" s="6"/>
      <c r="AG73" s="6"/>
      <c r="AH73" s="6"/>
      <c r="AI73" s="6"/>
      <c r="AJ73" s="6"/>
      <c r="AK73" s="6"/>
      <c r="AL73" s="6"/>
      <c r="AM73" s="6"/>
      <c r="AN73" s="6"/>
      <c r="AO73" s="6"/>
      <c r="AP73" s="6"/>
      <c r="AQ73" s="6"/>
      <c r="AR73" s="6"/>
      <c r="AS73" s="6"/>
      <c r="AT73" s="6"/>
      <c r="AU73" s="6"/>
      <c r="AV73" s="6"/>
      <c r="AW73" s="6"/>
      <c r="AX73" s="6"/>
      <c r="AY73" s="6"/>
      <c r="AZ73" s="6" t="s">
        <v>98</v>
      </c>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t="s">
        <v>70</v>
      </c>
      <c r="CF73" s="6"/>
      <c r="CG73" s="6"/>
      <c r="CH73" s="6"/>
      <c r="CI73" s="6" t="s">
        <v>70</v>
      </c>
      <c r="CJ73" s="6" t="s">
        <v>70</v>
      </c>
      <c r="CK73" s="6"/>
      <c r="CL73" s="6" t="s">
        <v>70</v>
      </c>
      <c r="CM73" s="6"/>
      <c r="CN73" s="6"/>
      <c r="CO73" s="6"/>
      <c r="CP73" s="6" t="s">
        <v>73</v>
      </c>
      <c r="CQ73" s="6" t="s">
        <v>73</v>
      </c>
      <c r="CR73" s="6" t="s">
        <v>73</v>
      </c>
    </row>
    <row r="74" spans="1:96" ht="15" customHeight="1" x14ac:dyDescent="0.25">
      <c r="A74" t="s">
        <v>228</v>
      </c>
      <c r="D74" s="49" t="s">
        <v>74</v>
      </c>
      <c r="E74" t="s">
        <v>102</v>
      </c>
      <c r="F74" s="118" t="b">
        <f>OR(AND($G$2="Ja",OTL[[#This Row],[Basis]]="x"),
    AND($H$2="Ja",OTL[[#This Row],[NEN2580]]="x"),
    AND($I$2="Ja",OTL[[#This Row],[Meetinstructie]]="x"),
    AND($J$2="Ja",OTL[[#This Row],[Bbl vergunning]]="x"),
    AND($K$2="Ja",OTL[[#This Row],[WWS]]="x"),
    AND($L$2="Ja",OTL[[#This Row],[MJOP Bouwkundig]]="x"),
    AND($M$2="Ja",OTL[[#This Row],[MJOP Installaties]]="x"))</f>
        <v>0</v>
      </c>
      <c r="K74" s="4" t="s">
        <v>98</v>
      </c>
      <c r="M74" s="4" t="s">
        <v>95</v>
      </c>
      <c r="P74" t="s">
        <v>202</v>
      </c>
      <c r="Q74" t="s">
        <v>229</v>
      </c>
      <c r="R74" s="1">
        <v>65</v>
      </c>
      <c r="S74" t="s">
        <v>788</v>
      </c>
      <c r="T74" t="s">
        <v>789</v>
      </c>
      <c r="U74" s="2"/>
      <c r="V74" s="6" t="s">
        <v>70</v>
      </c>
      <c r="W74" s="6" t="s">
        <v>70</v>
      </c>
      <c r="X74" s="6" t="s">
        <v>70</v>
      </c>
      <c r="Y74" s="6" t="s">
        <v>71</v>
      </c>
      <c r="Z74" s="6" t="s">
        <v>71</v>
      </c>
      <c r="AA74" s="6" t="s">
        <v>71</v>
      </c>
      <c r="AB74" s="6"/>
      <c r="AC74" s="6"/>
      <c r="AD74" s="6"/>
      <c r="AE74" s="6"/>
      <c r="AF74" s="6"/>
      <c r="AG74" s="6"/>
      <c r="AH74" s="6"/>
      <c r="AI74" s="6"/>
      <c r="AJ74" s="6"/>
      <c r="AK74" s="6"/>
      <c r="AL74" s="6"/>
      <c r="AM74" s="6"/>
      <c r="AN74" s="6"/>
      <c r="AO74" s="6"/>
      <c r="AP74" s="6"/>
      <c r="AQ74" s="6"/>
      <c r="AR74" s="6"/>
      <c r="AS74" s="6"/>
      <c r="AT74" s="6"/>
      <c r="AU74" s="6"/>
      <c r="AV74" s="6"/>
      <c r="AW74" s="6"/>
      <c r="AX74" s="6"/>
      <c r="AY74" s="6"/>
      <c r="AZ74" s="6" t="s">
        <v>98</v>
      </c>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t="s">
        <v>70</v>
      </c>
      <c r="CF74" s="6"/>
      <c r="CG74" s="6"/>
      <c r="CH74" s="6"/>
      <c r="CI74" s="6" t="s">
        <v>70</v>
      </c>
      <c r="CJ74" s="6" t="s">
        <v>70</v>
      </c>
      <c r="CK74" s="6"/>
      <c r="CL74" s="6" t="s">
        <v>70</v>
      </c>
      <c r="CM74" s="6"/>
      <c r="CN74" s="6"/>
      <c r="CO74" s="6"/>
      <c r="CP74" s="6" t="s">
        <v>73</v>
      </c>
      <c r="CQ74" s="6" t="s">
        <v>73</v>
      </c>
      <c r="CR74" s="6" t="s">
        <v>73</v>
      </c>
    </row>
    <row r="75" spans="1:96" ht="15" customHeight="1" x14ac:dyDescent="0.25">
      <c r="A75" t="s">
        <v>230</v>
      </c>
      <c r="D75" s="49" t="s">
        <v>74</v>
      </c>
      <c r="E75" t="s">
        <v>94</v>
      </c>
      <c r="F75" s="118" t="b">
        <f>OR(AND($G$2="Ja",OTL[[#This Row],[Basis]]="x"),
    AND($H$2="Ja",OTL[[#This Row],[NEN2580]]="x"),
    AND($I$2="Ja",OTL[[#This Row],[Meetinstructie]]="x"),
    AND($J$2="Ja",OTL[[#This Row],[Bbl vergunning]]="x"),
    AND($K$2="Ja",OTL[[#This Row],[WWS]]="x"),
    AND($L$2="Ja",OTL[[#This Row],[MJOP Bouwkundig]]="x"),
    AND($M$2="Ja",OTL[[#This Row],[MJOP Installaties]]="x"))</f>
        <v>0</v>
      </c>
      <c r="K75" s="4" t="s">
        <v>98</v>
      </c>
      <c r="L75" s="4" t="s">
        <v>95</v>
      </c>
      <c r="P75" t="s">
        <v>129</v>
      </c>
      <c r="Q75" t="s">
        <v>97</v>
      </c>
      <c r="R75" s="1">
        <v>90</v>
      </c>
      <c r="S75" t="s">
        <v>790</v>
      </c>
      <c r="T75" t="s">
        <v>791</v>
      </c>
      <c r="U75" s="2"/>
      <c r="V75" s="6" t="s">
        <v>70</v>
      </c>
      <c r="W75" s="6" t="s">
        <v>70</v>
      </c>
      <c r="X75" s="6" t="s">
        <v>70</v>
      </c>
      <c r="Y75" s="6" t="s">
        <v>71</v>
      </c>
      <c r="Z75" s="6" t="s">
        <v>71</v>
      </c>
      <c r="AA75" s="6" t="s">
        <v>71</v>
      </c>
      <c r="AB75" s="6"/>
      <c r="AC75" s="6"/>
      <c r="AD75" s="6"/>
      <c r="AE75" s="6"/>
      <c r="AF75" s="6"/>
      <c r="AG75" s="6" t="s">
        <v>72</v>
      </c>
      <c r="AH75" s="6"/>
      <c r="AI75" s="6" t="s">
        <v>72</v>
      </c>
      <c r="AJ75" s="6" t="s">
        <v>72</v>
      </c>
      <c r="AK75" s="6"/>
      <c r="AL75" s="6"/>
      <c r="AM75" s="6"/>
      <c r="AN75" s="6"/>
      <c r="AO75" s="6"/>
      <c r="AP75" s="6"/>
      <c r="AQ75" s="6"/>
      <c r="AR75" s="6"/>
      <c r="AS75" s="6"/>
      <c r="AT75" s="6"/>
      <c r="AU75" s="6"/>
      <c r="AV75" s="6"/>
      <c r="AW75" s="6"/>
      <c r="AX75" s="6"/>
      <c r="AY75" s="6"/>
      <c r="AZ75" s="6" t="s">
        <v>98</v>
      </c>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t="s">
        <v>1035</v>
      </c>
      <c r="CC75" s="6"/>
      <c r="CD75" s="6"/>
      <c r="CE75" s="6"/>
      <c r="CF75" s="6" t="s">
        <v>71</v>
      </c>
      <c r="CG75" s="6"/>
      <c r="CH75" s="6"/>
      <c r="CI75" s="6" t="s">
        <v>70</v>
      </c>
      <c r="CJ75" s="6"/>
      <c r="CK75" s="6"/>
      <c r="CL75" s="6" t="s">
        <v>70</v>
      </c>
      <c r="CM75" s="6"/>
      <c r="CN75" s="6"/>
      <c r="CO75" s="6"/>
      <c r="CP75" s="6" t="s">
        <v>73</v>
      </c>
      <c r="CQ75" s="6" t="s">
        <v>73</v>
      </c>
      <c r="CR75" s="6" t="s">
        <v>73</v>
      </c>
    </row>
    <row r="76" spans="1:96" ht="15" customHeight="1" x14ac:dyDescent="0.25">
      <c r="A76" t="s">
        <v>231</v>
      </c>
      <c r="D76" s="49" t="s">
        <v>74</v>
      </c>
      <c r="E76" t="s">
        <v>94</v>
      </c>
      <c r="F76" s="118" t="b">
        <f>OR(AND($G$2="Ja",OTL[[#This Row],[Basis]]="x"),
    AND($H$2="Ja",OTL[[#This Row],[NEN2580]]="x"),
    AND($I$2="Ja",OTL[[#This Row],[Meetinstructie]]="x"),
    AND($J$2="Ja",OTL[[#This Row],[Bbl vergunning]]="x"),
    AND($K$2="Ja",OTL[[#This Row],[WWS]]="x"),
    AND($L$2="Ja",OTL[[#This Row],[MJOP Bouwkundig]]="x"),
    AND($M$2="Ja",OTL[[#This Row],[MJOP Installaties]]="x"))</f>
        <v>0</v>
      </c>
      <c r="K76" s="4" t="s">
        <v>98</v>
      </c>
      <c r="L76" s="4" t="s">
        <v>95</v>
      </c>
      <c r="P76" t="s">
        <v>232</v>
      </c>
      <c r="Q76" t="s">
        <v>97</v>
      </c>
      <c r="R76" s="1">
        <v>24</v>
      </c>
      <c r="S76" t="s">
        <v>792</v>
      </c>
      <c r="T76" t="s">
        <v>793</v>
      </c>
      <c r="U76" s="2"/>
      <c r="V76" s="6" t="s">
        <v>70</v>
      </c>
      <c r="W76" s="6" t="s">
        <v>70</v>
      </c>
      <c r="X76" s="6" t="s">
        <v>70</v>
      </c>
      <c r="Y76" s="6" t="s">
        <v>71</v>
      </c>
      <c r="Z76" s="6" t="s">
        <v>71</v>
      </c>
      <c r="AA76" s="6" t="s">
        <v>71</v>
      </c>
      <c r="AB76" s="6"/>
      <c r="AC76" s="6" t="s">
        <v>72</v>
      </c>
      <c r="AD76" s="6"/>
      <c r="AE76" s="6"/>
      <c r="AF76" s="6"/>
      <c r="AG76" s="6"/>
      <c r="AH76" s="6"/>
      <c r="AI76" s="6" t="s">
        <v>72</v>
      </c>
      <c r="AJ76" s="6" t="s">
        <v>72</v>
      </c>
      <c r="AK76" s="6"/>
      <c r="AL76" s="6"/>
      <c r="AM76" s="6"/>
      <c r="AN76" s="6"/>
      <c r="AO76" s="6"/>
      <c r="AP76" s="6"/>
      <c r="AQ76" s="6"/>
      <c r="AR76" s="6"/>
      <c r="AS76" s="6"/>
      <c r="AT76" s="6"/>
      <c r="AU76" s="6"/>
      <c r="AV76" s="6"/>
      <c r="AW76" s="6"/>
      <c r="AX76" s="6"/>
      <c r="AY76" s="6"/>
      <c r="AZ76" s="6" t="s">
        <v>98</v>
      </c>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t="s">
        <v>1035</v>
      </c>
      <c r="CC76" s="6"/>
      <c r="CD76" s="6"/>
      <c r="CE76" s="6"/>
      <c r="CF76" s="6" t="s">
        <v>71</v>
      </c>
      <c r="CG76" s="6"/>
      <c r="CH76" s="6"/>
      <c r="CI76" s="6" t="s">
        <v>70</v>
      </c>
      <c r="CJ76" s="6"/>
      <c r="CK76" s="6"/>
      <c r="CL76" s="6" t="s">
        <v>70</v>
      </c>
      <c r="CM76" s="6"/>
      <c r="CN76" s="6"/>
      <c r="CO76" s="6"/>
      <c r="CP76" s="6" t="s">
        <v>73</v>
      </c>
      <c r="CQ76" s="6" t="s">
        <v>73</v>
      </c>
      <c r="CR76" s="6" t="s">
        <v>73</v>
      </c>
    </row>
    <row r="77" spans="1:96" ht="15" customHeight="1" x14ac:dyDescent="0.25">
      <c r="A77" t="s">
        <v>233</v>
      </c>
      <c r="D77" s="49" t="s">
        <v>74</v>
      </c>
      <c r="E77" t="s">
        <v>102</v>
      </c>
      <c r="F77" s="118" t="b">
        <f>OR(AND($G$2="Ja",OTL[[#This Row],[Basis]]="x"),
    AND($H$2="Ja",OTL[[#This Row],[NEN2580]]="x"),
    AND($I$2="Ja",OTL[[#This Row],[Meetinstructie]]="x"),
    AND($J$2="Ja",OTL[[#This Row],[Bbl vergunning]]="x"),
    AND($K$2="Ja",OTL[[#This Row],[WWS]]="x"),
    AND($L$2="Ja",OTL[[#This Row],[MJOP Bouwkundig]]="x"),
    AND($M$2="Ja",OTL[[#This Row],[MJOP Installaties]]="x"))</f>
        <v>0</v>
      </c>
      <c r="G77" s="4" t="s">
        <v>95</v>
      </c>
      <c r="K77" s="4" t="s">
        <v>98</v>
      </c>
      <c r="M77" s="4" t="s">
        <v>95</v>
      </c>
      <c r="P77" t="s">
        <v>197</v>
      </c>
      <c r="Q77" t="s">
        <v>97</v>
      </c>
      <c r="R77" s="1">
        <v>52</v>
      </c>
      <c r="S77" t="s">
        <v>794</v>
      </c>
      <c r="T77" t="s">
        <v>795</v>
      </c>
      <c r="U77" s="2"/>
      <c r="V77" s="6" t="s">
        <v>70</v>
      </c>
      <c r="W77" s="6" t="s">
        <v>70</v>
      </c>
      <c r="X77" s="6" t="s">
        <v>70</v>
      </c>
      <c r="Y77" s="6" t="s">
        <v>71</v>
      </c>
      <c r="Z77" s="6" t="s">
        <v>71</v>
      </c>
      <c r="AA77" s="6" t="s">
        <v>71</v>
      </c>
      <c r="AB77" s="6"/>
      <c r="AC77" s="6"/>
      <c r="AD77" s="6"/>
      <c r="AE77" s="6"/>
      <c r="AF77" s="6"/>
      <c r="AG77" s="6"/>
      <c r="AH77" s="6"/>
      <c r="AI77" s="6"/>
      <c r="AJ77" s="6"/>
      <c r="AK77" s="6"/>
      <c r="AL77" s="6"/>
      <c r="AM77" s="6"/>
      <c r="AN77" s="6"/>
      <c r="AO77" s="6"/>
      <c r="AP77" s="6"/>
      <c r="AQ77" s="6"/>
      <c r="AR77" s="6"/>
      <c r="AS77" s="6"/>
      <c r="AT77" s="6"/>
      <c r="AU77" s="6"/>
      <c r="AV77" s="6"/>
      <c r="AW77" s="6"/>
      <c r="AX77" s="6"/>
      <c r="AY77" s="6"/>
      <c r="AZ77" s="6" t="s">
        <v>98</v>
      </c>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t="s">
        <v>70</v>
      </c>
      <c r="CF77" s="6"/>
      <c r="CG77" s="6"/>
      <c r="CH77" s="6"/>
      <c r="CI77" s="6" t="s">
        <v>70</v>
      </c>
      <c r="CJ77" s="6" t="s">
        <v>70</v>
      </c>
      <c r="CK77" s="6"/>
      <c r="CL77" s="6" t="s">
        <v>70</v>
      </c>
      <c r="CM77" s="6"/>
      <c r="CN77" s="6"/>
      <c r="CO77" s="6"/>
      <c r="CP77" s="6" t="s">
        <v>73</v>
      </c>
      <c r="CQ77" s="6" t="s">
        <v>73</v>
      </c>
      <c r="CR77" s="6" t="s">
        <v>73</v>
      </c>
    </row>
    <row r="78" spans="1:96" ht="15" customHeight="1" x14ac:dyDescent="0.25">
      <c r="A78" t="s">
        <v>234</v>
      </c>
      <c r="D78" s="49" t="s">
        <v>74</v>
      </c>
      <c r="E78" t="s">
        <v>94</v>
      </c>
      <c r="F78" s="118" t="b">
        <f>OR(AND($G$2="Ja",OTL[[#This Row],[Basis]]="x"),
    AND($H$2="Ja",OTL[[#This Row],[NEN2580]]="x"),
    AND($I$2="Ja",OTL[[#This Row],[Meetinstructie]]="x"),
    AND($J$2="Ja",OTL[[#This Row],[Bbl vergunning]]="x"),
    AND($K$2="Ja",OTL[[#This Row],[WWS]]="x"),
    AND($L$2="Ja",OTL[[#This Row],[MJOP Bouwkundig]]="x"),
    AND($M$2="Ja",OTL[[#This Row],[MJOP Installaties]]="x"))</f>
        <v>0</v>
      </c>
      <c r="K78" s="4" t="s">
        <v>98</v>
      </c>
      <c r="L78" s="4" t="s">
        <v>95</v>
      </c>
      <c r="P78" t="s">
        <v>123</v>
      </c>
      <c r="Q78" t="s">
        <v>97</v>
      </c>
      <c r="R78" s="1">
        <v>28</v>
      </c>
      <c r="S78" t="s">
        <v>796</v>
      </c>
      <c r="T78" t="s">
        <v>797</v>
      </c>
      <c r="U78" s="2"/>
      <c r="V78" s="6" t="s">
        <v>70</v>
      </c>
      <c r="W78" s="6" t="s">
        <v>70</v>
      </c>
      <c r="X78" s="6" t="s">
        <v>70</v>
      </c>
      <c r="Y78" s="6" t="s">
        <v>71</v>
      </c>
      <c r="Z78" s="6" t="s">
        <v>71</v>
      </c>
      <c r="AA78" s="6" t="s">
        <v>71</v>
      </c>
      <c r="AB78" s="6"/>
      <c r="AC78" s="6"/>
      <c r="AD78" s="6"/>
      <c r="AE78" s="6"/>
      <c r="AF78" s="6"/>
      <c r="AG78" s="6"/>
      <c r="AH78" s="6"/>
      <c r="AI78" s="6"/>
      <c r="AJ78" s="6"/>
      <c r="AK78" s="6"/>
      <c r="AL78" s="6"/>
      <c r="AM78" s="6"/>
      <c r="AN78" s="6"/>
      <c r="AO78" s="6"/>
      <c r="AP78" s="6"/>
      <c r="AQ78" s="6"/>
      <c r="AR78" s="6"/>
      <c r="AS78" s="6"/>
      <c r="AT78" s="6"/>
      <c r="AU78" s="6"/>
      <c r="AV78" s="6"/>
      <c r="AW78" s="6"/>
      <c r="AX78" s="6"/>
      <c r="AY78" s="6"/>
      <c r="AZ78" s="6" t="s">
        <v>98</v>
      </c>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t="s">
        <v>70</v>
      </c>
      <c r="CB78" s="6" t="s">
        <v>1035</v>
      </c>
      <c r="CC78" s="6"/>
      <c r="CD78" s="6"/>
      <c r="CE78" s="6"/>
      <c r="CF78" s="6" t="s">
        <v>71</v>
      </c>
      <c r="CG78" s="6"/>
      <c r="CH78" s="6"/>
      <c r="CI78" s="6" t="s">
        <v>70</v>
      </c>
      <c r="CJ78" s="6"/>
      <c r="CK78" s="6"/>
      <c r="CL78" s="6" t="s">
        <v>70</v>
      </c>
      <c r="CM78" s="6"/>
      <c r="CN78" s="6"/>
      <c r="CO78" s="6"/>
      <c r="CP78" s="6" t="s">
        <v>73</v>
      </c>
      <c r="CQ78" s="6" t="s">
        <v>73</v>
      </c>
      <c r="CR78" s="6" t="s">
        <v>73</v>
      </c>
    </row>
    <row r="79" spans="1:96" ht="15" customHeight="1" x14ac:dyDescent="0.25">
      <c r="A79" t="s">
        <v>235</v>
      </c>
      <c r="D79" s="49" t="s">
        <v>74</v>
      </c>
      <c r="E79" t="s">
        <v>102</v>
      </c>
      <c r="F79" s="118" t="b">
        <f>OR(AND($G$2="Ja",OTL[[#This Row],[Basis]]="x"),
    AND($H$2="Ja",OTL[[#This Row],[NEN2580]]="x"),
    AND($I$2="Ja",OTL[[#This Row],[Meetinstructie]]="x"),
    AND($J$2="Ja",OTL[[#This Row],[Bbl vergunning]]="x"),
    AND($K$2="Ja",OTL[[#This Row],[WWS]]="x"),
    AND($L$2="Ja",OTL[[#This Row],[MJOP Bouwkundig]]="x"),
    AND($M$2="Ja",OTL[[#This Row],[MJOP Installaties]]="x"))</f>
        <v>0</v>
      </c>
      <c r="K79" s="4" t="s">
        <v>98</v>
      </c>
      <c r="M79" s="4" t="s">
        <v>95</v>
      </c>
      <c r="P79" t="s">
        <v>236</v>
      </c>
      <c r="Q79" t="s">
        <v>97</v>
      </c>
      <c r="R79" s="1">
        <v>53</v>
      </c>
      <c r="S79" t="s">
        <v>798</v>
      </c>
      <c r="T79" t="s">
        <v>799</v>
      </c>
      <c r="U79" s="2"/>
      <c r="V79" s="6" t="s">
        <v>70</v>
      </c>
      <c r="W79" s="6" t="s">
        <v>70</v>
      </c>
      <c r="X79" s="6" t="s">
        <v>70</v>
      </c>
      <c r="Y79" s="6" t="s">
        <v>71</v>
      </c>
      <c r="Z79" s="6" t="s">
        <v>71</v>
      </c>
      <c r="AA79" s="6" t="s">
        <v>71</v>
      </c>
      <c r="AB79" s="6"/>
      <c r="AC79" s="6"/>
      <c r="AD79" s="6"/>
      <c r="AE79" s="6"/>
      <c r="AF79" s="6"/>
      <c r="AG79" s="6"/>
      <c r="AH79" s="6"/>
      <c r="AI79" s="6"/>
      <c r="AJ79" s="6"/>
      <c r="AK79" s="6"/>
      <c r="AL79" s="6"/>
      <c r="AM79" s="6"/>
      <c r="AN79" s="6"/>
      <c r="AO79" s="6"/>
      <c r="AP79" s="6"/>
      <c r="AQ79" s="6"/>
      <c r="AR79" s="6"/>
      <c r="AS79" s="6"/>
      <c r="AT79" s="6"/>
      <c r="AU79" s="6"/>
      <c r="AV79" s="6"/>
      <c r="AW79" s="6"/>
      <c r="AX79" s="6"/>
      <c r="AY79" s="6"/>
      <c r="AZ79" s="6" t="s">
        <v>98</v>
      </c>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t="s">
        <v>70</v>
      </c>
      <c r="CF79" s="6"/>
      <c r="CG79" s="6"/>
      <c r="CH79" s="6"/>
      <c r="CI79" s="6" t="s">
        <v>70</v>
      </c>
      <c r="CJ79" s="6" t="s">
        <v>70</v>
      </c>
      <c r="CK79" s="6"/>
      <c r="CL79" s="6" t="s">
        <v>70</v>
      </c>
      <c r="CM79" s="6"/>
      <c r="CN79" s="6"/>
      <c r="CO79" s="6"/>
      <c r="CP79" s="6" t="s">
        <v>73</v>
      </c>
      <c r="CQ79" s="6" t="s">
        <v>73</v>
      </c>
      <c r="CR79" s="6" t="s">
        <v>73</v>
      </c>
    </row>
    <row r="80" spans="1:96" ht="15" customHeight="1" x14ac:dyDescent="0.25">
      <c r="A80" t="s">
        <v>239</v>
      </c>
      <c r="D80" s="49" t="s">
        <v>74</v>
      </c>
      <c r="E80" t="s">
        <v>94</v>
      </c>
      <c r="F80" s="118" t="b">
        <f>OR(AND($G$2="Ja",OTL[[#This Row],[Basis]]="x"),
    AND($H$2="Ja",OTL[[#This Row],[NEN2580]]="x"),
    AND($I$2="Ja",OTL[[#This Row],[Meetinstructie]]="x"),
    AND($J$2="Ja",OTL[[#This Row],[Bbl vergunning]]="x"),
    AND($K$2="Ja",OTL[[#This Row],[WWS]]="x"),
    AND($L$2="Ja",OTL[[#This Row],[MJOP Bouwkundig]]="x"),
    AND($M$2="Ja",OTL[[#This Row],[MJOP Installaties]]="x"))</f>
        <v>0</v>
      </c>
      <c r="K80" s="4" t="s">
        <v>98</v>
      </c>
      <c r="L80" s="4" t="s">
        <v>95</v>
      </c>
      <c r="P80" t="s">
        <v>106</v>
      </c>
      <c r="Q80" t="s">
        <v>240</v>
      </c>
      <c r="R80" s="1"/>
      <c r="S80" t="s">
        <v>800</v>
      </c>
      <c r="T80" t="s">
        <v>801</v>
      </c>
      <c r="U80" s="2"/>
      <c r="V80" s="6" t="s">
        <v>70</v>
      </c>
      <c r="W80" s="6" t="s">
        <v>70</v>
      </c>
      <c r="X80" s="6" t="s">
        <v>70</v>
      </c>
      <c r="Y80" s="6" t="s">
        <v>71</v>
      </c>
      <c r="Z80" s="6" t="s">
        <v>71</v>
      </c>
      <c r="AA80" s="6" t="s">
        <v>71</v>
      </c>
      <c r="AB80" s="6"/>
      <c r="AC80" s="6"/>
      <c r="AD80" s="6"/>
      <c r="AE80" s="6"/>
      <c r="AF80" s="6" t="s">
        <v>72</v>
      </c>
      <c r="AG80" s="6"/>
      <c r="AH80" s="6"/>
      <c r="AI80" s="6"/>
      <c r="AJ80" s="6" t="s">
        <v>72</v>
      </c>
      <c r="AK80" s="6"/>
      <c r="AL80" s="6"/>
      <c r="AM80" s="6"/>
      <c r="AN80" s="6"/>
      <c r="AO80" s="6"/>
      <c r="AP80" s="6"/>
      <c r="AQ80" s="6"/>
      <c r="AR80" s="6"/>
      <c r="AS80" s="6"/>
      <c r="AT80" s="6"/>
      <c r="AU80" s="6"/>
      <c r="AV80" s="6"/>
      <c r="AW80" s="6"/>
      <c r="AX80" s="6"/>
      <c r="AY80" s="6"/>
      <c r="AZ80" s="6" t="s">
        <v>98</v>
      </c>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t="s">
        <v>1035</v>
      </c>
      <c r="CC80" s="6"/>
      <c r="CD80" s="6"/>
      <c r="CE80" s="6"/>
      <c r="CF80" s="6" t="s">
        <v>71</v>
      </c>
      <c r="CG80" s="6"/>
      <c r="CH80" s="6"/>
      <c r="CI80" s="6" t="s">
        <v>70</v>
      </c>
      <c r="CJ80" s="6"/>
      <c r="CK80" s="6"/>
      <c r="CL80" s="6" t="s">
        <v>70</v>
      </c>
      <c r="CM80" s="6"/>
      <c r="CN80" s="6"/>
      <c r="CO80" s="6"/>
      <c r="CP80" s="6" t="s">
        <v>73</v>
      </c>
      <c r="CQ80" s="6" t="s">
        <v>73</v>
      </c>
      <c r="CR80" s="6" t="s">
        <v>73</v>
      </c>
    </row>
    <row r="81" spans="1:96" ht="15" customHeight="1" x14ac:dyDescent="0.25">
      <c r="A81" t="s">
        <v>241</v>
      </c>
      <c r="B81" t="s">
        <v>116</v>
      </c>
      <c r="C81" t="s">
        <v>242</v>
      </c>
      <c r="D81" s="49" t="s">
        <v>74</v>
      </c>
      <c r="E81" t="s">
        <v>102</v>
      </c>
      <c r="F81" s="118" t="b">
        <f>OR(AND($G$2="Ja",OTL[[#This Row],[Basis]]="x"),
    AND($H$2="Ja",OTL[[#This Row],[NEN2580]]="x"),
    AND($I$2="Ja",OTL[[#This Row],[Meetinstructie]]="x"),
    AND($J$2="Ja",OTL[[#This Row],[Bbl vergunning]]="x"),
    AND($K$2="Ja",OTL[[#This Row],[WWS]]="x"),
    AND($L$2="Ja",OTL[[#This Row],[MJOP Bouwkundig]]="x"),
    AND($M$2="Ja",OTL[[#This Row],[MJOP Installaties]]="x"))</f>
        <v>0</v>
      </c>
      <c r="K81" s="4" t="s">
        <v>98</v>
      </c>
      <c r="M81" s="4" t="s">
        <v>95</v>
      </c>
      <c r="P81" t="s">
        <v>217</v>
      </c>
      <c r="Q81" t="s">
        <v>97</v>
      </c>
      <c r="R81" s="1">
        <v>56</v>
      </c>
      <c r="S81" t="s">
        <v>934</v>
      </c>
      <c r="T81" t="s">
        <v>935</v>
      </c>
      <c r="U81" s="2"/>
      <c r="V81" s="6" t="s">
        <v>70</v>
      </c>
      <c r="W81" s="6" t="s">
        <v>70</v>
      </c>
      <c r="X81" s="6" t="s">
        <v>70</v>
      </c>
      <c r="Y81" s="6" t="s">
        <v>71</v>
      </c>
      <c r="Z81" s="6" t="s">
        <v>71</v>
      </c>
      <c r="AA81" s="6" t="s">
        <v>71</v>
      </c>
      <c r="AB81" s="6" t="s">
        <v>71</v>
      </c>
      <c r="AC81" s="6"/>
      <c r="AD81" s="6"/>
      <c r="AE81" s="6"/>
      <c r="AF81" s="6"/>
      <c r="AG81" s="6"/>
      <c r="AH81" s="6"/>
      <c r="AI81" s="6"/>
      <c r="AJ81" s="6"/>
      <c r="AK81" s="6"/>
      <c r="AL81" s="6"/>
      <c r="AM81" s="6"/>
      <c r="AN81" s="6"/>
      <c r="AO81" s="6"/>
      <c r="AP81" s="6"/>
      <c r="AQ81" s="6"/>
      <c r="AR81" s="6"/>
      <c r="AS81" s="6"/>
      <c r="AT81" s="6"/>
      <c r="AU81" s="6"/>
      <c r="AV81" s="6"/>
      <c r="AW81" s="6"/>
      <c r="AX81" s="6"/>
      <c r="AY81" s="6"/>
      <c r="AZ81" s="6" t="s">
        <v>98</v>
      </c>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t="s">
        <v>70</v>
      </c>
      <c r="CF81" s="6"/>
      <c r="CG81" s="6"/>
      <c r="CH81" s="6"/>
      <c r="CI81" s="6" t="s">
        <v>70</v>
      </c>
      <c r="CJ81" s="6"/>
      <c r="CK81" s="6"/>
      <c r="CL81" s="6" t="s">
        <v>70</v>
      </c>
      <c r="CM81" s="6"/>
      <c r="CN81" s="6"/>
      <c r="CO81" s="6"/>
      <c r="CP81" s="6" t="s">
        <v>73</v>
      </c>
      <c r="CQ81" s="6" t="s">
        <v>73</v>
      </c>
      <c r="CR81" s="6" t="s">
        <v>73</v>
      </c>
    </row>
    <row r="82" spans="1:96" ht="15" customHeight="1" x14ac:dyDescent="0.25">
      <c r="A82" t="s">
        <v>241</v>
      </c>
      <c r="B82" t="s">
        <v>116</v>
      </c>
      <c r="C82" t="s">
        <v>243</v>
      </c>
      <c r="D82" s="49" t="s">
        <v>74</v>
      </c>
      <c r="E82" t="s">
        <v>102</v>
      </c>
      <c r="F82" s="118" t="b">
        <f>OR(AND($G$2="Ja",OTL[[#This Row],[Basis]]="x"),
    AND($H$2="Ja",OTL[[#This Row],[NEN2580]]="x"),
    AND($I$2="Ja",OTL[[#This Row],[Meetinstructie]]="x"),
    AND($J$2="Ja",OTL[[#This Row],[Bbl vergunning]]="x"),
    AND($K$2="Ja",OTL[[#This Row],[WWS]]="x"),
    AND($L$2="Ja",OTL[[#This Row],[MJOP Bouwkundig]]="x"),
    AND($M$2="Ja",OTL[[#This Row],[MJOP Installaties]]="x"))</f>
        <v>0</v>
      </c>
      <c r="K82" s="4" t="s">
        <v>98</v>
      </c>
      <c r="M82" s="4" t="s">
        <v>95</v>
      </c>
      <c r="P82" t="s">
        <v>217</v>
      </c>
      <c r="Q82" t="s">
        <v>97</v>
      </c>
      <c r="R82" s="1">
        <v>56</v>
      </c>
      <c r="S82" t="s">
        <v>934</v>
      </c>
      <c r="T82" t="s">
        <v>935</v>
      </c>
      <c r="U82" s="2"/>
      <c r="V82" s="6" t="s">
        <v>70</v>
      </c>
      <c r="W82" s="6" t="s">
        <v>70</v>
      </c>
      <c r="X82" s="6" t="s">
        <v>70</v>
      </c>
      <c r="Y82" s="6" t="s">
        <v>71</v>
      </c>
      <c r="Z82" s="6" t="s">
        <v>71</v>
      </c>
      <c r="AA82" s="6" t="s">
        <v>71</v>
      </c>
      <c r="AB82" s="6" t="s">
        <v>71</v>
      </c>
      <c r="AC82" s="6"/>
      <c r="AD82" s="6"/>
      <c r="AE82" s="6"/>
      <c r="AF82" s="6"/>
      <c r="AG82" s="6"/>
      <c r="AH82" s="6"/>
      <c r="AI82" s="6"/>
      <c r="AJ82" s="6"/>
      <c r="AK82" s="6"/>
      <c r="AL82" s="6"/>
      <c r="AM82" s="6"/>
      <c r="AN82" s="6"/>
      <c r="AO82" s="6"/>
      <c r="AP82" s="6"/>
      <c r="AQ82" s="6"/>
      <c r="AR82" s="6"/>
      <c r="AS82" s="6"/>
      <c r="AT82" s="6"/>
      <c r="AU82" s="6"/>
      <c r="AV82" s="6"/>
      <c r="AW82" s="6"/>
      <c r="AX82" s="6"/>
      <c r="AY82" s="6"/>
      <c r="AZ82" s="6" t="s">
        <v>98</v>
      </c>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t="s">
        <v>70</v>
      </c>
      <c r="CF82" s="6"/>
      <c r="CG82" s="6"/>
      <c r="CH82" s="6"/>
      <c r="CI82" s="6" t="s">
        <v>70</v>
      </c>
      <c r="CJ82" s="6"/>
      <c r="CK82" s="6"/>
      <c r="CL82" s="6" t="s">
        <v>70</v>
      </c>
      <c r="CM82" s="6"/>
      <c r="CN82" s="6"/>
      <c r="CO82" s="6"/>
      <c r="CP82" s="6" t="s">
        <v>73</v>
      </c>
      <c r="CQ82" s="6" t="s">
        <v>73</v>
      </c>
      <c r="CR82" s="6" t="s">
        <v>73</v>
      </c>
    </row>
    <row r="83" spans="1:96" ht="15" customHeight="1" x14ac:dyDescent="0.25">
      <c r="A83" t="s">
        <v>241</v>
      </c>
      <c r="B83" t="s">
        <v>116</v>
      </c>
      <c r="C83" t="s">
        <v>244</v>
      </c>
      <c r="D83" s="49" t="s">
        <v>74</v>
      </c>
      <c r="E83" t="s">
        <v>102</v>
      </c>
      <c r="F83" s="118" t="b">
        <f>OR(AND($G$2="Ja",OTL[[#This Row],[Basis]]="x"),
    AND($H$2="Ja",OTL[[#This Row],[NEN2580]]="x"),
    AND($I$2="Ja",OTL[[#This Row],[Meetinstructie]]="x"),
    AND($J$2="Ja",OTL[[#This Row],[Bbl vergunning]]="x"),
    AND($K$2="Ja",OTL[[#This Row],[WWS]]="x"),
    AND($L$2="Ja",OTL[[#This Row],[MJOP Bouwkundig]]="x"),
    AND($M$2="Ja",OTL[[#This Row],[MJOP Installaties]]="x"))</f>
        <v>0</v>
      </c>
      <c r="K83" s="4" t="s">
        <v>98</v>
      </c>
      <c r="M83" s="4" t="s">
        <v>95</v>
      </c>
      <c r="P83" t="s">
        <v>217</v>
      </c>
      <c r="Q83" t="s">
        <v>97</v>
      </c>
      <c r="R83" s="1">
        <v>56</v>
      </c>
      <c r="S83" t="s">
        <v>934</v>
      </c>
      <c r="T83" t="s">
        <v>935</v>
      </c>
      <c r="U83" s="2"/>
      <c r="V83" s="6" t="s">
        <v>70</v>
      </c>
      <c r="W83" s="6" t="s">
        <v>70</v>
      </c>
      <c r="X83" s="6" t="s">
        <v>70</v>
      </c>
      <c r="Y83" s="6" t="s">
        <v>71</v>
      </c>
      <c r="Z83" s="6" t="s">
        <v>71</v>
      </c>
      <c r="AA83" s="6" t="s">
        <v>71</v>
      </c>
      <c r="AB83" s="6" t="s">
        <v>71</v>
      </c>
      <c r="AC83" s="6"/>
      <c r="AD83" s="6"/>
      <c r="AE83" s="6"/>
      <c r="AF83" s="6"/>
      <c r="AG83" s="6"/>
      <c r="AH83" s="6"/>
      <c r="AI83" s="6"/>
      <c r="AJ83" s="6"/>
      <c r="AK83" s="6"/>
      <c r="AL83" s="6"/>
      <c r="AM83" s="6"/>
      <c r="AN83" s="6"/>
      <c r="AO83" s="6"/>
      <c r="AP83" s="6"/>
      <c r="AQ83" s="6"/>
      <c r="AR83" s="6"/>
      <c r="AS83" s="6"/>
      <c r="AT83" s="6"/>
      <c r="AU83" s="6"/>
      <c r="AV83" s="6"/>
      <c r="AW83" s="6"/>
      <c r="AX83" s="6"/>
      <c r="AY83" s="6"/>
      <c r="AZ83" s="6" t="s">
        <v>98</v>
      </c>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t="s">
        <v>70</v>
      </c>
      <c r="CF83" s="6"/>
      <c r="CG83" s="6"/>
      <c r="CH83" s="6"/>
      <c r="CI83" s="6"/>
      <c r="CJ83" s="6"/>
      <c r="CK83" s="6"/>
      <c r="CL83" s="6"/>
      <c r="CM83" s="6"/>
      <c r="CN83" s="6"/>
      <c r="CO83" s="6"/>
      <c r="CP83" s="6" t="s">
        <v>73</v>
      </c>
      <c r="CQ83" s="6" t="s">
        <v>73</v>
      </c>
      <c r="CR83" s="6" t="s">
        <v>73</v>
      </c>
    </row>
    <row r="84" spans="1:96" ht="15" customHeight="1" x14ac:dyDescent="0.25">
      <c r="A84" t="s">
        <v>241</v>
      </c>
      <c r="B84" t="s">
        <v>116</v>
      </c>
      <c r="C84" t="s">
        <v>245</v>
      </c>
      <c r="D84" s="49" t="s">
        <v>74</v>
      </c>
      <c r="E84" t="s">
        <v>102</v>
      </c>
      <c r="F84" s="118" t="b">
        <f>OR(AND($G$2="Ja",OTL[[#This Row],[Basis]]="x"),
    AND($H$2="Ja",OTL[[#This Row],[NEN2580]]="x"),
    AND($I$2="Ja",OTL[[#This Row],[Meetinstructie]]="x"),
    AND($J$2="Ja",OTL[[#This Row],[Bbl vergunning]]="x"),
    AND($K$2="Ja",OTL[[#This Row],[WWS]]="x"),
    AND($L$2="Ja",OTL[[#This Row],[MJOP Bouwkundig]]="x"),
    AND($M$2="Ja",OTL[[#This Row],[MJOP Installaties]]="x"))</f>
        <v>0</v>
      </c>
      <c r="K84" s="4" t="s">
        <v>98</v>
      </c>
      <c r="M84" s="4" t="s">
        <v>95</v>
      </c>
      <c r="P84" t="s">
        <v>217</v>
      </c>
      <c r="Q84" t="s">
        <v>97</v>
      </c>
      <c r="R84" s="1">
        <v>56</v>
      </c>
      <c r="S84" t="s">
        <v>934</v>
      </c>
      <c r="T84" t="s">
        <v>935</v>
      </c>
      <c r="U84" s="2"/>
      <c r="V84" s="6" t="s">
        <v>70</v>
      </c>
      <c r="W84" s="6" t="s">
        <v>70</v>
      </c>
      <c r="X84" s="6" t="s">
        <v>70</v>
      </c>
      <c r="Y84" s="6" t="s">
        <v>71</v>
      </c>
      <c r="Z84" s="6" t="s">
        <v>71</v>
      </c>
      <c r="AA84" s="6" t="s">
        <v>71</v>
      </c>
      <c r="AB84" s="6" t="s">
        <v>71</v>
      </c>
      <c r="AC84" s="6"/>
      <c r="AD84" s="6"/>
      <c r="AE84" s="6"/>
      <c r="AF84" s="6"/>
      <c r="AG84" s="6"/>
      <c r="AH84" s="6"/>
      <c r="AI84" s="6"/>
      <c r="AJ84" s="6"/>
      <c r="AK84" s="6"/>
      <c r="AL84" s="6"/>
      <c r="AM84" s="6"/>
      <c r="AN84" s="6"/>
      <c r="AO84" s="6"/>
      <c r="AP84" s="6"/>
      <c r="AQ84" s="6"/>
      <c r="AR84" s="6"/>
      <c r="AS84" s="6"/>
      <c r="AT84" s="6"/>
      <c r="AU84" s="6"/>
      <c r="AV84" s="6"/>
      <c r="AW84" s="6"/>
      <c r="AX84" s="6"/>
      <c r="AY84" s="6"/>
      <c r="AZ84" s="6" t="s">
        <v>98</v>
      </c>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t="s">
        <v>70</v>
      </c>
      <c r="CF84" s="6"/>
      <c r="CG84" s="6"/>
      <c r="CH84" s="6"/>
      <c r="CI84" s="6" t="s">
        <v>70</v>
      </c>
      <c r="CJ84" s="6"/>
      <c r="CK84" s="6"/>
      <c r="CL84" s="6" t="s">
        <v>70</v>
      </c>
      <c r="CM84" s="6"/>
      <c r="CN84" s="6"/>
      <c r="CO84" s="6"/>
      <c r="CP84" s="6" t="s">
        <v>73</v>
      </c>
      <c r="CQ84" s="6" t="s">
        <v>73</v>
      </c>
      <c r="CR84" s="6" t="s">
        <v>73</v>
      </c>
    </row>
    <row r="85" spans="1:96" ht="15" customHeight="1" x14ac:dyDescent="0.25">
      <c r="A85" t="s">
        <v>246</v>
      </c>
      <c r="D85" s="49" t="s">
        <v>74</v>
      </c>
      <c r="E85" t="s">
        <v>94</v>
      </c>
      <c r="F85" s="118" t="b">
        <f>OR(AND($G$2="Ja",OTL[[#This Row],[Basis]]="x"),
    AND($H$2="Ja",OTL[[#This Row],[NEN2580]]="x"),
    AND($I$2="Ja",OTL[[#This Row],[Meetinstructie]]="x"),
    AND($J$2="Ja",OTL[[#This Row],[Bbl vergunning]]="x"),
    AND($K$2="Ja",OTL[[#This Row],[WWS]]="x"),
    AND($L$2="Ja",OTL[[#This Row],[MJOP Bouwkundig]]="x"),
    AND($M$2="Ja",OTL[[#This Row],[MJOP Installaties]]="x"))</f>
        <v>0</v>
      </c>
      <c r="K85" s="4" t="s">
        <v>98</v>
      </c>
      <c r="L85" s="4" t="s">
        <v>95</v>
      </c>
      <c r="P85" t="s">
        <v>96</v>
      </c>
      <c r="Q85" t="s">
        <v>247</v>
      </c>
      <c r="R85" s="1" t="s">
        <v>248</v>
      </c>
      <c r="S85" t="s">
        <v>803</v>
      </c>
      <c r="T85" t="s">
        <v>802</v>
      </c>
      <c r="U85" s="2" t="s">
        <v>249</v>
      </c>
      <c r="V85" s="6" t="s">
        <v>70</v>
      </c>
      <c r="W85" s="6" t="s">
        <v>70</v>
      </c>
      <c r="X85" s="6" t="s">
        <v>70</v>
      </c>
      <c r="Y85" s="6" t="s">
        <v>71</v>
      </c>
      <c r="Z85" s="6" t="s">
        <v>71</v>
      </c>
      <c r="AA85" s="6" t="s">
        <v>71</v>
      </c>
      <c r="AB85" s="6"/>
      <c r="AC85" s="6" t="s">
        <v>72</v>
      </c>
      <c r="AD85" s="6"/>
      <c r="AE85" s="6" t="s">
        <v>72</v>
      </c>
      <c r="AF85" s="6"/>
      <c r="AG85" s="6" t="s">
        <v>72</v>
      </c>
      <c r="AH85" s="6"/>
      <c r="AI85" s="6"/>
      <c r="AJ85" s="6"/>
      <c r="AK85" s="6"/>
      <c r="AL85" s="6"/>
      <c r="AM85" s="6"/>
      <c r="AN85" s="6"/>
      <c r="AO85" s="6"/>
      <c r="AP85" s="6"/>
      <c r="AQ85" s="6"/>
      <c r="AR85" s="6"/>
      <c r="AS85" s="6"/>
      <c r="AT85" s="6"/>
      <c r="AU85" s="6"/>
      <c r="AV85" s="6"/>
      <c r="AW85" s="6"/>
      <c r="AX85" s="6"/>
      <c r="AY85" s="6"/>
      <c r="AZ85" s="6" t="s">
        <v>98</v>
      </c>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t="s">
        <v>71</v>
      </c>
      <c r="CG85" s="6"/>
      <c r="CH85" s="6"/>
      <c r="CI85" s="6" t="s">
        <v>70</v>
      </c>
      <c r="CJ85" s="6"/>
      <c r="CK85" s="6"/>
      <c r="CL85" s="6" t="s">
        <v>70</v>
      </c>
      <c r="CM85" s="6"/>
      <c r="CN85" s="6"/>
      <c r="CO85" s="6"/>
      <c r="CP85" s="6" t="s">
        <v>73</v>
      </c>
      <c r="CQ85" s="6" t="s">
        <v>73</v>
      </c>
      <c r="CR85" s="6" t="s">
        <v>73</v>
      </c>
    </row>
    <row r="86" spans="1:96" ht="15" customHeight="1" x14ac:dyDescent="0.25">
      <c r="A86" t="s">
        <v>250</v>
      </c>
      <c r="D86" s="49" t="s">
        <v>74</v>
      </c>
      <c r="E86" t="s">
        <v>94</v>
      </c>
      <c r="F86" s="118" t="b">
        <f>OR(AND($G$2="Ja",OTL[[#This Row],[Basis]]="x"),
    AND($H$2="Ja",OTL[[#This Row],[NEN2580]]="x"),
    AND($I$2="Ja",OTL[[#This Row],[Meetinstructie]]="x"),
    AND($J$2="Ja",OTL[[#This Row],[Bbl vergunning]]="x"),
    AND($K$2="Ja",OTL[[#This Row],[WWS]]="x"),
    AND($L$2="Ja",OTL[[#This Row],[MJOP Bouwkundig]]="x"),
    AND($M$2="Ja",OTL[[#This Row],[MJOP Installaties]]="x"))</f>
        <v>0</v>
      </c>
      <c r="G86" s="4" t="s">
        <v>95</v>
      </c>
      <c r="K86" s="4" t="s">
        <v>98</v>
      </c>
      <c r="L86" s="4" t="s">
        <v>95</v>
      </c>
      <c r="P86" t="s">
        <v>96</v>
      </c>
      <c r="Q86" t="s">
        <v>97</v>
      </c>
      <c r="R86" s="1">
        <v>73</v>
      </c>
      <c r="S86" t="s">
        <v>804</v>
      </c>
      <c r="T86" t="s">
        <v>805</v>
      </c>
      <c r="U86" s="2"/>
      <c r="V86" s="6" t="s">
        <v>70</v>
      </c>
      <c r="W86" s="6" t="s">
        <v>70</v>
      </c>
      <c r="X86" s="6" t="s">
        <v>70</v>
      </c>
      <c r="Y86" s="6" t="s">
        <v>71</v>
      </c>
      <c r="Z86" s="6" t="s">
        <v>71</v>
      </c>
      <c r="AA86" s="6" t="s">
        <v>71</v>
      </c>
      <c r="AB86" s="6"/>
      <c r="AC86" s="6"/>
      <c r="AD86" s="6"/>
      <c r="AE86" s="6"/>
      <c r="AF86" s="6"/>
      <c r="AG86" s="6"/>
      <c r="AH86" s="6"/>
      <c r="AI86" s="6"/>
      <c r="AJ86" s="6"/>
      <c r="AK86" s="6"/>
      <c r="AL86" s="6"/>
      <c r="AM86" s="6"/>
      <c r="AN86" s="6"/>
      <c r="AO86" s="6"/>
      <c r="AP86" s="6"/>
      <c r="AQ86" s="6"/>
      <c r="AR86" s="6"/>
      <c r="AS86" s="6"/>
      <c r="AT86" s="6"/>
      <c r="AU86" s="6"/>
      <c r="AV86" s="6"/>
      <c r="AW86" s="6"/>
      <c r="AX86" s="6"/>
      <c r="AY86" s="6"/>
      <c r="AZ86" s="6" t="s">
        <v>98</v>
      </c>
      <c r="BA86" s="6"/>
      <c r="BB86" s="6"/>
      <c r="BC86" s="6"/>
      <c r="BD86" s="6"/>
      <c r="BE86" s="6"/>
      <c r="BF86" s="6" t="s">
        <v>70</v>
      </c>
      <c r="BG86" s="6" t="s">
        <v>70</v>
      </c>
      <c r="BH86" s="6" t="s">
        <v>70</v>
      </c>
      <c r="BI86" s="6" t="s">
        <v>70</v>
      </c>
      <c r="BJ86" s="6" t="s">
        <v>70</v>
      </c>
      <c r="BK86" s="6" t="s">
        <v>70</v>
      </c>
      <c r="BL86" s="6" t="s">
        <v>70</v>
      </c>
      <c r="BM86" s="6" t="s">
        <v>70</v>
      </c>
      <c r="BN86" s="6"/>
      <c r="BO86" s="6"/>
      <c r="BP86" s="6"/>
      <c r="BQ86" s="6"/>
      <c r="BR86" s="6"/>
      <c r="BS86" s="6"/>
      <c r="BT86" s="6"/>
      <c r="BU86" s="6"/>
      <c r="BV86" s="6"/>
      <c r="BW86" s="6"/>
      <c r="BX86" s="6"/>
      <c r="BY86" s="6"/>
      <c r="BZ86" s="6"/>
      <c r="CA86" s="6"/>
      <c r="CB86" s="6"/>
      <c r="CC86" s="6"/>
      <c r="CD86" s="6"/>
      <c r="CE86" s="6"/>
      <c r="CF86" s="6" t="s">
        <v>71</v>
      </c>
      <c r="CG86" s="6"/>
      <c r="CH86" s="6"/>
      <c r="CI86" s="6" t="s">
        <v>70</v>
      </c>
      <c r="CJ86" s="6"/>
      <c r="CK86" s="6"/>
      <c r="CL86" s="6" t="s">
        <v>70</v>
      </c>
      <c r="CM86" s="6"/>
      <c r="CN86" s="6"/>
      <c r="CO86" s="6"/>
      <c r="CP86" s="6" t="s">
        <v>73</v>
      </c>
      <c r="CQ86" s="6" t="s">
        <v>73</v>
      </c>
      <c r="CR86" s="6" t="s">
        <v>73</v>
      </c>
    </row>
    <row r="87" spans="1:96" ht="15" customHeight="1" x14ac:dyDescent="0.25">
      <c r="A87" t="s">
        <v>251</v>
      </c>
      <c r="D87" s="49" t="s">
        <v>74</v>
      </c>
      <c r="E87" t="s">
        <v>94</v>
      </c>
      <c r="F87" s="118" t="b">
        <f>OR(AND($G$2="Ja",OTL[[#This Row],[Basis]]="x"),
    AND($H$2="Ja",OTL[[#This Row],[NEN2580]]="x"),
    AND($I$2="Ja",OTL[[#This Row],[Meetinstructie]]="x"),
    AND($J$2="Ja",OTL[[#This Row],[Bbl vergunning]]="x"),
    AND($K$2="Ja",OTL[[#This Row],[WWS]]="x"),
    AND($L$2="Ja",OTL[[#This Row],[MJOP Bouwkundig]]="x"),
    AND($M$2="Ja",OTL[[#This Row],[MJOP Installaties]]="x"))</f>
        <v>0</v>
      </c>
      <c r="K87" s="4" t="s">
        <v>98</v>
      </c>
      <c r="L87" s="4" t="s">
        <v>95</v>
      </c>
      <c r="P87" t="s">
        <v>252</v>
      </c>
      <c r="Q87" t="s">
        <v>97</v>
      </c>
      <c r="R87" s="1">
        <v>24</v>
      </c>
      <c r="S87" t="s">
        <v>806</v>
      </c>
      <c r="T87" t="s">
        <v>807</v>
      </c>
      <c r="U87" s="2"/>
      <c r="V87" s="6" t="s">
        <v>70</v>
      </c>
      <c r="W87" s="6" t="s">
        <v>70</v>
      </c>
      <c r="X87" s="6" t="s">
        <v>70</v>
      </c>
      <c r="Y87" s="6" t="s">
        <v>71</v>
      </c>
      <c r="Z87" s="6" t="s">
        <v>71</v>
      </c>
      <c r="AA87" s="6" t="s">
        <v>71</v>
      </c>
      <c r="AB87" s="6"/>
      <c r="AC87" s="6"/>
      <c r="AD87" s="6"/>
      <c r="AE87" s="6"/>
      <c r="AF87" s="6"/>
      <c r="AG87" s="6"/>
      <c r="AH87" s="6"/>
      <c r="AI87" s="6"/>
      <c r="AJ87" s="6"/>
      <c r="AK87" s="6"/>
      <c r="AL87" s="6"/>
      <c r="AM87" s="6"/>
      <c r="AN87" s="6"/>
      <c r="AO87" s="6"/>
      <c r="AP87" s="6"/>
      <c r="AQ87" s="6"/>
      <c r="AR87" s="6"/>
      <c r="AS87" s="6"/>
      <c r="AT87" s="6"/>
      <c r="AU87" s="6"/>
      <c r="AV87" s="6"/>
      <c r="AW87" s="6"/>
      <c r="AX87" s="6"/>
      <c r="AY87" s="6"/>
      <c r="AZ87" s="6" t="s">
        <v>98</v>
      </c>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t="s">
        <v>1035</v>
      </c>
      <c r="CC87" s="6"/>
      <c r="CD87" s="6"/>
      <c r="CE87" s="6"/>
      <c r="CF87" s="6" t="s">
        <v>71</v>
      </c>
      <c r="CG87" s="6"/>
      <c r="CH87" s="6"/>
      <c r="CI87" s="6" t="s">
        <v>70</v>
      </c>
      <c r="CJ87" s="6"/>
      <c r="CK87" s="6"/>
      <c r="CL87" s="6" t="s">
        <v>70</v>
      </c>
      <c r="CM87" s="6"/>
      <c r="CN87" s="6"/>
      <c r="CO87" s="6"/>
      <c r="CP87" s="6" t="s">
        <v>73</v>
      </c>
      <c r="CQ87" s="6" t="s">
        <v>73</v>
      </c>
      <c r="CR87" s="6" t="s">
        <v>73</v>
      </c>
    </row>
    <row r="88" spans="1:96" ht="15" customHeight="1" x14ac:dyDescent="0.25">
      <c r="A88" t="s">
        <v>253</v>
      </c>
      <c r="D88" s="49" t="s">
        <v>74</v>
      </c>
      <c r="E88" t="s">
        <v>94</v>
      </c>
      <c r="F88" s="118" t="b">
        <f>OR(AND($G$2="Ja",OTL[[#This Row],[Basis]]="x"),
    AND($H$2="Ja",OTL[[#This Row],[NEN2580]]="x"),
    AND($I$2="Ja",OTL[[#This Row],[Meetinstructie]]="x"),
    AND($J$2="Ja",OTL[[#This Row],[Bbl vergunning]]="x"),
    AND($K$2="Ja",OTL[[#This Row],[WWS]]="x"),
    AND($L$2="Ja",OTL[[#This Row],[MJOP Bouwkundig]]="x"),
    AND($M$2="Ja",OTL[[#This Row],[MJOP Installaties]]="x"))</f>
        <v>0</v>
      </c>
      <c r="K88" s="4" t="s">
        <v>98</v>
      </c>
      <c r="L88" s="4" t="s">
        <v>95</v>
      </c>
      <c r="P88" t="s">
        <v>254</v>
      </c>
      <c r="Q88" t="s">
        <v>255</v>
      </c>
      <c r="R88" s="1">
        <v>28</v>
      </c>
      <c r="S88" t="s">
        <v>808</v>
      </c>
      <c r="T88" t="s">
        <v>809</v>
      </c>
      <c r="U88" s="2"/>
      <c r="V88" s="6" t="s">
        <v>70</v>
      </c>
      <c r="W88" s="6" t="s">
        <v>70</v>
      </c>
      <c r="X88" s="6" t="s">
        <v>70</v>
      </c>
      <c r="Y88" s="6" t="s">
        <v>71</v>
      </c>
      <c r="Z88" s="6" t="s">
        <v>71</v>
      </c>
      <c r="AA88" s="6" t="s">
        <v>71</v>
      </c>
      <c r="AB88" s="6"/>
      <c r="AC88" s="6" t="s">
        <v>72</v>
      </c>
      <c r="AD88" s="6"/>
      <c r="AE88" s="6"/>
      <c r="AF88" s="6"/>
      <c r="AG88" s="6" t="s">
        <v>72</v>
      </c>
      <c r="AH88" s="6"/>
      <c r="AI88" s="6" t="s">
        <v>72</v>
      </c>
      <c r="AJ88" s="6" t="s">
        <v>72</v>
      </c>
      <c r="AK88" s="6"/>
      <c r="AL88" s="6"/>
      <c r="AM88" s="6"/>
      <c r="AN88" s="6"/>
      <c r="AO88" s="6"/>
      <c r="AP88" s="6"/>
      <c r="AQ88" s="6"/>
      <c r="AR88" s="6"/>
      <c r="AS88" s="6"/>
      <c r="AT88" s="6"/>
      <c r="AU88" s="6"/>
      <c r="AV88" s="6"/>
      <c r="AW88" s="6"/>
      <c r="AX88" s="6"/>
      <c r="AY88" s="6"/>
      <c r="AZ88" s="6" t="s">
        <v>98</v>
      </c>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t="s">
        <v>70</v>
      </c>
      <c r="CB88" s="6" t="s">
        <v>1035</v>
      </c>
      <c r="CC88" s="6"/>
      <c r="CD88" s="6"/>
      <c r="CE88" s="6"/>
      <c r="CF88" s="6" t="s">
        <v>71</v>
      </c>
      <c r="CG88" s="6"/>
      <c r="CH88" s="6"/>
      <c r="CI88" s="6" t="s">
        <v>70</v>
      </c>
      <c r="CJ88" s="6"/>
      <c r="CK88" s="6"/>
      <c r="CL88" s="6" t="s">
        <v>70</v>
      </c>
      <c r="CM88" s="6"/>
      <c r="CN88" s="6"/>
      <c r="CO88" s="6"/>
      <c r="CP88" s="6" t="s">
        <v>73</v>
      </c>
      <c r="CQ88" s="6" t="s">
        <v>73</v>
      </c>
      <c r="CR88" s="6" t="s">
        <v>73</v>
      </c>
    </row>
    <row r="89" spans="1:96" ht="15" customHeight="1" x14ac:dyDescent="0.25">
      <c r="A89" t="s">
        <v>256</v>
      </c>
      <c r="D89" s="49" t="s">
        <v>74</v>
      </c>
      <c r="E89" t="s">
        <v>94</v>
      </c>
      <c r="F89" s="118" t="b">
        <f>OR(AND($G$2="Ja",OTL[[#This Row],[Basis]]="x"),
    AND($H$2="Ja",OTL[[#This Row],[NEN2580]]="x"),
    AND($I$2="Ja",OTL[[#This Row],[Meetinstructie]]="x"),
    AND($J$2="Ja",OTL[[#This Row],[Bbl vergunning]]="x"),
    AND($K$2="Ja",OTL[[#This Row],[WWS]]="x"),
    AND($L$2="Ja",OTL[[#This Row],[MJOP Bouwkundig]]="x"),
    AND($M$2="Ja",OTL[[#This Row],[MJOP Installaties]]="x"))</f>
        <v>0</v>
      </c>
      <c r="G89" s="4" t="s">
        <v>95</v>
      </c>
      <c r="K89" s="4" t="s">
        <v>98</v>
      </c>
      <c r="L89" s="4" t="s">
        <v>95</v>
      </c>
      <c r="P89" t="s">
        <v>135</v>
      </c>
      <c r="Q89" t="s">
        <v>97</v>
      </c>
      <c r="R89" s="1" t="s">
        <v>110</v>
      </c>
      <c r="S89" t="s">
        <v>810</v>
      </c>
      <c r="T89" t="s">
        <v>811</v>
      </c>
      <c r="U89" s="2" t="s">
        <v>257</v>
      </c>
      <c r="V89" s="6" t="s">
        <v>70</v>
      </c>
      <c r="W89" s="6" t="s">
        <v>70</v>
      </c>
      <c r="X89" s="6" t="s">
        <v>70</v>
      </c>
      <c r="Y89" s="6" t="s">
        <v>71</v>
      </c>
      <c r="Z89" s="6" t="s">
        <v>71</v>
      </c>
      <c r="AA89" s="6" t="s">
        <v>71</v>
      </c>
      <c r="AB89" s="6"/>
      <c r="AC89" s="6" t="s">
        <v>72</v>
      </c>
      <c r="AD89" s="6"/>
      <c r="AE89" s="6"/>
      <c r="AF89" s="6"/>
      <c r="AG89" s="6" t="s">
        <v>72</v>
      </c>
      <c r="AH89" s="6"/>
      <c r="AI89" s="6" t="s">
        <v>72</v>
      </c>
      <c r="AJ89" s="6"/>
      <c r="AK89" s="6" t="s">
        <v>70</v>
      </c>
      <c r="AL89" s="6"/>
      <c r="AM89" s="6" t="s">
        <v>70</v>
      </c>
      <c r="AN89" s="6" t="s">
        <v>70</v>
      </c>
      <c r="AO89" s="6"/>
      <c r="AP89" s="6"/>
      <c r="AQ89" s="6"/>
      <c r="AR89" s="6"/>
      <c r="AS89" s="6"/>
      <c r="AT89" s="6"/>
      <c r="AU89" s="6"/>
      <c r="AV89" s="6"/>
      <c r="AW89" s="6"/>
      <c r="AX89" s="6"/>
      <c r="AY89" s="6"/>
      <c r="AZ89" s="6" t="s">
        <v>98</v>
      </c>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t="s">
        <v>1035</v>
      </c>
      <c r="CC89" s="6"/>
      <c r="CD89" s="6" t="s">
        <v>72</v>
      </c>
      <c r="CE89" s="6"/>
      <c r="CF89" s="6" t="s">
        <v>71</v>
      </c>
      <c r="CG89" s="6" t="s">
        <v>71</v>
      </c>
      <c r="CH89" s="6"/>
      <c r="CI89" s="6" t="s">
        <v>70</v>
      </c>
      <c r="CJ89" s="6"/>
      <c r="CK89" s="6"/>
      <c r="CL89" s="6" t="s">
        <v>70</v>
      </c>
      <c r="CM89" s="6"/>
      <c r="CN89" s="6"/>
      <c r="CO89" s="6"/>
      <c r="CP89" s="6" t="s">
        <v>73</v>
      </c>
      <c r="CQ89" s="6" t="s">
        <v>73</v>
      </c>
      <c r="CR89" s="6" t="s">
        <v>73</v>
      </c>
    </row>
    <row r="90" spans="1:96" ht="15" customHeight="1" x14ac:dyDescent="0.25">
      <c r="A90" t="s">
        <v>258</v>
      </c>
      <c r="D90" s="49" t="s">
        <v>74</v>
      </c>
      <c r="E90" t="s">
        <v>102</v>
      </c>
      <c r="F90" s="118" t="b">
        <f>OR(AND($G$2="Ja",OTL[[#This Row],[Basis]]="x"),
    AND($H$2="Ja",OTL[[#This Row],[NEN2580]]="x"),
    AND($I$2="Ja",OTL[[#This Row],[Meetinstructie]]="x"),
    AND($J$2="Ja",OTL[[#This Row],[Bbl vergunning]]="x"),
    AND($K$2="Ja",OTL[[#This Row],[WWS]]="x"),
    AND($L$2="Ja",OTL[[#This Row],[MJOP Bouwkundig]]="x"),
    AND($M$2="Ja",OTL[[#This Row],[MJOP Installaties]]="x"))</f>
        <v>0</v>
      </c>
      <c r="K90" s="4" t="s">
        <v>95</v>
      </c>
      <c r="M90" s="4" t="s">
        <v>95</v>
      </c>
      <c r="P90" t="s">
        <v>259</v>
      </c>
      <c r="Q90" t="s">
        <v>260</v>
      </c>
      <c r="R90" s="1">
        <v>73</v>
      </c>
      <c r="S90" t="s">
        <v>812</v>
      </c>
      <c r="T90" t="s">
        <v>813</v>
      </c>
      <c r="U90" s="2"/>
      <c r="V90" s="6" t="s">
        <v>70</v>
      </c>
      <c r="W90" s="6" t="s">
        <v>70</v>
      </c>
      <c r="X90" s="6" t="s">
        <v>70</v>
      </c>
      <c r="Y90" s="6" t="s">
        <v>71</v>
      </c>
      <c r="Z90" s="6" t="s">
        <v>71</v>
      </c>
      <c r="AA90" s="6" t="s">
        <v>71</v>
      </c>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t="s">
        <v>70</v>
      </c>
      <c r="BC90" s="6"/>
      <c r="BD90" s="6"/>
      <c r="BE90" s="6"/>
      <c r="BF90" s="6"/>
      <c r="BG90" s="6"/>
      <c r="BH90" s="6"/>
      <c r="BI90" s="6"/>
      <c r="BJ90" s="6"/>
      <c r="BK90" s="6"/>
      <c r="BL90" s="6"/>
      <c r="BM90" s="6"/>
      <c r="BN90" s="6"/>
      <c r="BO90" s="6"/>
      <c r="BP90" s="6"/>
      <c r="BQ90" s="6" t="s">
        <v>70</v>
      </c>
      <c r="BR90" s="6" t="s">
        <v>70</v>
      </c>
      <c r="BS90" s="6" t="s">
        <v>70</v>
      </c>
      <c r="BT90" s="6"/>
      <c r="BU90" s="6"/>
      <c r="BV90" s="6"/>
      <c r="BW90" s="6"/>
      <c r="BX90" s="6"/>
      <c r="BY90" s="6"/>
      <c r="BZ90" s="6"/>
      <c r="CA90" s="6"/>
      <c r="CB90" s="6"/>
      <c r="CC90" s="6"/>
      <c r="CD90" s="6"/>
      <c r="CE90" s="6" t="s">
        <v>70</v>
      </c>
      <c r="CF90" s="6"/>
      <c r="CG90" s="6"/>
      <c r="CH90" s="6"/>
      <c r="CI90" s="6" t="s">
        <v>70</v>
      </c>
      <c r="CJ90" s="6"/>
      <c r="CK90" s="6"/>
      <c r="CL90" s="6" t="s">
        <v>70</v>
      </c>
      <c r="CM90" s="6"/>
      <c r="CN90" s="6"/>
      <c r="CO90" s="6"/>
      <c r="CP90" s="6" t="s">
        <v>73</v>
      </c>
      <c r="CQ90" s="6" t="s">
        <v>73</v>
      </c>
      <c r="CR90" s="6" t="s">
        <v>73</v>
      </c>
    </row>
    <row r="91" spans="1:96" ht="15" customHeight="1" x14ac:dyDescent="0.25">
      <c r="A91" t="s">
        <v>261</v>
      </c>
      <c r="D91" s="49" t="s">
        <v>74</v>
      </c>
      <c r="E91" t="s">
        <v>102</v>
      </c>
      <c r="F91" s="118" t="b">
        <f>OR(AND($G$2="Ja",OTL[[#This Row],[Basis]]="x"),
    AND($H$2="Ja",OTL[[#This Row],[NEN2580]]="x"),
    AND($I$2="Ja",OTL[[#This Row],[Meetinstructie]]="x"),
    AND($J$2="Ja",OTL[[#This Row],[Bbl vergunning]]="x"),
    AND($K$2="Ja",OTL[[#This Row],[WWS]]="x"),
    AND($L$2="Ja",OTL[[#This Row],[MJOP Bouwkundig]]="x"),
    AND($M$2="Ja",OTL[[#This Row],[MJOP Installaties]]="x"))</f>
        <v>0</v>
      </c>
      <c r="K91" s="4" t="s">
        <v>95</v>
      </c>
      <c r="M91" s="4" t="s">
        <v>95</v>
      </c>
      <c r="P91" t="s">
        <v>262</v>
      </c>
      <c r="Q91" t="s">
        <v>263</v>
      </c>
      <c r="R91" s="1" t="s">
        <v>264</v>
      </c>
      <c r="S91" t="s">
        <v>814</v>
      </c>
      <c r="T91" t="s">
        <v>815</v>
      </c>
      <c r="U91" s="2"/>
      <c r="V91" s="6" t="s">
        <v>70</v>
      </c>
      <c r="W91" s="6" t="s">
        <v>70</v>
      </c>
      <c r="X91" s="6" t="s">
        <v>70</v>
      </c>
      <c r="Y91" s="6" t="s">
        <v>71</v>
      </c>
      <c r="Z91" s="6" t="s">
        <v>71</v>
      </c>
      <c r="AA91" s="6" t="s">
        <v>71</v>
      </c>
      <c r="AB91" s="6"/>
      <c r="AC91" s="6"/>
      <c r="AD91" s="6"/>
      <c r="AE91" s="6"/>
      <c r="AF91" s="6"/>
      <c r="AG91" s="6"/>
      <c r="AH91" s="6"/>
      <c r="AI91" s="6"/>
      <c r="AJ91" s="6"/>
      <c r="AK91" s="6"/>
      <c r="AL91" s="6"/>
      <c r="AM91" s="6"/>
      <c r="AN91" s="6"/>
      <c r="AO91" s="6"/>
      <c r="AP91" s="6"/>
      <c r="AQ91" s="6"/>
      <c r="AR91" s="6"/>
      <c r="AS91" s="6"/>
      <c r="AT91" s="6"/>
      <c r="AU91" s="6"/>
      <c r="AV91" s="6"/>
      <c r="AW91" s="6"/>
      <c r="AX91" s="6"/>
      <c r="AY91" s="6"/>
      <c r="AZ91" s="6" t="s">
        <v>98</v>
      </c>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t="s">
        <v>70</v>
      </c>
      <c r="CF91" s="6"/>
      <c r="CG91" s="6"/>
      <c r="CH91" s="6"/>
      <c r="CI91" s="6" t="s">
        <v>70</v>
      </c>
      <c r="CJ91" s="6"/>
      <c r="CK91" s="6"/>
      <c r="CL91" s="6" t="s">
        <v>70</v>
      </c>
      <c r="CM91" s="6"/>
      <c r="CN91" s="6"/>
      <c r="CO91" s="6"/>
      <c r="CP91" s="6" t="s">
        <v>73</v>
      </c>
      <c r="CQ91" s="6" t="s">
        <v>73</v>
      </c>
      <c r="CR91" s="6" t="s">
        <v>73</v>
      </c>
    </row>
    <row r="92" spans="1:96" ht="15" customHeight="1" x14ac:dyDescent="0.25">
      <c r="A92" t="s">
        <v>265</v>
      </c>
      <c r="D92" s="49" t="s">
        <v>74</v>
      </c>
      <c r="E92" t="s">
        <v>94</v>
      </c>
      <c r="F92" s="118" t="b">
        <f>OR(AND($G$2="Ja",OTL[[#This Row],[Basis]]="x"),
    AND($H$2="Ja",OTL[[#This Row],[NEN2580]]="x"),
    AND($I$2="Ja",OTL[[#This Row],[Meetinstructie]]="x"),
    AND($J$2="Ja",OTL[[#This Row],[Bbl vergunning]]="x"),
    AND($K$2="Ja",OTL[[#This Row],[WWS]]="x"),
    AND($L$2="Ja",OTL[[#This Row],[MJOP Bouwkundig]]="x"),
    AND($M$2="Ja",OTL[[#This Row],[MJOP Installaties]]="x"))</f>
        <v>0</v>
      </c>
      <c r="K92" s="4" t="s">
        <v>98</v>
      </c>
      <c r="L92" s="4" t="s">
        <v>95</v>
      </c>
      <c r="P92" t="s">
        <v>252</v>
      </c>
      <c r="Q92" t="s">
        <v>97</v>
      </c>
      <c r="R92" s="1">
        <v>24</v>
      </c>
      <c r="S92" t="s">
        <v>816</v>
      </c>
      <c r="T92" t="s">
        <v>817</v>
      </c>
      <c r="U92" s="2" t="s">
        <v>266</v>
      </c>
      <c r="V92" s="6" t="s">
        <v>70</v>
      </c>
      <c r="W92" s="6" t="s">
        <v>70</v>
      </c>
      <c r="X92" s="6" t="s">
        <v>70</v>
      </c>
      <c r="Y92" s="6" t="s">
        <v>71</v>
      </c>
      <c r="Z92" s="6" t="s">
        <v>71</v>
      </c>
      <c r="AA92" s="6" t="s">
        <v>71</v>
      </c>
      <c r="AB92" s="6"/>
      <c r="AC92" s="6"/>
      <c r="AD92" s="6"/>
      <c r="AE92" s="6"/>
      <c r="AF92" s="6"/>
      <c r="AG92" s="6"/>
      <c r="AH92" s="6"/>
      <c r="AI92" s="6"/>
      <c r="AJ92" s="6"/>
      <c r="AK92" s="6"/>
      <c r="AL92" s="6"/>
      <c r="AM92" s="6"/>
      <c r="AN92" s="6"/>
      <c r="AO92" s="6"/>
      <c r="AP92" s="6"/>
      <c r="AQ92" s="6"/>
      <c r="AR92" s="6"/>
      <c r="AS92" s="6"/>
      <c r="AT92" s="6"/>
      <c r="AU92" s="6"/>
      <c r="AV92" s="6"/>
      <c r="AW92" s="6"/>
      <c r="AX92" s="6"/>
      <c r="AY92" s="6"/>
      <c r="AZ92" s="6" t="s">
        <v>98</v>
      </c>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t="s">
        <v>1035</v>
      </c>
      <c r="CC92" s="6"/>
      <c r="CD92" s="6"/>
      <c r="CE92" s="6"/>
      <c r="CF92" s="6" t="s">
        <v>71</v>
      </c>
      <c r="CG92" s="6"/>
      <c r="CH92" s="6"/>
      <c r="CI92" s="6" t="s">
        <v>70</v>
      </c>
      <c r="CJ92" s="6"/>
      <c r="CK92" s="6"/>
      <c r="CL92" s="6" t="s">
        <v>70</v>
      </c>
      <c r="CM92" s="6"/>
      <c r="CN92" s="6"/>
      <c r="CO92" s="6"/>
      <c r="CP92" s="6" t="s">
        <v>73</v>
      </c>
      <c r="CQ92" s="6" t="s">
        <v>73</v>
      </c>
      <c r="CR92" s="6" t="s">
        <v>73</v>
      </c>
    </row>
    <row r="93" spans="1:96" ht="15" customHeight="1" x14ac:dyDescent="0.25">
      <c r="A93" t="s">
        <v>267</v>
      </c>
      <c r="D93" s="49" t="s">
        <v>74</v>
      </c>
      <c r="E93" t="s">
        <v>94</v>
      </c>
      <c r="F93" s="118" t="b">
        <f>OR(AND($G$2="Ja",OTL[[#This Row],[Basis]]="x"),
    AND($H$2="Ja",OTL[[#This Row],[NEN2580]]="x"),
    AND($I$2="Ja",OTL[[#This Row],[Meetinstructie]]="x"),
    AND($J$2="Ja",OTL[[#This Row],[Bbl vergunning]]="x"),
    AND($K$2="Ja",OTL[[#This Row],[WWS]]="x"),
    AND($L$2="Ja",OTL[[#This Row],[MJOP Bouwkundig]]="x"),
    AND($M$2="Ja",OTL[[#This Row],[MJOP Installaties]]="x"))</f>
        <v>0</v>
      </c>
      <c r="K93" s="4" t="s">
        <v>98</v>
      </c>
      <c r="L93" s="4" t="s">
        <v>95</v>
      </c>
      <c r="P93" t="s">
        <v>221</v>
      </c>
      <c r="Q93" t="s">
        <v>97</v>
      </c>
      <c r="R93" s="1">
        <v>24</v>
      </c>
      <c r="S93" t="s">
        <v>818</v>
      </c>
      <c r="T93" t="s">
        <v>819</v>
      </c>
      <c r="U93" s="2"/>
      <c r="V93" s="6" t="s">
        <v>70</v>
      </c>
      <c r="W93" s="6" t="s">
        <v>70</v>
      </c>
      <c r="X93" s="6" t="s">
        <v>70</v>
      </c>
      <c r="Y93" s="6" t="s">
        <v>71</v>
      </c>
      <c r="Z93" s="6" t="s">
        <v>71</v>
      </c>
      <c r="AA93" s="6" t="s">
        <v>71</v>
      </c>
      <c r="AB93" s="6"/>
      <c r="AC93" s="6"/>
      <c r="AD93" s="6"/>
      <c r="AE93" s="6"/>
      <c r="AF93" s="6"/>
      <c r="AG93" s="6"/>
      <c r="AH93" s="6"/>
      <c r="AI93" s="6"/>
      <c r="AJ93" s="6"/>
      <c r="AK93" s="6"/>
      <c r="AL93" s="6"/>
      <c r="AM93" s="6"/>
      <c r="AN93" s="6"/>
      <c r="AO93" s="6"/>
      <c r="AP93" s="6"/>
      <c r="AQ93" s="6"/>
      <c r="AR93" s="6"/>
      <c r="AS93" s="6"/>
      <c r="AT93" s="6"/>
      <c r="AU93" s="6"/>
      <c r="AV93" s="6"/>
      <c r="AW93" s="6"/>
      <c r="AX93" s="6"/>
      <c r="AY93" s="6"/>
      <c r="AZ93" s="6" t="s">
        <v>98</v>
      </c>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t="s">
        <v>1035</v>
      </c>
      <c r="CC93" s="6"/>
      <c r="CD93" s="6"/>
      <c r="CE93" s="6"/>
      <c r="CF93" s="6" t="s">
        <v>71</v>
      </c>
      <c r="CG93" s="6"/>
      <c r="CH93" s="6"/>
      <c r="CI93" s="6" t="s">
        <v>70</v>
      </c>
      <c r="CJ93" s="6"/>
      <c r="CK93" s="6"/>
      <c r="CL93" s="6" t="s">
        <v>70</v>
      </c>
      <c r="CM93" s="6"/>
      <c r="CN93" s="6"/>
      <c r="CO93" s="6"/>
      <c r="CP93" s="6" t="s">
        <v>73</v>
      </c>
      <c r="CQ93" s="6" t="s">
        <v>73</v>
      </c>
      <c r="CR93" s="6" t="s">
        <v>73</v>
      </c>
    </row>
    <row r="94" spans="1:96" ht="15" customHeight="1" x14ac:dyDescent="0.25">
      <c r="A94" t="s">
        <v>268</v>
      </c>
      <c r="D94" s="49" t="s">
        <v>74</v>
      </c>
      <c r="E94" t="s">
        <v>94</v>
      </c>
      <c r="F94" s="118" t="b">
        <f>OR(AND($G$2="Ja",OTL[[#This Row],[Basis]]="x"),
    AND($H$2="Ja",OTL[[#This Row],[NEN2580]]="x"),
    AND($I$2="Ja",OTL[[#This Row],[Meetinstructie]]="x"),
    AND($J$2="Ja",OTL[[#This Row],[Bbl vergunning]]="x"),
    AND($K$2="Ja",OTL[[#This Row],[WWS]]="x"),
    AND($L$2="Ja",OTL[[#This Row],[MJOP Bouwkundig]]="x"),
    AND($M$2="Ja",OTL[[#This Row],[MJOP Installaties]]="x"))</f>
        <v>0</v>
      </c>
      <c r="K94" s="4" t="s">
        <v>98</v>
      </c>
      <c r="L94" s="4" t="s">
        <v>95</v>
      </c>
      <c r="P94" t="s">
        <v>123</v>
      </c>
      <c r="Q94" t="s">
        <v>269</v>
      </c>
      <c r="R94" s="1"/>
      <c r="S94" s="2" t="s">
        <v>932</v>
      </c>
      <c r="T94" s="2" t="s">
        <v>933</v>
      </c>
      <c r="U94" s="2"/>
      <c r="V94" s="6" t="s">
        <v>70</v>
      </c>
      <c r="W94" s="6" t="s">
        <v>70</v>
      </c>
      <c r="X94" s="6" t="s">
        <v>70</v>
      </c>
      <c r="Y94" s="6" t="s">
        <v>71</v>
      </c>
      <c r="Z94" s="6" t="s">
        <v>71</v>
      </c>
      <c r="AA94" s="6" t="s">
        <v>71</v>
      </c>
      <c r="AB94" s="6"/>
      <c r="AC94" s="6"/>
      <c r="AD94" s="6"/>
      <c r="AE94" s="6"/>
      <c r="AF94" s="6"/>
      <c r="AG94" s="6" t="s">
        <v>72</v>
      </c>
      <c r="AH94" s="6"/>
      <c r="AI94" s="6" t="s">
        <v>72</v>
      </c>
      <c r="AJ94" s="6"/>
      <c r="AK94" s="6"/>
      <c r="AL94" s="6"/>
      <c r="AM94" s="6"/>
      <c r="AN94" s="6"/>
      <c r="AO94" s="6"/>
      <c r="AP94" s="6"/>
      <c r="AQ94" s="6"/>
      <c r="AR94" s="6"/>
      <c r="AS94" s="6"/>
      <c r="AT94" s="6"/>
      <c r="AU94" s="6"/>
      <c r="AV94" s="6"/>
      <c r="AW94" s="6"/>
      <c r="AX94" s="6"/>
      <c r="AY94" s="6"/>
      <c r="AZ94" s="6" t="s">
        <v>98</v>
      </c>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t="s">
        <v>70</v>
      </c>
      <c r="CB94" s="6" t="s">
        <v>1035</v>
      </c>
      <c r="CC94" s="6"/>
      <c r="CD94" s="6"/>
      <c r="CE94" s="6"/>
      <c r="CF94" s="6" t="s">
        <v>71</v>
      </c>
      <c r="CG94" s="6"/>
      <c r="CH94" s="6"/>
      <c r="CI94" s="6" t="s">
        <v>70</v>
      </c>
      <c r="CJ94" s="6"/>
      <c r="CK94" s="6"/>
      <c r="CL94" s="6" t="s">
        <v>70</v>
      </c>
      <c r="CM94" s="6"/>
      <c r="CN94" s="6"/>
      <c r="CO94" s="6"/>
      <c r="CP94" s="6" t="s">
        <v>73</v>
      </c>
      <c r="CQ94" s="6" t="s">
        <v>73</v>
      </c>
      <c r="CR94" s="6" t="s">
        <v>73</v>
      </c>
    </row>
    <row r="95" spans="1:96" ht="15" customHeight="1" x14ac:dyDescent="0.25">
      <c r="A95" t="s">
        <v>270</v>
      </c>
      <c r="D95" s="49" t="s">
        <v>74</v>
      </c>
      <c r="E95" t="s">
        <v>102</v>
      </c>
      <c r="F95" s="118" t="b">
        <f>OR(AND($G$2="Ja",OTL[[#This Row],[Basis]]="x"),
    AND($H$2="Ja",OTL[[#This Row],[NEN2580]]="x"),
    AND($I$2="Ja",OTL[[#This Row],[Meetinstructie]]="x"),
    AND($J$2="Ja",OTL[[#This Row],[Bbl vergunning]]="x"),
    AND($K$2="Ja",OTL[[#This Row],[WWS]]="x"),
    AND($L$2="Ja",OTL[[#This Row],[MJOP Bouwkundig]]="x"),
    AND($M$2="Ja",OTL[[#This Row],[MJOP Installaties]]="x"))</f>
        <v>0</v>
      </c>
      <c r="K95" s="4" t="s">
        <v>98</v>
      </c>
      <c r="M95" s="4" t="s">
        <v>95</v>
      </c>
      <c r="P95" t="s">
        <v>120</v>
      </c>
      <c r="Q95" t="s">
        <v>206</v>
      </c>
      <c r="R95" s="1">
        <v>73</v>
      </c>
      <c r="S95" t="s">
        <v>820</v>
      </c>
      <c r="T95" t="s">
        <v>835</v>
      </c>
      <c r="U95" s="2"/>
      <c r="V95" s="6" t="s">
        <v>70</v>
      </c>
      <c r="W95" s="6" t="s">
        <v>70</v>
      </c>
      <c r="X95" s="6" t="s">
        <v>70</v>
      </c>
      <c r="Y95" s="6" t="s">
        <v>71</v>
      </c>
      <c r="Z95" s="6" t="s">
        <v>71</v>
      </c>
      <c r="AA95" s="6" t="s">
        <v>71</v>
      </c>
      <c r="AB95" s="6"/>
      <c r="AC95" s="6"/>
      <c r="AD95" s="6"/>
      <c r="AE95" s="6"/>
      <c r="AF95" s="6"/>
      <c r="AG95" s="6"/>
      <c r="AH95" s="6"/>
      <c r="AI95" s="6"/>
      <c r="AJ95" s="6"/>
      <c r="AK95" s="6"/>
      <c r="AL95" s="6"/>
      <c r="AM95" s="6"/>
      <c r="AN95" s="6"/>
      <c r="AO95" s="6"/>
      <c r="AP95" s="6"/>
      <c r="AQ95" s="6"/>
      <c r="AR95" s="6"/>
      <c r="AS95" s="6"/>
      <c r="AT95" s="6"/>
      <c r="AU95" s="6"/>
      <c r="AV95" s="6"/>
      <c r="AW95" s="6"/>
      <c r="AX95" s="6"/>
      <c r="AY95" s="6"/>
      <c r="AZ95" s="6" t="s">
        <v>98</v>
      </c>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t="s">
        <v>70</v>
      </c>
      <c r="CJ95" s="6"/>
      <c r="CK95" s="6"/>
      <c r="CL95" s="6" t="s">
        <v>70</v>
      </c>
      <c r="CM95" s="6"/>
      <c r="CN95" s="6"/>
      <c r="CO95" s="6"/>
      <c r="CP95" s="6" t="s">
        <v>73</v>
      </c>
      <c r="CQ95" s="6" t="s">
        <v>73</v>
      </c>
      <c r="CR95" s="6" t="s">
        <v>73</v>
      </c>
    </row>
    <row r="96" spans="1:96" ht="15" customHeight="1" x14ac:dyDescent="0.25">
      <c r="A96" t="s">
        <v>271</v>
      </c>
      <c r="D96" s="49" t="s">
        <v>74</v>
      </c>
      <c r="E96" t="s">
        <v>94</v>
      </c>
      <c r="F96" s="118" t="b">
        <f>OR(AND($G$2="Ja",OTL[[#This Row],[Basis]]="x"),
    AND($H$2="Ja",OTL[[#This Row],[NEN2580]]="x"),
    AND($I$2="Ja",OTL[[#This Row],[Meetinstructie]]="x"),
    AND($J$2="Ja",OTL[[#This Row],[Bbl vergunning]]="x"),
    AND($K$2="Ja",OTL[[#This Row],[WWS]]="x"),
    AND($L$2="Ja",OTL[[#This Row],[MJOP Bouwkundig]]="x"),
    AND($M$2="Ja",OTL[[#This Row],[MJOP Installaties]]="x"))</f>
        <v>0</v>
      </c>
      <c r="K96" s="4" t="s">
        <v>98</v>
      </c>
      <c r="L96" s="4" t="s">
        <v>95</v>
      </c>
      <c r="P96" t="s">
        <v>135</v>
      </c>
      <c r="Q96" t="s">
        <v>272</v>
      </c>
      <c r="R96" s="1">
        <v>37</v>
      </c>
      <c r="S96" t="s">
        <v>821</v>
      </c>
      <c r="T96" t="s">
        <v>822</v>
      </c>
      <c r="U96" s="2"/>
      <c r="V96" s="6" t="s">
        <v>70</v>
      </c>
      <c r="W96" s="6" t="s">
        <v>70</v>
      </c>
      <c r="X96" s="6" t="s">
        <v>70</v>
      </c>
      <c r="Y96" s="6" t="s">
        <v>71</v>
      </c>
      <c r="Z96" s="6" t="s">
        <v>71</v>
      </c>
      <c r="AA96" s="6" t="s">
        <v>71</v>
      </c>
      <c r="AB96" s="6"/>
      <c r="AC96" s="6" t="s">
        <v>72</v>
      </c>
      <c r="AD96" s="6"/>
      <c r="AE96" s="6"/>
      <c r="AF96" s="6"/>
      <c r="AG96" s="6" t="s">
        <v>72</v>
      </c>
      <c r="AH96" s="6"/>
      <c r="AI96" s="6" t="s">
        <v>72</v>
      </c>
      <c r="AJ96" s="6" t="s">
        <v>72</v>
      </c>
      <c r="AK96" s="6"/>
      <c r="AL96" s="6"/>
      <c r="AM96" s="6" t="s">
        <v>70</v>
      </c>
      <c r="AN96" s="6" t="s">
        <v>70</v>
      </c>
      <c r="AO96" s="6"/>
      <c r="AP96" s="6"/>
      <c r="AQ96" s="6"/>
      <c r="AR96" s="6"/>
      <c r="AS96" s="6"/>
      <c r="AT96" s="6"/>
      <c r="AU96" s="6"/>
      <c r="AV96" s="6"/>
      <c r="AW96" s="6"/>
      <c r="AX96" s="6"/>
      <c r="AY96" s="6"/>
      <c r="AZ96" s="6" t="s">
        <v>98</v>
      </c>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t="s">
        <v>1035</v>
      </c>
      <c r="CC96" s="6"/>
      <c r="CD96" s="6" t="s">
        <v>72</v>
      </c>
      <c r="CE96" s="6"/>
      <c r="CF96" s="6" t="s">
        <v>71</v>
      </c>
      <c r="CG96" s="6" t="s">
        <v>71</v>
      </c>
      <c r="CH96" s="6"/>
      <c r="CI96" s="6" t="s">
        <v>70</v>
      </c>
      <c r="CJ96" s="6"/>
      <c r="CK96" s="6"/>
      <c r="CL96" s="6" t="s">
        <v>70</v>
      </c>
      <c r="CM96" s="6"/>
      <c r="CN96" s="6"/>
      <c r="CO96" s="6"/>
      <c r="CP96" s="6" t="s">
        <v>73</v>
      </c>
      <c r="CQ96" s="6" t="s">
        <v>73</v>
      </c>
      <c r="CR96" s="6" t="s">
        <v>73</v>
      </c>
    </row>
    <row r="97" spans="1:96" ht="15" customHeight="1" x14ac:dyDescent="0.25">
      <c r="A97" t="s">
        <v>273</v>
      </c>
      <c r="D97" s="49" t="s">
        <v>74</v>
      </c>
      <c r="E97" t="s">
        <v>94</v>
      </c>
      <c r="F97" s="118" t="b">
        <f>OR(AND($G$2="Ja",OTL[[#This Row],[Basis]]="x"),
    AND($H$2="Ja",OTL[[#This Row],[NEN2580]]="x"),
    AND($I$2="Ja",OTL[[#This Row],[Meetinstructie]]="x"),
    AND($J$2="Ja",OTL[[#This Row],[Bbl vergunning]]="x"),
    AND($K$2="Ja",OTL[[#This Row],[WWS]]="x"),
    AND($L$2="Ja",OTL[[#This Row],[MJOP Bouwkundig]]="x"),
    AND($M$2="Ja",OTL[[#This Row],[MJOP Installaties]]="x"))</f>
        <v>0</v>
      </c>
      <c r="K97" s="4" t="s">
        <v>98</v>
      </c>
      <c r="L97" s="4" t="s">
        <v>95</v>
      </c>
      <c r="P97" t="s">
        <v>135</v>
      </c>
      <c r="Q97" t="s">
        <v>272</v>
      </c>
      <c r="R97" s="1">
        <v>37</v>
      </c>
      <c r="S97" t="s">
        <v>823</v>
      </c>
      <c r="T97" t="s">
        <v>824</v>
      </c>
      <c r="U97" s="2"/>
      <c r="V97" s="6" t="s">
        <v>70</v>
      </c>
      <c r="W97" s="6" t="s">
        <v>70</v>
      </c>
      <c r="X97" s="6" t="s">
        <v>70</v>
      </c>
      <c r="Y97" s="6" t="s">
        <v>71</v>
      </c>
      <c r="Z97" s="6" t="s">
        <v>71</v>
      </c>
      <c r="AA97" s="6" t="s">
        <v>71</v>
      </c>
      <c r="AB97" s="6"/>
      <c r="AC97" s="6" t="s">
        <v>72</v>
      </c>
      <c r="AD97" s="6"/>
      <c r="AE97" s="6"/>
      <c r="AF97" s="6"/>
      <c r="AG97" s="6" t="s">
        <v>72</v>
      </c>
      <c r="AH97" s="6"/>
      <c r="AI97" s="6" t="s">
        <v>72</v>
      </c>
      <c r="AJ97" s="6" t="s">
        <v>72</v>
      </c>
      <c r="AK97" s="6"/>
      <c r="AL97" s="6"/>
      <c r="AM97" s="6" t="s">
        <v>70</v>
      </c>
      <c r="AN97" s="6" t="s">
        <v>70</v>
      </c>
      <c r="AO97" s="6"/>
      <c r="AP97" s="6"/>
      <c r="AQ97" s="6"/>
      <c r="AR97" s="6"/>
      <c r="AS97" s="6"/>
      <c r="AT97" s="6"/>
      <c r="AU97" s="6"/>
      <c r="AV97" s="6"/>
      <c r="AW97" s="6"/>
      <c r="AX97" s="6"/>
      <c r="AY97" s="6"/>
      <c r="AZ97" s="6" t="s">
        <v>98</v>
      </c>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t="s">
        <v>1035</v>
      </c>
      <c r="CC97" s="6"/>
      <c r="CD97" s="6" t="s">
        <v>72</v>
      </c>
      <c r="CE97" s="6"/>
      <c r="CF97" s="6" t="s">
        <v>71</v>
      </c>
      <c r="CG97" s="6" t="s">
        <v>71</v>
      </c>
      <c r="CH97" s="6"/>
      <c r="CI97" s="6" t="s">
        <v>70</v>
      </c>
      <c r="CJ97" s="6"/>
      <c r="CK97" s="6"/>
      <c r="CL97" s="6" t="s">
        <v>70</v>
      </c>
      <c r="CM97" s="6"/>
      <c r="CN97" s="6"/>
      <c r="CO97" s="6"/>
      <c r="CP97" s="6" t="s">
        <v>73</v>
      </c>
      <c r="CQ97" s="6" t="s">
        <v>73</v>
      </c>
      <c r="CR97" s="6" t="s">
        <v>73</v>
      </c>
    </row>
    <row r="98" spans="1:96" ht="15" customHeight="1" x14ac:dyDescent="0.25">
      <c r="A98" t="s">
        <v>274</v>
      </c>
      <c r="D98" s="49" t="s">
        <v>74</v>
      </c>
      <c r="E98" t="s">
        <v>102</v>
      </c>
      <c r="F98" s="118" t="b">
        <f>OR(AND($G$2="Ja",OTL[[#This Row],[Basis]]="x"),
    AND($H$2="Ja",OTL[[#This Row],[NEN2580]]="x"),
    AND($I$2="Ja",OTL[[#This Row],[Meetinstructie]]="x"),
    AND($J$2="Ja",OTL[[#This Row],[Bbl vergunning]]="x"),
    AND($K$2="Ja",OTL[[#This Row],[WWS]]="x"),
    AND($L$2="Ja",OTL[[#This Row],[MJOP Bouwkundig]]="x"),
    AND($M$2="Ja",OTL[[#This Row],[MJOP Installaties]]="x"))</f>
        <v>0</v>
      </c>
      <c r="G98" s="4" t="s">
        <v>95</v>
      </c>
      <c r="K98" s="4" t="s">
        <v>98</v>
      </c>
      <c r="M98" s="4" t="s">
        <v>95</v>
      </c>
      <c r="P98" t="s">
        <v>275</v>
      </c>
      <c r="Q98" t="s">
        <v>276</v>
      </c>
      <c r="R98" s="1">
        <v>66</v>
      </c>
      <c r="S98" t="s">
        <v>825</v>
      </c>
      <c r="T98" t="s">
        <v>826</v>
      </c>
      <c r="U98" s="2"/>
      <c r="V98" s="6" t="s">
        <v>70</v>
      </c>
      <c r="W98" s="6" t="s">
        <v>70</v>
      </c>
      <c r="X98" s="6" t="s">
        <v>70</v>
      </c>
      <c r="Y98" s="6" t="s">
        <v>71</v>
      </c>
      <c r="Z98" s="6" t="s">
        <v>71</v>
      </c>
      <c r="AA98" s="6" t="s">
        <v>71</v>
      </c>
      <c r="AB98" s="6"/>
      <c r="AC98" s="6"/>
      <c r="AD98" s="6"/>
      <c r="AE98" s="6"/>
      <c r="AF98" s="6"/>
      <c r="AG98" s="6"/>
      <c r="AH98" s="6"/>
      <c r="AI98" s="6"/>
      <c r="AJ98" s="6"/>
      <c r="AK98" s="6"/>
      <c r="AL98" s="6"/>
      <c r="AM98" s="6"/>
      <c r="AN98" s="6"/>
      <c r="AO98" s="6"/>
      <c r="AP98" s="6"/>
      <c r="AQ98" s="6"/>
      <c r="AR98" s="6"/>
      <c r="AS98" s="6"/>
      <c r="AT98" s="6"/>
      <c r="AU98" s="6"/>
      <c r="AV98" s="6"/>
      <c r="AW98" s="6"/>
      <c r="AX98" s="6"/>
      <c r="AY98" s="6"/>
      <c r="AZ98" s="6" t="s">
        <v>98</v>
      </c>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t="s">
        <v>70</v>
      </c>
      <c r="CF98" s="6"/>
      <c r="CG98" s="6"/>
      <c r="CH98" s="6"/>
      <c r="CI98" s="6" t="s">
        <v>70</v>
      </c>
      <c r="CJ98" s="6" t="s">
        <v>70</v>
      </c>
      <c r="CK98" s="6"/>
      <c r="CL98" s="6" t="s">
        <v>70</v>
      </c>
      <c r="CM98" s="6"/>
      <c r="CN98" s="6"/>
      <c r="CO98" s="6"/>
      <c r="CP98" s="6" t="s">
        <v>73</v>
      </c>
      <c r="CQ98" s="6" t="s">
        <v>73</v>
      </c>
      <c r="CR98" s="6" t="s">
        <v>73</v>
      </c>
    </row>
    <row r="99" spans="1:96" ht="15" customHeight="1" x14ac:dyDescent="0.25">
      <c r="A99" t="s">
        <v>277</v>
      </c>
      <c r="D99" s="49" t="s">
        <v>74</v>
      </c>
      <c r="E99" t="s">
        <v>94</v>
      </c>
      <c r="F99" s="118" t="b">
        <f>OR(AND($G$2="Ja",OTL[[#This Row],[Basis]]="x"),
    AND($H$2="Ja",OTL[[#This Row],[NEN2580]]="x"),
    AND($I$2="Ja",OTL[[#This Row],[Meetinstructie]]="x"),
    AND($J$2="Ja",OTL[[#This Row],[Bbl vergunning]]="x"),
    AND($K$2="Ja",OTL[[#This Row],[WWS]]="x"),
    AND($L$2="Ja",OTL[[#This Row],[MJOP Bouwkundig]]="x"),
    AND($M$2="Ja",OTL[[#This Row],[MJOP Installaties]]="x"))</f>
        <v>0</v>
      </c>
      <c r="K99" s="4" t="s">
        <v>98</v>
      </c>
      <c r="L99" s="4" t="s">
        <v>95</v>
      </c>
      <c r="P99" t="s">
        <v>106</v>
      </c>
      <c r="Q99" t="s">
        <v>97</v>
      </c>
      <c r="R99" s="1" t="s">
        <v>278</v>
      </c>
      <c r="S99" t="s">
        <v>827</v>
      </c>
      <c r="T99" t="s">
        <v>828</v>
      </c>
      <c r="U99" s="2"/>
      <c r="V99" s="6" t="s">
        <v>70</v>
      </c>
      <c r="W99" s="6" t="s">
        <v>70</v>
      </c>
      <c r="X99" s="6" t="s">
        <v>70</v>
      </c>
      <c r="Y99" s="6" t="s">
        <v>71</v>
      </c>
      <c r="Z99" s="6" t="s">
        <v>71</v>
      </c>
      <c r="AA99" s="6" t="s">
        <v>71</v>
      </c>
      <c r="AB99" s="6"/>
      <c r="AC99" s="6"/>
      <c r="AD99" s="6"/>
      <c r="AE99" s="6"/>
      <c r="AF99" s="6"/>
      <c r="AG99" s="6"/>
      <c r="AH99" s="6"/>
      <c r="AI99" s="6" t="s">
        <v>72</v>
      </c>
      <c r="AJ99" s="6"/>
      <c r="AK99" s="6"/>
      <c r="AL99" s="6"/>
      <c r="AM99" s="6"/>
      <c r="AN99" s="6"/>
      <c r="AO99" s="6"/>
      <c r="AP99" s="6"/>
      <c r="AQ99" s="6"/>
      <c r="AR99" s="6"/>
      <c r="AS99" s="6"/>
      <c r="AT99" s="6"/>
      <c r="AU99" s="6"/>
      <c r="AV99" s="6"/>
      <c r="AW99" s="6"/>
      <c r="AX99" s="6"/>
      <c r="AY99" s="6"/>
      <c r="AZ99" s="6" t="s">
        <v>98</v>
      </c>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t="s">
        <v>1035</v>
      </c>
      <c r="CC99" s="6"/>
      <c r="CD99" s="6"/>
      <c r="CE99" s="6"/>
      <c r="CF99" s="6" t="s">
        <v>71</v>
      </c>
      <c r="CG99" s="6"/>
      <c r="CH99" s="6"/>
      <c r="CI99" s="6" t="s">
        <v>70</v>
      </c>
      <c r="CJ99" s="6"/>
      <c r="CK99" s="6"/>
      <c r="CL99" s="6" t="s">
        <v>70</v>
      </c>
      <c r="CM99" s="6"/>
      <c r="CN99" s="6"/>
      <c r="CO99" s="6"/>
      <c r="CP99" s="6" t="s">
        <v>73</v>
      </c>
      <c r="CQ99" s="6" t="s">
        <v>73</v>
      </c>
      <c r="CR99" s="6" t="s">
        <v>73</v>
      </c>
    </row>
    <row r="100" spans="1:96" ht="15" customHeight="1" x14ac:dyDescent="0.25">
      <c r="A100" t="s">
        <v>279</v>
      </c>
      <c r="D100" s="49" t="s">
        <v>74</v>
      </c>
      <c r="E100" t="s">
        <v>102</v>
      </c>
      <c r="F100" s="118" t="b">
        <f>OR(AND($G$2="Ja",OTL[[#This Row],[Basis]]="x"),
    AND($H$2="Ja",OTL[[#This Row],[NEN2580]]="x"),
    AND($I$2="Ja",OTL[[#This Row],[Meetinstructie]]="x"),
    AND($J$2="Ja",OTL[[#This Row],[Bbl vergunning]]="x"),
    AND($K$2="Ja",OTL[[#This Row],[WWS]]="x"),
    AND($L$2="Ja",OTL[[#This Row],[MJOP Bouwkundig]]="x"),
    AND($M$2="Ja",OTL[[#This Row],[MJOP Installaties]]="x"))</f>
        <v>0</v>
      </c>
      <c r="K100" s="4" t="s">
        <v>98</v>
      </c>
      <c r="M100" s="4" t="s">
        <v>95</v>
      </c>
      <c r="P100" t="s">
        <v>113</v>
      </c>
      <c r="Q100" t="s">
        <v>97</v>
      </c>
      <c r="R100" s="1">
        <v>57</v>
      </c>
      <c r="S100" t="s">
        <v>829</v>
      </c>
      <c r="T100" t="s">
        <v>830</v>
      </c>
      <c r="U100" s="2"/>
      <c r="V100" s="6" t="s">
        <v>70</v>
      </c>
      <c r="W100" s="6" t="s">
        <v>70</v>
      </c>
      <c r="X100" s="6" t="s">
        <v>70</v>
      </c>
      <c r="Y100" s="6" t="s">
        <v>71</v>
      </c>
      <c r="Z100" s="6" t="s">
        <v>71</v>
      </c>
      <c r="AA100" s="6" t="s">
        <v>71</v>
      </c>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t="s">
        <v>98</v>
      </c>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t="s">
        <v>70</v>
      </c>
      <c r="CF100" s="6"/>
      <c r="CG100" s="6"/>
      <c r="CH100" s="6"/>
      <c r="CI100" s="6" t="s">
        <v>70</v>
      </c>
      <c r="CJ100" s="6" t="s">
        <v>70</v>
      </c>
      <c r="CK100" s="6"/>
      <c r="CL100" s="6" t="s">
        <v>70</v>
      </c>
      <c r="CM100" s="6"/>
      <c r="CN100" s="6"/>
      <c r="CO100" s="6"/>
      <c r="CP100" s="6" t="s">
        <v>73</v>
      </c>
      <c r="CQ100" s="6" t="s">
        <v>73</v>
      </c>
      <c r="CR100" s="6" t="s">
        <v>73</v>
      </c>
    </row>
    <row r="101" spans="1:96" ht="15" customHeight="1" x14ac:dyDescent="0.25">
      <c r="A101" t="s">
        <v>280</v>
      </c>
      <c r="D101" s="49" t="s">
        <v>74</v>
      </c>
      <c r="E101" t="s">
        <v>94</v>
      </c>
      <c r="F101" s="118" t="b">
        <f>OR(AND($G$2="Ja",OTL[[#This Row],[Basis]]="x"),
    AND($H$2="Ja",OTL[[#This Row],[NEN2580]]="x"),
    AND($I$2="Ja",OTL[[#This Row],[Meetinstructie]]="x"),
    AND($J$2="Ja",OTL[[#This Row],[Bbl vergunning]]="x"),
    AND($K$2="Ja",OTL[[#This Row],[WWS]]="x"),
    AND($L$2="Ja",OTL[[#This Row],[MJOP Bouwkundig]]="x"),
    AND($M$2="Ja",OTL[[#This Row],[MJOP Installaties]]="x"))</f>
        <v>0</v>
      </c>
      <c r="K101" s="4" t="s">
        <v>98</v>
      </c>
      <c r="L101" s="4" t="s">
        <v>95</v>
      </c>
      <c r="P101" t="s">
        <v>168</v>
      </c>
      <c r="Q101" t="s">
        <v>97</v>
      </c>
      <c r="R101" s="1">
        <v>27</v>
      </c>
      <c r="S101" t="s">
        <v>831</v>
      </c>
      <c r="T101" t="s">
        <v>832</v>
      </c>
      <c r="U101" s="2"/>
      <c r="V101" s="6" t="s">
        <v>70</v>
      </c>
      <c r="W101" s="6" t="s">
        <v>70</v>
      </c>
      <c r="X101" s="6" t="s">
        <v>70</v>
      </c>
      <c r="Y101" s="6" t="s">
        <v>71</v>
      </c>
      <c r="Z101" s="6" t="s">
        <v>71</v>
      </c>
      <c r="AA101" s="6" t="s">
        <v>71</v>
      </c>
      <c r="AB101" s="6"/>
      <c r="AC101" s="6"/>
      <c r="AD101" s="6"/>
      <c r="AE101" s="6"/>
      <c r="AF101" s="6" t="s">
        <v>72</v>
      </c>
      <c r="AG101" s="6"/>
      <c r="AH101" s="6"/>
      <c r="AI101" s="6"/>
      <c r="AJ101" s="6" t="s">
        <v>72</v>
      </c>
      <c r="AK101" s="6"/>
      <c r="AL101" s="6"/>
      <c r="AM101" s="6"/>
      <c r="AN101" s="6"/>
      <c r="AO101" s="6"/>
      <c r="AP101" s="6"/>
      <c r="AQ101" s="6"/>
      <c r="AR101" s="6"/>
      <c r="AS101" s="6"/>
      <c r="AT101" s="6"/>
      <c r="AU101" s="6"/>
      <c r="AV101" s="6"/>
      <c r="AW101" s="6"/>
      <c r="AX101" s="6"/>
      <c r="AY101" s="6"/>
      <c r="AZ101" s="6" t="s">
        <v>98</v>
      </c>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t="s">
        <v>70</v>
      </c>
      <c r="CB101" s="6" t="s">
        <v>1035</v>
      </c>
      <c r="CC101" s="6"/>
      <c r="CD101" s="6"/>
      <c r="CE101" s="6"/>
      <c r="CF101" s="6" t="s">
        <v>71</v>
      </c>
      <c r="CG101" s="6"/>
      <c r="CH101" s="6"/>
      <c r="CI101" s="6" t="s">
        <v>70</v>
      </c>
      <c r="CJ101" s="6"/>
      <c r="CK101" s="6"/>
      <c r="CL101" s="6" t="s">
        <v>70</v>
      </c>
      <c r="CM101" s="6"/>
      <c r="CN101" s="6"/>
      <c r="CO101" s="6"/>
      <c r="CP101" s="6" t="s">
        <v>73</v>
      </c>
      <c r="CQ101" s="6" t="s">
        <v>73</v>
      </c>
      <c r="CR101" s="6" t="s">
        <v>73</v>
      </c>
    </row>
    <row r="102" spans="1:96" ht="15" customHeight="1" x14ac:dyDescent="0.25">
      <c r="A102" t="s">
        <v>281</v>
      </c>
      <c r="B102" t="s">
        <v>116</v>
      </c>
      <c r="C102" t="s">
        <v>282</v>
      </c>
      <c r="D102" s="49" t="s">
        <v>74</v>
      </c>
      <c r="E102" t="s">
        <v>94</v>
      </c>
      <c r="F102" s="118" t="b">
        <f>OR(AND($G$2="Ja",OTL[[#This Row],[Basis]]="x"),
    AND($H$2="Ja",OTL[[#This Row],[NEN2580]]="x"),
    AND($I$2="Ja",OTL[[#This Row],[Meetinstructie]]="x"),
    AND($J$2="Ja",OTL[[#This Row],[Bbl vergunning]]="x"),
    AND($K$2="Ja",OTL[[#This Row],[WWS]]="x"),
    AND($L$2="Ja",OTL[[#This Row],[MJOP Bouwkundig]]="x"),
    AND($M$2="Ja",OTL[[#This Row],[MJOP Installaties]]="x"))</f>
        <v>0</v>
      </c>
      <c r="G102" s="4" t="s">
        <v>95</v>
      </c>
      <c r="H102" s="4" t="s">
        <v>95</v>
      </c>
      <c r="I102" s="4" t="s">
        <v>95</v>
      </c>
      <c r="J102" s="4" t="s">
        <v>95</v>
      </c>
      <c r="K102" s="4" t="s">
        <v>95</v>
      </c>
      <c r="L102" s="4" t="s">
        <v>95</v>
      </c>
      <c r="P102" t="s">
        <v>175</v>
      </c>
      <c r="Q102" t="s">
        <v>283</v>
      </c>
      <c r="R102" s="1">
        <v>37</v>
      </c>
      <c r="S102" t="s">
        <v>833</v>
      </c>
      <c r="T102" t="s">
        <v>834</v>
      </c>
      <c r="U102" s="2"/>
      <c r="V102" s="6" t="s">
        <v>70</v>
      </c>
      <c r="W102" s="6" t="s">
        <v>70</v>
      </c>
      <c r="X102" s="6" t="s">
        <v>70</v>
      </c>
      <c r="Y102" s="6" t="s">
        <v>71</v>
      </c>
      <c r="Z102" s="6" t="s">
        <v>71</v>
      </c>
      <c r="AA102" s="6" t="s">
        <v>71</v>
      </c>
      <c r="AB102" s="6" t="s">
        <v>71</v>
      </c>
      <c r="AC102" s="6" t="s">
        <v>72</v>
      </c>
      <c r="AD102" s="6"/>
      <c r="AE102" s="6"/>
      <c r="AF102" s="6"/>
      <c r="AG102" s="6"/>
      <c r="AH102" s="6"/>
      <c r="AI102" s="6" t="s">
        <v>72</v>
      </c>
      <c r="AJ102" s="6" t="s">
        <v>72</v>
      </c>
      <c r="AK102" s="6"/>
      <c r="AL102" s="6" t="s">
        <v>70</v>
      </c>
      <c r="AM102" s="6" t="s">
        <v>70</v>
      </c>
      <c r="AN102" s="6" t="s">
        <v>70</v>
      </c>
      <c r="AO102" s="6"/>
      <c r="AP102" s="6"/>
      <c r="AQ102" s="6"/>
      <c r="AR102" s="6"/>
      <c r="AS102" s="6"/>
      <c r="AT102" s="6"/>
      <c r="AU102" s="6"/>
      <c r="AV102" s="6"/>
      <c r="AW102" s="6"/>
      <c r="AX102" s="6"/>
      <c r="AY102" s="6"/>
      <c r="AZ102" s="6" t="s">
        <v>98</v>
      </c>
      <c r="BA102" s="6"/>
      <c r="BB102" s="6"/>
      <c r="BC102" s="6"/>
      <c r="BD102" s="6"/>
      <c r="BE102" s="6"/>
      <c r="BF102" s="6"/>
      <c r="BG102" s="6"/>
      <c r="BH102" s="6"/>
      <c r="BI102" s="6"/>
      <c r="BJ102" s="6"/>
      <c r="BK102" s="6"/>
      <c r="BL102" s="6"/>
      <c r="BM102" s="6"/>
      <c r="BN102" s="6"/>
      <c r="BO102" s="6"/>
      <c r="BP102" s="6"/>
      <c r="BQ102" s="6"/>
      <c r="BR102" s="6"/>
      <c r="BS102" s="6"/>
      <c r="BT102" s="6"/>
      <c r="BU102" s="6"/>
      <c r="BV102" s="6"/>
      <c r="BW102" s="6" t="s">
        <v>71</v>
      </c>
      <c r="BX102" s="6"/>
      <c r="BY102" s="6"/>
      <c r="BZ102" s="6"/>
      <c r="CA102" s="6"/>
      <c r="CB102" s="6" t="s">
        <v>1035</v>
      </c>
      <c r="CC102" s="6" t="s">
        <v>71</v>
      </c>
      <c r="CD102" s="6" t="s">
        <v>72</v>
      </c>
      <c r="CE102" s="6"/>
      <c r="CF102" s="6" t="s">
        <v>71</v>
      </c>
      <c r="CG102" s="6" t="s">
        <v>71</v>
      </c>
      <c r="CH102" s="6"/>
      <c r="CI102" s="6" t="s">
        <v>70</v>
      </c>
      <c r="CJ102" s="6"/>
      <c r="CK102" s="6"/>
      <c r="CL102" s="6" t="s">
        <v>70</v>
      </c>
      <c r="CM102" s="6"/>
      <c r="CN102" s="6"/>
      <c r="CO102" s="6"/>
      <c r="CP102" s="6" t="s">
        <v>73</v>
      </c>
      <c r="CQ102" s="6" t="s">
        <v>73</v>
      </c>
      <c r="CR102" s="6" t="s">
        <v>73</v>
      </c>
    </row>
    <row r="103" spans="1:96" ht="15" customHeight="1" x14ac:dyDescent="0.25">
      <c r="A103" t="s">
        <v>281</v>
      </c>
      <c r="B103" t="s">
        <v>116</v>
      </c>
      <c r="C103" t="s">
        <v>284</v>
      </c>
      <c r="D103" s="49" t="s">
        <v>74</v>
      </c>
      <c r="E103" t="s">
        <v>94</v>
      </c>
      <c r="F103" s="118" t="b">
        <f>OR(AND($G$2="Ja",OTL[[#This Row],[Basis]]="x"),
    AND($H$2="Ja",OTL[[#This Row],[NEN2580]]="x"),
    AND($I$2="Ja",OTL[[#This Row],[Meetinstructie]]="x"),
    AND($J$2="Ja",OTL[[#This Row],[Bbl vergunning]]="x"),
    AND($K$2="Ja",OTL[[#This Row],[WWS]]="x"),
    AND($L$2="Ja",OTL[[#This Row],[MJOP Bouwkundig]]="x"),
    AND($M$2="Ja",OTL[[#This Row],[MJOP Installaties]]="x"))</f>
        <v>0</v>
      </c>
      <c r="G103" s="4" t="s">
        <v>95</v>
      </c>
      <c r="H103" s="4" t="s">
        <v>95</v>
      </c>
      <c r="I103" s="4" t="s">
        <v>95</v>
      </c>
      <c r="J103" s="4" t="s">
        <v>95</v>
      </c>
      <c r="K103" s="4" t="s">
        <v>95</v>
      </c>
      <c r="L103" s="4" t="s">
        <v>95</v>
      </c>
      <c r="P103" t="s">
        <v>175</v>
      </c>
      <c r="Q103" t="s">
        <v>283</v>
      </c>
      <c r="R103" s="1">
        <v>37</v>
      </c>
      <c r="S103" t="s">
        <v>833</v>
      </c>
      <c r="T103" t="s">
        <v>834</v>
      </c>
      <c r="U103" s="2"/>
      <c r="V103" s="6" t="s">
        <v>70</v>
      </c>
      <c r="W103" s="6" t="s">
        <v>70</v>
      </c>
      <c r="X103" s="6" t="s">
        <v>70</v>
      </c>
      <c r="Y103" s="6" t="s">
        <v>71</v>
      </c>
      <c r="Z103" s="6" t="s">
        <v>71</v>
      </c>
      <c r="AA103" s="6" t="s">
        <v>71</v>
      </c>
      <c r="AB103" s="6" t="s">
        <v>71</v>
      </c>
      <c r="AC103" s="6" t="s">
        <v>72</v>
      </c>
      <c r="AD103" s="6"/>
      <c r="AE103" s="6"/>
      <c r="AF103" s="6"/>
      <c r="AG103" s="6"/>
      <c r="AH103" s="6"/>
      <c r="AI103" s="6" t="s">
        <v>72</v>
      </c>
      <c r="AJ103" s="6" t="s">
        <v>72</v>
      </c>
      <c r="AK103" s="6"/>
      <c r="AL103" s="6" t="s">
        <v>70</v>
      </c>
      <c r="AM103" s="6" t="s">
        <v>70</v>
      </c>
      <c r="AN103" s="6" t="s">
        <v>70</v>
      </c>
      <c r="AO103" s="6"/>
      <c r="AP103" s="6"/>
      <c r="AQ103" s="6"/>
      <c r="AR103" s="6"/>
      <c r="AS103" s="6"/>
      <c r="AT103" s="6"/>
      <c r="AU103" s="6"/>
      <c r="AV103" s="6"/>
      <c r="AW103" s="6"/>
      <c r="AX103" s="6"/>
      <c r="AY103" s="6"/>
      <c r="AZ103" s="6" t="s">
        <v>98</v>
      </c>
      <c r="BA103" s="6"/>
      <c r="BB103" s="6"/>
      <c r="BC103" s="6"/>
      <c r="BD103" s="6"/>
      <c r="BE103" s="6"/>
      <c r="BF103" s="6"/>
      <c r="BG103" s="6"/>
      <c r="BH103" s="6"/>
      <c r="BI103" s="6"/>
      <c r="BJ103" s="6"/>
      <c r="BK103" s="6"/>
      <c r="BL103" s="6"/>
      <c r="BM103" s="6"/>
      <c r="BN103" s="6"/>
      <c r="BO103" s="6"/>
      <c r="BP103" s="6"/>
      <c r="BQ103" s="6"/>
      <c r="BR103" s="6"/>
      <c r="BS103" s="6"/>
      <c r="BT103" s="6"/>
      <c r="BU103" s="6"/>
      <c r="BV103" s="6"/>
      <c r="BW103" s="6" t="s">
        <v>71</v>
      </c>
      <c r="BX103" s="6"/>
      <c r="BY103" s="6"/>
      <c r="BZ103" s="6"/>
      <c r="CA103" s="6"/>
      <c r="CB103" s="6" t="s">
        <v>1035</v>
      </c>
      <c r="CC103" s="6" t="s">
        <v>71</v>
      </c>
      <c r="CD103" s="6" t="s">
        <v>72</v>
      </c>
      <c r="CE103" s="6"/>
      <c r="CF103" s="6" t="s">
        <v>71</v>
      </c>
      <c r="CG103" s="6" t="s">
        <v>71</v>
      </c>
      <c r="CH103" s="6"/>
      <c r="CI103" s="6" t="s">
        <v>70</v>
      </c>
      <c r="CJ103" s="6"/>
      <c r="CK103" s="6"/>
      <c r="CL103" s="6" t="s">
        <v>70</v>
      </c>
      <c r="CM103" s="6"/>
      <c r="CN103" s="6"/>
      <c r="CO103" s="6"/>
      <c r="CP103" s="6" t="s">
        <v>73</v>
      </c>
      <c r="CQ103" s="6" t="s">
        <v>73</v>
      </c>
      <c r="CR103" s="6" t="s">
        <v>73</v>
      </c>
    </row>
    <row r="104" spans="1:96" ht="15" customHeight="1" x14ac:dyDescent="0.25">
      <c r="A104" t="s">
        <v>285</v>
      </c>
      <c r="D104" s="49" t="s">
        <v>74</v>
      </c>
      <c r="E104" t="s">
        <v>102</v>
      </c>
      <c r="F104" s="118" t="b">
        <f>OR(AND($G$2="Ja",OTL[[#This Row],[Basis]]="x"),
    AND($H$2="Ja",OTL[[#This Row],[NEN2580]]="x"),
    AND($I$2="Ja",OTL[[#This Row],[Meetinstructie]]="x"),
    AND($J$2="Ja",OTL[[#This Row],[Bbl vergunning]]="x"),
    AND($K$2="Ja",OTL[[#This Row],[WWS]]="x"),
    AND($L$2="Ja",OTL[[#This Row],[MJOP Bouwkundig]]="x"),
    AND($M$2="Ja",OTL[[#This Row],[MJOP Installaties]]="x"))</f>
        <v>0</v>
      </c>
      <c r="K104" s="4" t="s">
        <v>98</v>
      </c>
      <c r="M104" s="4" t="s">
        <v>95</v>
      </c>
      <c r="P104" t="s">
        <v>202</v>
      </c>
      <c r="Q104" t="s">
        <v>286</v>
      </c>
      <c r="R104" s="1">
        <v>65</v>
      </c>
      <c r="S104" t="s">
        <v>836</v>
      </c>
      <c r="T104" t="s">
        <v>837</v>
      </c>
      <c r="U104" s="2"/>
      <c r="V104" s="6" t="s">
        <v>70</v>
      </c>
      <c r="W104" s="6" t="s">
        <v>70</v>
      </c>
      <c r="X104" s="6" t="s">
        <v>70</v>
      </c>
      <c r="Y104" s="6" t="s">
        <v>71</v>
      </c>
      <c r="Z104" s="6" t="s">
        <v>71</v>
      </c>
      <c r="AA104" s="6" t="s">
        <v>71</v>
      </c>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t="s">
        <v>98</v>
      </c>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t="s">
        <v>70</v>
      </c>
      <c r="CF104" s="6"/>
      <c r="CG104" s="6"/>
      <c r="CH104" s="6"/>
      <c r="CI104" s="6" t="s">
        <v>70</v>
      </c>
      <c r="CJ104" s="6" t="s">
        <v>70</v>
      </c>
      <c r="CK104" s="6"/>
      <c r="CL104" s="6" t="s">
        <v>70</v>
      </c>
      <c r="CM104" s="6"/>
      <c r="CN104" s="6"/>
      <c r="CO104" s="6"/>
      <c r="CP104" s="6" t="s">
        <v>73</v>
      </c>
      <c r="CQ104" s="6" t="s">
        <v>73</v>
      </c>
      <c r="CR104" s="6" t="s">
        <v>73</v>
      </c>
    </row>
    <row r="105" spans="1:96" ht="15" customHeight="1" x14ac:dyDescent="0.25">
      <c r="A105" t="s">
        <v>287</v>
      </c>
      <c r="D105" s="49" t="s">
        <v>74</v>
      </c>
      <c r="E105" t="s">
        <v>102</v>
      </c>
      <c r="F105" s="118" t="b">
        <f>OR(AND($G$2="Ja",OTL[[#This Row],[Basis]]="x"),
    AND($H$2="Ja",OTL[[#This Row],[NEN2580]]="x"),
    AND($I$2="Ja",OTL[[#This Row],[Meetinstructie]]="x"),
    AND($J$2="Ja",OTL[[#This Row],[Bbl vergunning]]="x"),
    AND($K$2="Ja",OTL[[#This Row],[WWS]]="x"),
    AND($L$2="Ja",OTL[[#This Row],[MJOP Bouwkundig]]="x"),
    AND($M$2="Ja",OTL[[#This Row],[MJOP Installaties]]="x"))</f>
        <v>0</v>
      </c>
      <c r="K105" s="4" t="s">
        <v>98</v>
      </c>
      <c r="M105" s="4" t="s">
        <v>95</v>
      </c>
      <c r="P105" t="s">
        <v>288</v>
      </c>
      <c r="Q105" t="s">
        <v>97</v>
      </c>
      <c r="R105" s="1">
        <v>57</v>
      </c>
      <c r="S105" t="s">
        <v>838</v>
      </c>
      <c r="T105" t="s">
        <v>839</v>
      </c>
      <c r="U105" s="2"/>
      <c r="V105" s="6" t="s">
        <v>70</v>
      </c>
      <c r="W105" s="6" t="s">
        <v>70</v>
      </c>
      <c r="X105" s="6" t="s">
        <v>70</v>
      </c>
      <c r="Y105" s="6" t="s">
        <v>71</v>
      </c>
      <c r="Z105" s="6" t="s">
        <v>71</v>
      </c>
      <c r="AA105" s="6" t="s">
        <v>71</v>
      </c>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t="s">
        <v>98</v>
      </c>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t="s">
        <v>70</v>
      </c>
      <c r="CF105" s="6"/>
      <c r="CG105" s="6"/>
      <c r="CH105" s="6"/>
      <c r="CI105" s="6" t="s">
        <v>70</v>
      </c>
      <c r="CJ105" s="6" t="s">
        <v>70</v>
      </c>
      <c r="CK105" s="6"/>
      <c r="CL105" s="6" t="s">
        <v>70</v>
      </c>
      <c r="CM105" s="6"/>
      <c r="CN105" s="6"/>
      <c r="CO105" s="6"/>
      <c r="CP105" s="6" t="s">
        <v>73</v>
      </c>
      <c r="CQ105" s="6" t="s">
        <v>73</v>
      </c>
      <c r="CR105" s="6" t="s">
        <v>73</v>
      </c>
    </row>
    <row r="106" spans="1:96" ht="15" customHeight="1" x14ac:dyDescent="0.25">
      <c r="A106" t="s">
        <v>289</v>
      </c>
      <c r="D106" s="49" t="s">
        <v>74</v>
      </c>
      <c r="E106" t="s">
        <v>102</v>
      </c>
      <c r="F106" s="118" t="b">
        <f>OR(AND($G$2="Ja",OTL[[#This Row],[Basis]]="x"),
    AND($H$2="Ja",OTL[[#This Row],[NEN2580]]="x"),
    AND($I$2="Ja",OTL[[#This Row],[Meetinstructie]]="x"),
    AND($J$2="Ja",OTL[[#This Row],[Bbl vergunning]]="x"),
    AND($K$2="Ja",OTL[[#This Row],[WWS]]="x"),
    AND($L$2="Ja",OTL[[#This Row],[MJOP Bouwkundig]]="x"),
    AND($M$2="Ja",OTL[[#This Row],[MJOP Installaties]]="x"))</f>
        <v>0</v>
      </c>
      <c r="K106" s="4" t="s">
        <v>98</v>
      </c>
      <c r="M106" s="4" t="s">
        <v>95</v>
      </c>
      <c r="P106" t="s">
        <v>202</v>
      </c>
      <c r="Q106" t="s">
        <v>203</v>
      </c>
      <c r="R106" s="1">
        <v>65</v>
      </c>
      <c r="S106" t="s">
        <v>840</v>
      </c>
      <c r="T106" t="s">
        <v>841</v>
      </c>
      <c r="U106" s="2"/>
      <c r="V106" s="6" t="s">
        <v>70</v>
      </c>
      <c r="W106" s="6" t="s">
        <v>70</v>
      </c>
      <c r="X106" s="6" t="s">
        <v>70</v>
      </c>
      <c r="Y106" s="6" t="s">
        <v>71</v>
      </c>
      <c r="Z106" s="6" t="s">
        <v>71</v>
      </c>
      <c r="AA106" s="6" t="s">
        <v>71</v>
      </c>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t="s">
        <v>98</v>
      </c>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t="s">
        <v>70</v>
      </c>
      <c r="CF106" s="6"/>
      <c r="CG106" s="6"/>
      <c r="CH106" s="6"/>
      <c r="CI106" s="6" t="s">
        <v>70</v>
      </c>
      <c r="CJ106" s="6" t="s">
        <v>70</v>
      </c>
      <c r="CK106" s="6"/>
      <c r="CL106" s="6" t="s">
        <v>70</v>
      </c>
      <c r="CM106" s="6"/>
      <c r="CN106" s="6"/>
      <c r="CO106" s="6"/>
      <c r="CP106" s="6" t="s">
        <v>73</v>
      </c>
      <c r="CQ106" s="6" t="s">
        <v>73</v>
      </c>
      <c r="CR106" s="6" t="s">
        <v>73</v>
      </c>
    </row>
    <row r="107" spans="1:96" ht="15" customHeight="1" x14ac:dyDescent="0.25">
      <c r="A107" t="s">
        <v>290</v>
      </c>
      <c r="D107" s="49" t="s">
        <v>74</v>
      </c>
      <c r="E107" t="s">
        <v>102</v>
      </c>
      <c r="F107" s="118" t="b">
        <f>OR(AND($G$2="Ja",OTL[[#This Row],[Basis]]="x"),
    AND($H$2="Ja",OTL[[#This Row],[NEN2580]]="x"),
    AND($I$2="Ja",OTL[[#This Row],[Meetinstructie]]="x"),
    AND($J$2="Ja",OTL[[#This Row],[Bbl vergunning]]="x"),
    AND($K$2="Ja",OTL[[#This Row],[WWS]]="x"),
    AND($L$2="Ja",OTL[[#This Row],[MJOP Bouwkundig]]="x"),
    AND($M$2="Ja",OTL[[#This Row],[MJOP Installaties]]="x"))</f>
        <v>0</v>
      </c>
      <c r="K107" s="4" t="s">
        <v>98</v>
      </c>
      <c r="M107" s="4" t="s">
        <v>95</v>
      </c>
      <c r="P107" t="s">
        <v>202</v>
      </c>
      <c r="Q107" t="s">
        <v>97</v>
      </c>
      <c r="R107" s="1">
        <v>65</v>
      </c>
      <c r="S107" t="s">
        <v>842</v>
      </c>
      <c r="T107" t="s">
        <v>843</v>
      </c>
      <c r="U107" s="2"/>
      <c r="V107" s="6" t="s">
        <v>70</v>
      </c>
      <c r="W107" s="6" t="s">
        <v>70</v>
      </c>
      <c r="X107" s="6" t="s">
        <v>70</v>
      </c>
      <c r="Y107" s="6" t="s">
        <v>71</v>
      </c>
      <c r="Z107" s="6" t="s">
        <v>71</v>
      </c>
      <c r="AA107" s="6" t="s">
        <v>71</v>
      </c>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t="s">
        <v>98</v>
      </c>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t="s">
        <v>70</v>
      </c>
      <c r="CF107" s="6"/>
      <c r="CG107" s="6"/>
      <c r="CH107" s="6"/>
      <c r="CI107" s="6" t="s">
        <v>70</v>
      </c>
      <c r="CJ107" s="6" t="s">
        <v>70</v>
      </c>
      <c r="CK107" s="6"/>
      <c r="CL107" s="6" t="s">
        <v>70</v>
      </c>
      <c r="CM107" s="6"/>
      <c r="CN107" s="6"/>
      <c r="CO107" s="6"/>
      <c r="CP107" s="6" t="s">
        <v>73</v>
      </c>
      <c r="CQ107" s="6" t="s">
        <v>73</v>
      </c>
      <c r="CR107" s="6" t="s">
        <v>73</v>
      </c>
    </row>
    <row r="108" spans="1:96" ht="15" customHeight="1" x14ac:dyDescent="0.25">
      <c r="A108" t="s">
        <v>291</v>
      </c>
      <c r="D108" s="49" t="s">
        <v>74</v>
      </c>
      <c r="E108" t="s">
        <v>102</v>
      </c>
      <c r="F108" s="118" t="b">
        <f>OR(AND($G$2="Ja",OTL[[#This Row],[Basis]]="x"),
    AND($H$2="Ja",OTL[[#This Row],[NEN2580]]="x"),
    AND($I$2="Ja",OTL[[#This Row],[Meetinstructie]]="x"),
    AND($J$2="Ja",OTL[[#This Row],[Bbl vergunning]]="x"),
    AND($K$2="Ja",OTL[[#This Row],[WWS]]="x"),
    AND($L$2="Ja",OTL[[#This Row],[MJOP Bouwkundig]]="x"),
    AND($M$2="Ja",OTL[[#This Row],[MJOP Installaties]]="x"))</f>
        <v>0</v>
      </c>
      <c r="K108" s="4" t="s">
        <v>98</v>
      </c>
      <c r="M108" s="4" t="s">
        <v>95</v>
      </c>
      <c r="P108" t="s">
        <v>118</v>
      </c>
      <c r="Q108" t="s">
        <v>292</v>
      </c>
      <c r="R108" s="1">
        <v>63</v>
      </c>
      <c r="S108" t="s">
        <v>844</v>
      </c>
      <c r="T108" t="s">
        <v>845</v>
      </c>
      <c r="U108" s="2"/>
      <c r="V108" s="6" t="s">
        <v>70</v>
      </c>
      <c r="W108" s="6" t="s">
        <v>70</v>
      </c>
      <c r="X108" s="6" t="s">
        <v>70</v>
      </c>
      <c r="Y108" s="6" t="s">
        <v>71</v>
      </c>
      <c r="Z108" s="6" t="s">
        <v>71</v>
      </c>
      <c r="AA108" s="6" t="s">
        <v>71</v>
      </c>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t="s">
        <v>98</v>
      </c>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t="s">
        <v>70</v>
      </c>
      <c r="CF108" s="6"/>
      <c r="CG108" s="6"/>
      <c r="CH108" s="6"/>
      <c r="CI108" s="6" t="s">
        <v>70</v>
      </c>
      <c r="CJ108" s="6"/>
      <c r="CK108" s="6"/>
      <c r="CL108" s="6" t="s">
        <v>70</v>
      </c>
      <c r="CM108" s="6"/>
      <c r="CN108" s="6"/>
      <c r="CO108" s="6"/>
      <c r="CP108" s="6" t="s">
        <v>73</v>
      </c>
      <c r="CQ108" s="6" t="s">
        <v>73</v>
      </c>
      <c r="CR108" s="6" t="s">
        <v>73</v>
      </c>
    </row>
    <row r="109" spans="1:96" ht="15" customHeight="1" x14ac:dyDescent="0.25">
      <c r="A109" t="s">
        <v>294</v>
      </c>
      <c r="D109" s="49" t="s">
        <v>74</v>
      </c>
      <c r="E109" t="s">
        <v>102</v>
      </c>
      <c r="F109" s="118" t="b">
        <f>OR(AND($G$2="Ja",OTL[[#This Row],[Basis]]="x"),
    AND($H$2="Ja",OTL[[#This Row],[NEN2580]]="x"),
    AND($I$2="Ja",OTL[[#This Row],[Meetinstructie]]="x"),
    AND($J$2="Ja",OTL[[#This Row],[Bbl vergunning]]="x"),
    AND($K$2="Ja",OTL[[#This Row],[WWS]]="x"),
    AND($L$2="Ja",OTL[[#This Row],[MJOP Bouwkundig]]="x"),
    AND($M$2="Ja",OTL[[#This Row],[MJOP Installaties]]="x"))</f>
        <v>0</v>
      </c>
      <c r="K109" s="4" t="s">
        <v>98</v>
      </c>
      <c r="M109" s="4" t="s">
        <v>95</v>
      </c>
      <c r="P109" t="s">
        <v>295</v>
      </c>
      <c r="Q109" t="s">
        <v>97</v>
      </c>
      <c r="R109" s="1">
        <v>61</v>
      </c>
      <c r="S109" t="s">
        <v>846</v>
      </c>
      <c r="T109" t="s">
        <v>847</v>
      </c>
      <c r="U109" s="2"/>
      <c r="V109" s="6" t="s">
        <v>70</v>
      </c>
      <c r="W109" s="6" t="s">
        <v>70</v>
      </c>
      <c r="X109" s="6" t="s">
        <v>70</v>
      </c>
      <c r="Y109" s="6" t="s">
        <v>71</v>
      </c>
      <c r="Z109" s="6" t="s">
        <v>71</v>
      </c>
      <c r="AA109" s="6" t="s">
        <v>71</v>
      </c>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t="s">
        <v>98</v>
      </c>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t="s">
        <v>70</v>
      </c>
      <c r="CF109" s="6"/>
      <c r="CG109" s="6"/>
      <c r="CH109" s="6"/>
      <c r="CI109" s="6" t="s">
        <v>70</v>
      </c>
      <c r="CJ109" s="6" t="s">
        <v>70</v>
      </c>
      <c r="CK109" s="6"/>
      <c r="CL109" s="6" t="s">
        <v>70</v>
      </c>
      <c r="CM109" s="6"/>
      <c r="CN109" s="6"/>
      <c r="CO109" s="6"/>
      <c r="CP109" s="6" t="s">
        <v>73</v>
      </c>
      <c r="CQ109" s="6" t="s">
        <v>73</v>
      </c>
      <c r="CR109" s="6" t="s">
        <v>73</v>
      </c>
    </row>
    <row r="110" spans="1:96" ht="15" customHeight="1" x14ac:dyDescent="0.25">
      <c r="A110" t="s">
        <v>296</v>
      </c>
      <c r="D110" s="49" t="s">
        <v>74</v>
      </c>
      <c r="E110" t="s">
        <v>102</v>
      </c>
      <c r="F110" s="118" t="b">
        <f>OR(AND($G$2="Ja",OTL[[#This Row],[Basis]]="x"),
    AND($H$2="Ja",OTL[[#This Row],[NEN2580]]="x"),
    AND($I$2="Ja",OTL[[#This Row],[Meetinstructie]]="x"),
    AND($J$2="Ja",OTL[[#This Row],[Bbl vergunning]]="x"),
    AND($K$2="Ja",OTL[[#This Row],[WWS]]="x"),
    AND($L$2="Ja",OTL[[#This Row],[MJOP Bouwkundig]]="x"),
    AND($M$2="Ja",OTL[[#This Row],[MJOP Installaties]]="x"))</f>
        <v>0</v>
      </c>
      <c r="K110" s="4" t="s">
        <v>98</v>
      </c>
      <c r="M110" s="4" t="s">
        <v>95</v>
      </c>
      <c r="P110" t="s">
        <v>109</v>
      </c>
      <c r="Q110" t="s">
        <v>97</v>
      </c>
      <c r="R110" s="1">
        <v>75</v>
      </c>
      <c r="S110" t="s">
        <v>848</v>
      </c>
      <c r="T110" t="s">
        <v>849</v>
      </c>
      <c r="U110" s="2"/>
      <c r="V110" s="6" t="s">
        <v>70</v>
      </c>
      <c r="W110" s="6" t="s">
        <v>70</v>
      </c>
      <c r="X110" s="6" t="s">
        <v>70</v>
      </c>
      <c r="Y110" s="6" t="s">
        <v>71</v>
      </c>
      <c r="Z110" s="6" t="s">
        <v>71</v>
      </c>
      <c r="AA110" s="6" t="s">
        <v>71</v>
      </c>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t="s">
        <v>98</v>
      </c>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t="s">
        <v>1035</v>
      </c>
      <c r="CC110" s="6"/>
      <c r="CD110" s="6"/>
      <c r="CE110" s="6" t="s">
        <v>70</v>
      </c>
      <c r="CF110" s="6"/>
      <c r="CG110" s="6"/>
      <c r="CH110" s="6"/>
      <c r="CI110" s="6" t="s">
        <v>70</v>
      </c>
      <c r="CJ110" s="6" t="s">
        <v>70</v>
      </c>
      <c r="CK110" s="6"/>
      <c r="CL110" s="6" t="s">
        <v>70</v>
      </c>
      <c r="CM110" s="6"/>
      <c r="CN110" s="6"/>
      <c r="CO110" s="6"/>
      <c r="CP110" s="6" t="s">
        <v>73</v>
      </c>
      <c r="CQ110" s="6" t="s">
        <v>73</v>
      </c>
      <c r="CR110" s="6" t="s">
        <v>73</v>
      </c>
    </row>
    <row r="111" spans="1:96" ht="15" customHeight="1" x14ac:dyDescent="0.25">
      <c r="A111" t="s">
        <v>297</v>
      </c>
      <c r="D111" s="49" t="s">
        <v>74</v>
      </c>
      <c r="E111" t="s">
        <v>94</v>
      </c>
      <c r="F111" s="118" t="b">
        <f>OR(AND($G$2="Ja",OTL[[#This Row],[Basis]]="x"),
    AND($H$2="Ja",OTL[[#This Row],[NEN2580]]="x"),
    AND($I$2="Ja",OTL[[#This Row],[Meetinstructie]]="x"),
    AND($J$2="Ja",OTL[[#This Row],[Bbl vergunning]]="x"),
    AND($K$2="Ja",OTL[[#This Row],[WWS]]="x"),
    AND($L$2="Ja",OTL[[#This Row],[MJOP Bouwkundig]]="x"),
    AND($M$2="Ja",OTL[[#This Row],[MJOP Installaties]]="x"))</f>
        <v>0</v>
      </c>
      <c r="K111" s="4" t="s">
        <v>98</v>
      </c>
      <c r="L111" s="4" t="s">
        <v>95</v>
      </c>
      <c r="P111" t="s">
        <v>168</v>
      </c>
      <c r="Q111" t="s">
        <v>97</v>
      </c>
      <c r="R111" s="1">
        <v>27</v>
      </c>
      <c r="S111" t="s">
        <v>850</v>
      </c>
      <c r="T111" t="s">
        <v>851</v>
      </c>
      <c r="U111" s="2"/>
      <c r="V111" s="6" t="s">
        <v>70</v>
      </c>
      <c r="W111" s="6" t="s">
        <v>70</v>
      </c>
      <c r="X111" s="6" t="s">
        <v>70</v>
      </c>
      <c r="Y111" s="6" t="s">
        <v>71</v>
      </c>
      <c r="Z111" s="6" t="s">
        <v>71</v>
      </c>
      <c r="AA111" s="6" t="s">
        <v>71</v>
      </c>
      <c r="AB111" s="6"/>
      <c r="AC111" s="6"/>
      <c r="AD111" s="6"/>
      <c r="AE111" s="6"/>
      <c r="AF111" s="6"/>
      <c r="AG111" s="6"/>
      <c r="AH111" s="6"/>
      <c r="AI111" s="6"/>
      <c r="AJ111" s="6" t="s">
        <v>72</v>
      </c>
      <c r="AK111" s="6"/>
      <c r="AL111" s="6"/>
      <c r="AM111" s="6"/>
      <c r="AN111" s="6"/>
      <c r="AO111" s="6"/>
      <c r="AP111" s="6"/>
      <c r="AQ111" s="6"/>
      <c r="AR111" s="6"/>
      <c r="AS111" s="6"/>
      <c r="AT111" s="6"/>
      <c r="AU111" s="6"/>
      <c r="AV111" s="6"/>
      <c r="AW111" s="6"/>
      <c r="AX111" s="6"/>
      <c r="AY111" s="6"/>
      <c r="AZ111" s="6" t="s">
        <v>98</v>
      </c>
      <c r="BA111" s="6"/>
      <c r="BB111" s="6"/>
      <c r="BC111" s="6"/>
      <c r="BD111" s="6"/>
      <c r="BE111" s="6"/>
      <c r="BF111" s="6"/>
      <c r="BG111" s="6"/>
      <c r="BH111" s="6"/>
      <c r="BI111" s="6"/>
      <c r="BJ111" s="6"/>
      <c r="BK111" s="6"/>
      <c r="BL111" s="6"/>
      <c r="BM111" s="6"/>
      <c r="BN111" s="6"/>
      <c r="BO111" s="6"/>
      <c r="BP111" s="6"/>
      <c r="BQ111" s="6"/>
      <c r="BR111" s="6"/>
      <c r="BS111" s="6"/>
      <c r="BT111" s="6"/>
      <c r="BU111" s="6"/>
      <c r="BV111" s="6"/>
      <c r="BW111" s="6"/>
      <c r="BX111" s="6"/>
      <c r="BY111" s="6"/>
      <c r="BZ111" s="6"/>
      <c r="CA111" s="6" t="s">
        <v>70</v>
      </c>
      <c r="CB111" s="6" t="s">
        <v>1035</v>
      </c>
      <c r="CC111" s="6"/>
      <c r="CD111" s="6"/>
      <c r="CE111" s="6"/>
      <c r="CF111" s="6" t="s">
        <v>71</v>
      </c>
      <c r="CG111" s="6"/>
      <c r="CH111" s="6"/>
      <c r="CI111" s="6" t="s">
        <v>70</v>
      </c>
      <c r="CJ111" s="6"/>
      <c r="CK111" s="6"/>
      <c r="CL111" s="6" t="s">
        <v>70</v>
      </c>
      <c r="CM111" s="6"/>
      <c r="CN111" s="6"/>
      <c r="CO111" s="6"/>
      <c r="CP111" s="6" t="s">
        <v>73</v>
      </c>
      <c r="CQ111" s="6" t="s">
        <v>73</v>
      </c>
      <c r="CR111" s="6" t="s">
        <v>73</v>
      </c>
    </row>
    <row r="112" spans="1:96" ht="15" customHeight="1" x14ac:dyDescent="0.25">
      <c r="A112" t="s">
        <v>298</v>
      </c>
      <c r="D112" s="49" t="s">
        <v>74</v>
      </c>
      <c r="E112" t="s">
        <v>94</v>
      </c>
      <c r="F112" s="118" t="b">
        <f>OR(AND($G$2="Ja",OTL[[#This Row],[Basis]]="x"),
    AND($H$2="Ja",OTL[[#This Row],[NEN2580]]="x"),
    AND($I$2="Ja",OTL[[#This Row],[Meetinstructie]]="x"),
    AND($J$2="Ja",OTL[[#This Row],[Bbl vergunning]]="x"),
    AND($K$2="Ja",OTL[[#This Row],[WWS]]="x"),
    AND($L$2="Ja",OTL[[#This Row],[MJOP Bouwkundig]]="x"),
    AND($M$2="Ja",OTL[[#This Row],[MJOP Installaties]]="x"))</f>
        <v>0</v>
      </c>
      <c r="K112" s="4" t="s">
        <v>98</v>
      </c>
      <c r="L112" s="4" t="s">
        <v>95</v>
      </c>
      <c r="P112" t="s">
        <v>141</v>
      </c>
      <c r="Q112" t="s">
        <v>142</v>
      </c>
      <c r="R112" s="1"/>
      <c r="S112" t="s">
        <v>852</v>
      </c>
      <c r="T112" t="s">
        <v>853</v>
      </c>
      <c r="U112" s="2" t="s">
        <v>299</v>
      </c>
      <c r="V112" s="6" t="s">
        <v>70</v>
      </c>
      <c r="W112" s="6" t="s">
        <v>70</v>
      </c>
      <c r="X112" s="6" t="s">
        <v>70</v>
      </c>
      <c r="Y112" s="6" t="s">
        <v>71</v>
      </c>
      <c r="Z112" s="6" t="s">
        <v>71</v>
      </c>
      <c r="AA112" s="6" t="s">
        <v>71</v>
      </c>
      <c r="AB112" s="6"/>
      <c r="AC112" s="6" t="s">
        <v>72</v>
      </c>
      <c r="AD112" s="6"/>
      <c r="AE112" s="6"/>
      <c r="AF112" s="6" t="s">
        <v>72</v>
      </c>
      <c r="AG112" s="6"/>
      <c r="AH112" s="6"/>
      <c r="AI112" s="6" t="s">
        <v>72</v>
      </c>
      <c r="AJ112" s="6" t="s">
        <v>72</v>
      </c>
      <c r="AK112" s="6"/>
      <c r="AL112" s="6"/>
      <c r="AM112" s="6" t="s">
        <v>70</v>
      </c>
      <c r="AN112" s="6"/>
      <c r="AO112" s="6"/>
      <c r="AP112" s="6"/>
      <c r="AQ112" s="6"/>
      <c r="AR112" s="6"/>
      <c r="AS112" s="6"/>
      <c r="AT112" s="6"/>
      <c r="AU112" s="6"/>
      <c r="AV112" s="6"/>
      <c r="AW112" s="6"/>
      <c r="AX112" s="6"/>
      <c r="AY112" s="6"/>
      <c r="AZ112" s="6" t="s">
        <v>98</v>
      </c>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t="s">
        <v>1035</v>
      </c>
      <c r="CC112" s="6"/>
      <c r="CD112" s="6"/>
      <c r="CE112" s="6"/>
      <c r="CF112" s="6" t="s">
        <v>71</v>
      </c>
      <c r="CG112" s="6" t="s">
        <v>71</v>
      </c>
      <c r="CH112" s="6"/>
      <c r="CI112" s="6" t="s">
        <v>70</v>
      </c>
      <c r="CJ112" s="6"/>
      <c r="CK112" s="6"/>
      <c r="CL112" s="6" t="s">
        <v>70</v>
      </c>
      <c r="CM112" s="6"/>
      <c r="CN112" s="6"/>
      <c r="CO112" s="6"/>
      <c r="CP112" s="6" t="s">
        <v>73</v>
      </c>
      <c r="CQ112" s="6" t="s">
        <v>73</v>
      </c>
      <c r="CR112" s="6" t="s">
        <v>73</v>
      </c>
    </row>
    <row r="113" spans="1:96" ht="15" customHeight="1" x14ac:dyDescent="0.25">
      <c r="A113" t="s">
        <v>300</v>
      </c>
      <c r="D113" s="49" t="s">
        <v>74</v>
      </c>
      <c r="E113" t="s">
        <v>94</v>
      </c>
      <c r="F113" s="118" t="b">
        <f>OR(AND($G$2="Ja",OTL[[#This Row],[Basis]]="x"),
    AND($H$2="Ja",OTL[[#This Row],[NEN2580]]="x"),
    AND($I$2="Ja",OTL[[#This Row],[Meetinstructie]]="x"),
    AND($J$2="Ja",OTL[[#This Row],[Bbl vergunning]]="x"),
    AND($K$2="Ja",OTL[[#This Row],[WWS]]="x"),
    AND($L$2="Ja",OTL[[#This Row],[MJOP Bouwkundig]]="x"),
    AND($M$2="Ja",OTL[[#This Row],[MJOP Installaties]]="x"))</f>
        <v>0</v>
      </c>
      <c r="K113" s="4" t="s">
        <v>98</v>
      </c>
      <c r="L113" s="4" t="s">
        <v>95</v>
      </c>
      <c r="P113" t="s">
        <v>106</v>
      </c>
      <c r="Q113" t="s">
        <v>301</v>
      </c>
      <c r="R113" s="1">
        <v>45</v>
      </c>
      <c r="S113" t="s">
        <v>854</v>
      </c>
      <c r="T113" t="s">
        <v>855</v>
      </c>
      <c r="U113" s="2"/>
      <c r="V113" s="6" t="s">
        <v>70</v>
      </c>
      <c r="W113" s="6" t="s">
        <v>70</v>
      </c>
      <c r="X113" s="6" t="s">
        <v>70</v>
      </c>
      <c r="Y113" s="6" t="s">
        <v>71</v>
      </c>
      <c r="Z113" s="6" t="s">
        <v>71</v>
      </c>
      <c r="AA113" s="6" t="s">
        <v>71</v>
      </c>
      <c r="AB113" s="6"/>
      <c r="AC113" s="6" t="s">
        <v>72</v>
      </c>
      <c r="AD113" s="6"/>
      <c r="AE113" s="6"/>
      <c r="AF113" s="6"/>
      <c r="AG113" s="6"/>
      <c r="AH113" s="6"/>
      <c r="AI113" s="6" t="s">
        <v>72</v>
      </c>
      <c r="AJ113" s="6" t="s">
        <v>72</v>
      </c>
      <c r="AK113" s="6"/>
      <c r="AL113" s="6"/>
      <c r="AM113" s="6"/>
      <c r="AN113" s="6"/>
      <c r="AO113" s="6"/>
      <c r="AP113" s="6"/>
      <c r="AQ113" s="6"/>
      <c r="AR113" s="6"/>
      <c r="AS113" s="6"/>
      <c r="AT113" s="6"/>
      <c r="AU113" s="6"/>
      <c r="AV113" s="6"/>
      <c r="AW113" s="6"/>
      <c r="AX113" s="6"/>
      <c r="AY113" s="6"/>
      <c r="AZ113" s="6" t="s">
        <v>98</v>
      </c>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t="s">
        <v>1035</v>
      </c>
      <c r="CC113" s="6"/>
      <c r="CD113" s="6"/>
      <c r="CE113" s="6"/>
      <c r="CF113" s="6" t="s">
        <v>71</v>
      </c>
      <c r="CG113" s="6"/>
      <c r="CH113" s="6"/>
      <c r="CI113" s="6" t="s">
        <v>70</v>
      </c>
      <c r="CJ113" s="6"/>
      <c r="CK113" s="6"/>
      <c r="CL113" s="6" t="s">
        <v>70</v>
      </c>
      <c r="CM113" s="6"/>
      <c r="CN113" s="6"/>
      <c r="CO113" s="6"/>
      <c r="CP113" s="6" t="s">
        <v>73</v>
      </c>
      <c r="CQ113" s="6" t="s">
        <v>73</v>
      </c>
      <c r="CR113" s="6" t="s">
        <v>73</v>
      </c>
    </row>
    <row r="114" spans="1:96" ht="15" customHeight="1" x14ac:dyDescent="0.25">
      <c r="A114" t="s">
        <v>302</v>
      </c>
      <c r="D114" s="49" t="s">
        <v>74</v>
      </c>
      <c r="E114" t="s">
        <v>102</v>
      </c>
      <c r="F114" s="118" t="b">
        <f>OR(AND($G$2="Ja",OTL[[#This Row],[Basis]]="x"),
    AND($H$2="Ja",OTL[[#This Row],[NEN2580]]="x"),
    AND($I$2="Ja",OTL[[#This Row],[Meetinstructie]]="x"),
    AND($J$2="Ja",OTL[[#This Row],[Bbl vergunning]]="x"),
    AND($K$2="Ja",OTL[[#This Row],[WWS]]="x"),
    AND($L$2="Ja",OTL[[#This Row],[MJOP Bouwkundig]]="x"),
    AND($M$2="Ja",OTL[[#This Row],[MJOP Installaties]]="x"))</f>
        <v>0</v>
      </c>
      <c r="K114" s="4" t="s">
        <v>98</v>
      </c>
      <c r="M114" s="4" t="s">
        <v>95</v>
      </c>
      <c r="P114" t="s">
        <v>236</v>
      </c>
      <c r="Q114" t="s">
        <v>97</v>
      </c>
      <c r="R114" s="1"/>
      <c r="S114" t="s">
        <v>856</v>
      </c>
      <c r="T114" t="s">
        <v>857</v>
      </c>
      <c r="U114" s="2" t="s">
        <v>303</v>
      </c>
      <c r="V114" s="6" t="s">
        <v>70</v>
      </c>
      <c r="W114" s="6" t="s">
        <v>70</v>
      </c>
      <c r="X114" s="6" t="s">
        <v>70</v>
      </c>
      <c r="Y114" s="6" t="s">
        <v>71</v>
      </c>
      <c r="Z114" s="6" t="s">
        <v>71</v>
      </c>
      <c r="AA114" s="6" t="s">
        <v>71</v>
      </c>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t="s">
        <v>98</v>
      </c>
      <c r="BA114" s="6"/>
      <c r="BB114" s="6"/>
      <c r="BC114" s="6"/>
      <c r="BD114" s="6"/>
      <c r="BE114" s="6"/>
      <c r="BF114" s="6"/>
      <c r="BG114" s="6"/>
      <c r="BH114" s="6"/>
      <c r="BI114" s="6"/>
      <c r="BJ114" s="6"/>
      <c r="BK114" s="6"/>
      <c r="BL114" s="6"/>
      <c r="BM114" s="6"/>
      <c r="BN114" s="6"/>
      <c r="BO114" s="6"/>
      <c r="BP114" s="6"/>
      <c r="BQ114" s="6"/>
      <c r="BR114" s="6"/>
      <c r="BS114" s="6"/>
      <c r="BT114" s="6"/>
      <c r="BU114" s="6"/>
      <c r="BV114" s="6"/>
      <c r="BW114" s="6"/>
      <c r="BX114" s="6"/>
      <c r="BY114" s="6"/>
      <c r="BZ114" s="6"/>
      <c r="CA114" s="6"/>
      <c r="CB114" s="6"/>
      <c r="CC114" s="6"/>
      <c r="CD114" s="6"/>
      <c r="CE114" s="6" t="s">
        <v>70</v>
      </c>
      <c r="CF114" s="6"/>
      <c r="CG114" s="6"/>
      <c r="CH114" s="6"/>
      <c r="CI114" s="6" t="s">
        <v>70</v>
      </c>
      <c r="CJ114" s="6" t="s">
        <v>70</v>
      </c>
      <c r="CK114" s="6"/>
      <c r="CL114" s="6" t="s">
        <v>70</v>
      </c>
      <c r="CM114" s="6"/>
      <c r="CN114" s="6"/>
      <c r="CO114" s="6"/>
      <c r="CP114" s="6" t="s">
        <v>73</v>
      </c>
      <c r="CQ114" s="6" t="s">
        <v>73</v>
      </c>
      <c r="CR114" s="6" t="s">
        <v>73</v>
      </c>
    </row>
    <row r="115" spans="1:96" ht="15" customHeight="1" x14ac:dyDescent="0.25">
      <c r="A115" t="s">
        <v>304</v>
      </c>
      <c r="D115" s="49" t="s">
        <v>74</v>
      </c>
      <c r="E115" t="s">
        <v>94</v>
      </c>
      <c r="F115" s="118" t="b">
        <f>OR(AND($G$2="Ja",OTL[[#This Row],[Basis]]="x"),
    AND($H$2="Ja",OTL[[#This Row],[NEN2580]]="x"),
    AND($I$2="Ja",OTL[[#This Row],[Meetinstructie]]="x"),
    AND($J$2="Ja",OTL[[#This Row],[Bbl vergunning]]="x"),
    AND($K$2="Ja",OTL[[#This Row],[WWS]]="x"),
    AND($L$2="Ja",OTL[[#This Row],[MJOP Bouwkundig]]="x"),
    AND($M$2="Ja",OTL[[#This Row],[MJOP Installaties]]="x"))</f>
        <v>0</v>
      </c>
      <c r="K115" s="4" t="s">
        <v>98</v>
      </c>
      <c r="L115" s="4" t="s">
        <v>95</v>
      </c>
      <c r="P115" t="s">
        <v>96</v>
      </c>
      <c r="Q115" t="s">
        <v>97</v>
      </c>
      <c r="R115" s="1"/>
      <c r="S115" t="s">
        <v>858</v>
      </c>
      <c r="T115" t="s">
        <v>859</v>
      </c>
      <c r="U115" s="2"/>
      <c r="V115" s="6" t="s">
        <v>70</v>
      </c>
      <c r="W115" s="6" t="s">
        <v>70</v>
      </c>
      <c r="X115" s="6" t="s">
        <v>70</v>
      </c>
      <c r="Y115" s="6" t="s">
        <v>71</v>
      </c>
      <c r="Z115" s="6" t="s">
        <v>71</v>
      </c>
      <c r="AA115" s="6" t="s">
        <v>71</v>
      </c>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t="s">
        <v>98</v>
      </c>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t="s">
        <v>1035</v>
      </c>
      <c r="CC115" s="6"/>
      <c r="CD115" s="6"/>
      <c r="CE115" s="6"/>
      <c r="CF115" s="6" t="s">
        <v>71</v>
      </c>
      <c r="CG115" s="6"/>
      <c r="CH115" s="6"/>
      <c r="CI115" s="6" t="s">
        <v>70</v>
      </c>
      <c r="CJ115" s="6"/>
      <c r="CK115" s="6"/>
      <c r="CL115" s="6" t="s">
        <v>70</v>
      </c>
      <c r="CM115" s="6"/>
      <c r="CN115" s="6"/>
      <c r="CO115" s="6"/>
      <c r="CP115" s="6" t="s">
        <v>73</v>
      </c>
      <c r="CQ115" s="6" t="s">
        <v>73</v>
      </c>
      <c r="CR115" s="6" t="s">
        <v>73</v>
      </c>
    </row>
    <row r="116" spans="1:96" ht="15" customHeight="1" x14ac:dyDescent="0.25">
      <c r="A116" t="s">
        <v>305</v>
      </c>
      <c r="D116" s="49" t="s">
        <v>74</v>
      </c>
      <c r="E116" t="s">
        <v>94</v>
      </c>
      <c r="F116" s="118" t="b">
        <f>OR(AND($G$2="Ja",OTL[[#This Row],[Basis]]="x"),
    AND($H$2="Ja",OTL[[#This Row],[NEN2580]]="x"),
    AND($I$2="Ja",OTL[[#This Row],[Meetinstructie]]="x"),
    AND($J$2="Ja",OTL[[#This Row],[Bbl vergunning]]="x"),
    AND($K$2="Ja",OTL[[#This Row],[WWS]]="x"),
    AND($L$2="Ja",OTL[[#This Row],[MJOP Bouwkundig]]="x"),
    AND($M$2="Ja",OTL[[#This Row],[MJOP Installaties]]="x"))</f>
        <v>0</v>
      </c>
      <c r="K116" s="4" t="s">
        <v>98</v>
      </c>
      <c r="L116" s="4" t="s">
        <v>95</v>
      </c>
      <c r="P116" t="s">
        <v>96</v>
      </c>
      <c r="Q116" t="s">
        <v>97</v>
      </c>
      <c r="R116" s="1">
        <v>72</v>
      </c>
      <c r="S116" t="s">
        <v>860</v>
      </c>
      <c r="T116" t="s">
        <v>861</v>
      </c>
      <c r="U116" s="2"/>
      <c r="V116" s="6" t="s">
        <v>70</v>
      </c>
      <c r="W116" s="6" t="s">
        <v>70</v>
      </c>
      <c r="X116" s="6" t="s">
        <v>70</v>
      </c>
      <c r="Y116" s="6" t="s">
        <v>71</v>
      </c>
      <c r="Z116" s="6" t="s">
        <v>71</v>
      </c>
      <c r="AA116" s="6" t="s">
        <v>71</v>
      </c>
      <c r="AB116" s="6"/>
      <c r="AC116" s="6" t="s">
        <v>72</v>
      </c>
      <c r="AD116" s="6"/>
      <c r="AE116" s="6"/>
      <c r="AF116" s="6"/>
      <c r="AG116" s="6" t="s">
        <v>72</v>
      </c>
      <c r="AH116" s="6"/>
      <c r="AI116" s="6"/>
      <c r="AJ116" s="6" t="s">
        <v>72</v>
      </c>
      <c r="AK116" s="6"/>
      <c r="AL116" s="6"/>
      <c r="AM116" s="6"/>
      <c r="AN116" s="6"/>
      <c r="AO116" s="6"/>
      <c r="AP116" s="6"/>
      <c r="AQ116" s="6"/>
      <c r="AR116" s="6"/>
      <c r="AS116" s="6"/>
      <c r="AT116" s="6"/>
      <c r="AU116" s="6"/>
      <c r="AV116" s="6"/>
      <c r="AW116" s="6"/>
      <c r="AX116" s="6"/>
      <c r="AY116" s="6"/>
      <c r="AZ116" s="6" t="s">
        <v>98</v>
      </c>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t="s">
        <v>1035</v>
      </c>
      <c r="CC116" s="6"/>
      <c r="CD116" s="6"/>
      <c r="CE116" s="6"/>
      <c r="CF116" s="6" t="s">
        <v>71</v>
      </c>
      <c r="CG116" s="6"/>
      <c r="CH116" s="6"/>
      <c r="CI116" s="6" t="s">
        <v>70</v>
      </c>
      <c r="CJ116" s="6"/>
      <c r="CK116" s="6"/>
      <c r="CL116" s="6" t="s">
        <v>70</v>
      </c>
      <c r="CM116" s="6"/>
      <c r="CN116" s="6"/>
      <c r="CO116" s="6"/>
      <c r="CP116" s="6" t="s">
        <v>73</v>
      </c>
      <c r="CQ116" s="6" t="s">
        <v>73</v>
      </c>
      <c r="CR116" s="6" t="s">
        <v>73</v>
      </c>
    </row>
    <row r="117" spans="1:96" ht="15" customHeight="1" x14ac:dyDescent="0.25">
      <c r="A117" t="s">
        <v>306</v>
      </c>
      <c r="D117" s="49" t="s">
        <v>74</v>
      </c>
      <c r="E117" t="s">
        <v>94</v>
      </c>
      <c r="F117" s="118" t="b">
        <f>OR(AND($G$2="Ja",OTL[[#This Row],[Basis]]="x"),
    AND($H$2="Ja",OTL[[#This Row],[NEN2580]]="x"),
    AND($I$2="Ja",OTL[[#This Row],[Meetinstructie]]="x"),
    AND($J$2="Ja",OTL[[#This Row],[Bbl vergunning]]="x"),
    AND($K$2="Ja",OTL[[#This Row],[WWS]]="x"),
    AND($L$2="Ja",OTL[[#This Row],[MJOP Bouwkundig]]="x"),
    AND($M$2="Ja",OTL[[#This Row],[MJOP Installaties]]="x"))</f>
        <v>0</v>
      </c>
      <c r="G117" s="4" t="s">
        <v>95</v>
      </c>
      <c r="K117" s="4" t="s">
        <v>98</v>
      </c>
      <c r="L117" s="4" t="s">
        <v>95</v>
      </c>
      <c r="P117" t="s">
        <v>135</v>
      </c>
      <c r="Q117" t="s">
        <v>136</v>
      </c>
      <c r="R117" s="1" t="s">
        <v>110</v>
      </c>
      <c r="S117" t="s">
        <v>862</v>
      </c>
      <c r="T117" t="s">
        <v>863</v>
      </c>
      <c r="U117" s="2"/>
      <c r="V117" s="6" t="s">
        <v>70</v>
      </c>
      <c r="W117" s="6" t="s">
        <v>70</v>
      </c>
      <c r="X117" s="6" t="s">
        <v>70</v>
      </c>
      <c r="Y117" s="6" t="s">
        <v>71</v>
      </c>
      <c r="Z117" s="6" t="s">
        <v>71</v>
      </c>
      <c r="AA117" s="6" t="s">
        <v>71</v>
      </c>
      <c r="AB117" s="6"/>
      <c r="AC117" s="6" t="s">
        <v>72</v>
      </c>
      <c r="AD117" s="6"/>
      <c r="AE117" s="6"/>
      <c r="AF117" s="6"/>
      <c r="AG117" s="6" t="s">
        <v>72</v>
      </c>
      <c r="AH117" s="6"/>
      <c r="AI117" s="6"/>
      <c r="AJ117" s="6" t="s">
        <v>72</v>
      </c>
      <c r="AK117" s="6"/>
      <c r="AL117" s="6" t="s">
        <v>70</v>
      </c>
      <c r="AM117" s="6" t="s">
        <v>70</v>
      </c>
      <c r="AN117" s="6" t="s">
        <v>70</v>
      </c>
      <c r="AO117" s="6"/>
      <c r="AP117" s="6"/>
      <c r="AQ117" s="6"/>
      <c r="AR117" s="6"/>
      <c r="AS117" s="6"/>
      <c r="AT117" s="6"/>
      <c r="AU117" s="6"/>
      <c r="AV117" s="6"/>
      <c r="AW117" s="6"/>
      <c r="AX117" s="6"/>
      <c r="AY117" s="6"/>
      <c r="AZ117" s="6" t="s">
        <v>98</v>
      </c>
      <c r="BA117" s="6"/>
      <c r="BB117" s="6"/>
      <c r="BC117" s="6"/>
      <c r="BD117" s="6"/>
      <c r="BE117" s="6"/>
      <c r="BF117" s="6"/>
      <c r="BG117" s="6"/>
      <c r="BH117" s="6"/>
      <c r="BI117" s="6"/>
      <c r="BJ117" s="6"/>
      <c r="BK117" s="6"/>
      <c r="BL117" s="6"/>
      <c r="BM117" s="6"/>
      <c r="BN117" s="6"/>
      <c r="BO117" s="6"/>
      <c r="BP117" s="6"/>
      <c r="BQ117" s="6"/>
      <c r="BR117" s="6"/>
      <c r="BS117" s="6"/>
      <c r="BT117" s="6"/>
      <c r="BU117" s="6"/>
      <c r="BV117" s="6"/>
      <c r="BW117" s="6" t="s">
        <v>71</v>
      </c>
      <c r="BX117" s="6"/>
      <c r="BY117" s="6"/>
      <c r="BZ117" s="6"/>
      <c r="CA117" s="6"/>
      <c r="CB117" s="6" t="s">
        <v>1035</v>
      </c>
      <c r="CC117" s="6" t="s">
        <v>71</v>
      </c>
      <c r="CD117" s="6" t="s">
        <v>72</v>
      </c>
      <c r="CE117" s="6"/>
      <c r="CF117" s="6" t="s">
        <v>71</v>
      </c>
      <c r="CG117" s="6" t="s">
        <v>71</v>
      </c>
      <c r="CH117" s="6"/>
      <c r="CI117" s="6" t="s">
        <v>70</v>
      </c>
      <c r="CJ117" s="6"/>
      <c r="CK117" s="6"/>
      <c r="CL117" s="6" t="s">
        <v>70</v>
      </c>
      <c r="CM117" s="6"/>
      <c r="CN117" s="6"/>
      <c r="CO117" s="6"/>
      <c r="CP117" s="6" t="s">
        <v>73</v>
      </c>
      <c r="CQ117" s="6" t="s">
        <v>73</v>
      </c>
      <c r="CR117" s="6" t="s">
        <v>73</v>
      </c>
    </row>
    <row r="118" spans="1:96" ht="15" customHeight="1" x14ac:dyDescent="0.25">
      <c r="A118" t="s">
        <v>307</v>
      </c>
      <c r="D118" s="49" t="s">
        <v>74</v>
      </c>
      <c r="E118" t="s">
        <v>102</v>
      </c>
      <c r="F118" s="118" t="b">
        <f>OR(AND($G$2="Ja",OTL[[#This Row],[Basis]]="x"),
    AND($H$2="Ja",OTL[[#This Row],[NEN2580]]="x"),
    AND($I$2="Ja",OTL[[#This Row],[Meetinstructie]]="x"),
    AND($J$2="Ja",OTL[[#This Row],[Bbl vergunning]]="x"),
    AND($K$2="Ja",OTL[[#This Row],[WWS]]="x"),
    AND($L$2="Ja",OTL[[#This Row],[MJOP Bouwkundig]]="x"),
    AND($M$2="Ja",OTL[[#This Row],[MJOP Installaties]]="x"))</f>
        <v>0</v>
      </c>
      <c r="K118" s="4" t="s">
        <v>98</v>
      </c>
      <c r="M118" s="4" t="s">
        <v>95</v>
      </c>
      <c r="P118" t="s">
        <v>275</v>
      </c>
      <c r="Q118" t="s">
        <v>308</v>
      </c>
      <c r="R118" s="1">
        <v>66</v>
      </c>
      <c r="S118" t="s">
        <v>864</v>
      </c>
      <c r="T118" t="s">
        <v>865</v>
      </c>
      <c r="U118" s="2"/>
      <c r="V118" s="6" t="s">
        <v>70</v>
      </c>
      <c r="W118" s="6" t="s">
        <v>70</v>
      </c>
      <c r="X118" s="6" t="s">
        <v>70</v>
      </c>
      <c r="Y118" s="6" t="s">
        <v>71</v>
      </c>
      <c r="Z118" s="6" t="s">
        <v>71</v>
      </c>
      <c r="AA118" s="6" t="s">
        <v>71</v>
      </c>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t="s">
        <v>98</v>
      </c>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t="s">
        <v>70</v>
      </c>
      <c r="CF118" s="6"/>
      <c r="CG118" s="6"/>
      <c r="CH118" s="6"/>
      <c r="CI118" s="6" t="s">
        <v>70</v>
      </c>
      <c r="CJ118" s="6" t="s">
        <v>70</v>
      </c>
      <c r="CK118" s="6"/>
      <c r="CL118" s="6" t="s">
        <v>70</v>
      </c>
      <c r="CM118" s="6"/>
      <c r="CN118" s="6"/>
      <c r="CO118" s="6"/>
      <c r="CP118" s="6" t="s">
        <v>73</v>
      </c>
      <c r="CQ118" s="6" t="s">
        <v>73</v>
      </c>
      <c r="CR118" s="6" t="s">
        <v>73</v>
      </c>
    </row>
    <row r="119" spans="1:96" ht="15" customHeight="1" x14ac:dyDescent="0.25">
      <c r="A119" t="s">
        <v>159</v>
      </c>
      <c r="B119" t="s">
        <v>116</v>
      </c>
      <c r="C119" t="s">
        <v>159</v>
      </c>
      <c r="D119" s="49" t="s">
        <v>74</v>
      </c>
      <c r="E119" t="s">
        <v>159</v>
      </c>
      <c r="F119" s="118" t="b">
        <f>OR(AND($G$2="Ja",OTL[[#This Row],[Basis]]="x"),
    AND($H$2="Ja",OTL[[#This Row],[NEN2580]]="x"),
    AND($I$2="Ja",OTL[[#This Row],[Meetinstructie]]="x"),
    AND($J$2="Ja",OTL[[#This Row],[Bbl vergunning]]="x"),
    AND($K$2="Ja",OTL[[#This Row],[WWS]]="x"),
    AND($L$2="Ja",OTL[[#This Row],[MJOP Bouwkundig]]="x"),
    AND($M$2="Ja",OTL[[#This Row],[MJOP Installaties]]="x"))</f>
        <v>0</v>
      </c>
      <c r="G119" s="4" t="s">
        <v>95</v>
      </c>
      <c r="H119" s="4" t="s">
        <v>95</v>
      </c>
      <c r="I119" s="4" t="s">
        <v>95</v>
      </c>
      <c r="J119" s="4" t="s">
        <v>95</v>
      </c>
      <c r="K119" s="4" t="s">
        <v>95</v>
      </c>
      <c r="P119" s="39" t="s">
        <v>160</v>
      </c>
      <c r="Q119" s="39" t="s">
        <v>97</v>
      </c>
      <c r="R119" s="1"/>
      <c r="S119" s="2" t="s">
        <v>310</v>
      </c>
      <c r="T119" s="2" t="s">
        <v>311</v>
      </c>
      <c r="U119" s="2" t="s">
        <v>312</v>
      </c>
      <c r="V119" s="6" t="s">
        <v>70</v>
      </c>
      <c r="W119" s="6" t="s">
        <v>70</v>
      </c>
      <c r="X119" s="6" t="s">
        <v>70</v>
      </c>
      <c r="Y119" s="6" t="s">
        <v>71</v>
      </c>
      <c r="Z119" s="6" t="s">
        <v>71</v>
      </c>
      <c r="AA119" s="6" t="s">
        <v>71</v>
      </c>
      <c r="AB119" s="6" t="s">
        <v>71</v>
      </c>
      <c r="AC119" s="6"/>
      <c r="AD119" s="6"/>
      <c r="AE119" s="6"/>
      <c r="AF119" s="6"/>
      <c r="AG119" s="6" t="s">
        <v>72</v>
      </c>
      <c r="AH119" s="6" t="s">
        <v>72</v>
      </c>
      <c r="AI119" s="6"/>
      <c r="AJ119" s="6" t="s">
        <v>72</v>
      </c>
      <c r="AK119" s="6"/>
      <c r="AL119" s="6"/>
      <c r="AM119" s="6"/>
      <c r="AN119" s="6"/>
      <c r="AO119" s="6" t="s">
        <v>71</v>
      </c>
      <c r="AP119" s="6"/>
      <c r="AQ119" s="6" t="s">
        <v>71</v>
      </c>
      <c r="AR119" s="6" t="s">
        <v>71</v>
      </c>
      <c r="AS119" s="6" t="s">
        <v>71</v>
      </c>
      <c r="AT119" s="6" t="s">
        <v>71</v>
      </c>
      <c r="AU119" s="6" t="s">
        <v>70</v>
      </c>
      <c r="AV119" s="6" t="s">
        <v>70</v>
      </c>
      <c r="AW119" s="6"/>
      <c r="AX119" s="6" t="s">
        <v>70</v>
      </c>
      <c r="AY119" s="6" t="s">
        <v>70</v>
      </c>
      <c r="AZ119" s="6" t="s">
        <v>70</v>
      </c>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t="s">
        <v>71</v>
      </c>
      <c r="CG119" s="6"/>
      <c r="CH119" s="6" t="s">
        <v>70</v>
      </c>
      <c r="CI119" s="6" t="s">
        <v>70</v>
      </c>
      <c r="CJ119" s="6" t="s">
        <v>70</v>
      </c>
      <c r="CK119" s="6" t="s">
        <v>70</v>
      </c>
      <c r="CL119" s="6" t="s">
        <v>70</v>
      </c>
      <c r="CM119" s="6" t="s">
        <v>70</v>
      </c>
      <c r="CN119" s="6"/>
      <c r="CO119" s="6" t="s">
        <v>70</v>
      </c>
      <c r="CP119" s="6" t="s">
        <v>73</v>
      </c>
      <c r="CQ119" s="6" t="s">
        <v>73</v>
      </c>
      <c r="CR119" s="6" t="s">
        <v>73</v>
      </c>
    </row>
    <row r="120" spans="1:96" ht="15" customHeight="1" x14ac:dyDescent="0.25">
      <c r="A120" t="s">
        <v>159</v>
      </c>
      <c r="B120" t="s">
        <v>116</v>
      </c>
      <c r="C120" t="s">
        <v>313</v>
      </c>
      <c r="D120" s="49" t="s">
        <v>74</v>
      </c>
      <c r="E120" t="s">
        <v>159</v>
      </c>
      <c r="F120" s="118" t="b">
        <f>OR(AND($G$2="Ja",OTL[[#This Row],[Basis]]="x"),
    AND($H$2="Ja",OTL[[#This Row],[NEN2580]]="x"),
    AND($I$2="Ja",OTL[[#This Row],[Meetinstructie]]="x"),
    AND($J$2="Ja",OTL[[#This Row],[Bbl vergunning]]="x"),
    AND($K$2="Ja",OTL[[#This Row],[WWS]]="x"),
    AND($L$2="Ja",OTL[[#This Row],[MJOP Bouwkundig]]="x"),
    AND($M$2="Ja",OTL[[#This Row],[MJOP Installaties]]="x"))</f>
        <v>0</v>
      </c>
      <c r="G120" s="4" t="s">
        <v>95</v>
      </c>
      <c r="H120" s="4" t="s">
        <v>95</v>
      </c>
      <c r="I120" s="4" t="s">
        <v>95</v>
      </c>
      <c r="J120" s="4" t="s">
        <v>95</v>
      </c>
      <c r="K120" s="4" t="s">
        <v>95</v>
      </c>
      <c r="P120" s="39" t="s">
        <v>160</v>
      </c>
      <c r="Q120" s="39" t="s">
        <v>97</v>
      </c>
      <c r="R120" s="1"/>
      <c r="S120" s="2" t="s">
        <v>314</v>
      </c>
      <c r="T120" s="2" t="s">
        <v>315</v>
      </c>
      <c r="U120" s="2" t="s">
        <v>316</v>
      </c>
      <c r="V120" s="6" t="s">
        <v>70</v>
      </c>
      <c r="W120" s="6" t="s">
        <v>70</v>
      </c>
      <c r="X120" s="6" t="s">
        <v>70</v>
      </c>
      <c r="Y120" s="6" t="s">
        <v>71</v>
      </c>
      <c r="Z120" s="6" t="s">
        <v>71</v>
      </c>
      <c r="AA120" s="6" t="s">
        <v>71</v>
      </c>
      <c r="AB120" s="6" t="s">
        <v>71</v>
      </c>
      <c r="AC120" s="6"/>
      <c r="AD120" s="6"/>
      <c r="AE120" s="6"/>
      <c r="AF120" s="6"/>
      <c r="AG120" s="6" t="s">
        <v>72</v>
      </c>
      <c r="AH120" s="6" t="s">
        <v>72</v>
      </c>
      <c r="AI120" s="6"/>
      <c r="AJ120" s="6" t="s">
        <v>72</v>
      </c>
      <c r="AK120" s="6"/>
      <c r="AL120" s="6"/>
      <c r="AM120" s="6"/>
      <c r="AN120" s="6"/>
      <c r="AO120" s="6" t="s">
        <v>71</v>
      </c>
      <c r="AP120" s="6"/>
      <c r="AQ120" s="6" t="s">
        <v>71</v>
      </c>
      <c r="AR120" s="6" t="s">
        <v>71</v>
      </c>
      <c r="AS120" s="6" t="s">
        <v>71</v>
      </c>
      <c r="AT120" s="6" t="s">
        <v>71</v>
      </c>
      <c r="AU120" s="6" t="s">
        <v>70</v>
      </c>
      <c r="AV120" s="6" t="s">
        <v>70</v>
      </c>
      <c r="AW120" s="6"/>
      <c r="AX120" s="6" t="s">
        <v>70</v>
      </c>
      <c r="AY120" s="6" t="s">
        <v>70</v>
      </c>
      <c r="AZ120" s="6" t="s">
        <v>70</v>
      </c>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t="s">
        <v>70</v>
      </c>
      <c r="CI120" s="6" t="s">
        <v>70</v>
      </c>
      <c r="CJ120" s="6" t="s">
        <v>70</v>
      </c>
      <c r="CK120" s="6" t="s">
        <v>70</v>
      </c>
      <c r="CL120" s="6" t="s">
        <v>70</v>
      </c>
      <c r="CM120" s="6" t="s">
        <v>70</v>
      </c>
      <c r="CN120" s="6" t="s">
        <v>70</v>
      </c>
      <c r="CO120" s="6" t="s">
        <v>70</v>
      </c>
      <c r="CP120" s="6" t="s">
        <v>73</v>
      </c>
      <c r="CQ120" s="6" t="s">
        <v>73</v>
      </c>
      <c r="CR120" s="6" t="s">
        <v>73</v>
      </c>
    </row>
    <row r="121" spans="1:96" ht="15" customHeight="1" x14ac:dyDescent="0.25">
      <c r="A121" t="s">
        <v>321</v>
      </c>
      <c r="D121" s="49" t="s">
        <v>74</v>
      </c>
      <c r="E121" t="s">
        <v>94</v>
      </c>
      <c r="F121" s="118" t="b">
        <f>OR(AND($G$2="Ja",OTL[[#This Row],[Basis]]="x"),
    AND($H$2="Ja",OTL[[#This Row],[NEN2580]]="x"),
    AND($I$2="Ja",OTL[[#This Row],[Meetinstructie]]="x"),
    AND($J$2="Ja",OTL[[#This Row],[Bbl vergunning]]="x"),
    AND($K$2="Ja",OTL[[#This Row],[WWS]]="x"),
    AND($L$2="Ja",OTL[[#This Row],[MJOP Bouwkundig]]="x"),
    AND($M$2="Ja",OTL[[#This Row],[MJOP Installaties]]="x"))</f>
        <v>0</v>
      </c>
      <c r="K121" s="4" t="s">
        <v>98</v>
      </c>
      <c r="L121" s="4" t="s">
        <v>95</v>
      </c>
      <c r="P121" t="s">
        <v>322</v>
      </c>
      <c r="Q121" s="39" t="s">
        <v>97</v>
      </c>
      <c r="R121" s="1"/>
      <c r="S121" t="s">
        <v>866</v>
      </c>
      <c r="T121" t="s">
        <v>867</v>
      </c>
      <c r="U121" s="2"/>
      <c r="V121" s="6" t="s">
        <v>70</v>
      </c>
      <c r="W121" s="6" t="s">
        <v>70</v>
      </c>
      <c r="X121" s="6" t="s">
        <v>70</v>
      </c>
      <c r="Y121" s="6" t="s">
        <v>71</v>
      </c>
      <c r="Z121" s="6" t="s">
        <v>71</v>
      </c>
      <c r="AA121" s="6" t="s">
        <v>71</v>
      </c>
      <c r="AB121" s="6"/>
      <c r="AC121" s="6" t="s">
        <v>72</v>
      </c>
      <c r="AD121" s="6"/>
      <c r="AE121" s="6"/>
      <c r="AF121" s="6"/>
      <c r="AG121" s="6" t="s">
        <v>72</v>
      </c>
      <c r="AH121" s="6"/>
      <c r="AI121" s="6" t="s">
        <v>72</v>
      </c>
      <c r="AJ121" s="6"/>
      <c r="AK121" s="6"/>
      <c r="AL121" s="6"/>
      <c r="AM121" s="6"/>
      <c r="AN121" s="6"/>
      <c r="AO121" s="6"/>
      <c r="AP121" s="6"/>
      <c r="AQ121" s="6"/>
      <c r="AR121" s="6"/>
      <c r="AS121" s="6"/>
      <c r="AT121" s="6"/>
      <c r="AU121" s="6"/>
      <c r="AV121" s="6"/>
      <c r="AW121" s="6"/>
      <c r="AX121" s="6"/>
      <c r="AY121" s="6"/>
      <c r="AZ121" s="6" t="s">
        <v>98</v>
      </c>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t="s">
        <v>70</v>
      </c>
      <c r="CB121" s="6" t="s">
        <v>1035</v>
      </c>
      <c r="CC121" s="6"/>
      <c r="CD121" s="6"/>
      <c r="CE121" s="6"/>
      <c r="CF121" s="6" t="s">
        <v>71</v>
      </c>
      <c r="CG121" s="6"/>
      <c r="CH121" s="6"/>
      <c r="CI121" s="6" t="s">
        <v>70</v>
      </c>
      <c r="CJ121" s="6"/>
      <c r="CK121" s="6"/>
      <c r="CL121" s="6" t="s">
        <v>70</v>
      </c>
      <c r="CM121" s="6"/>
      <c r="CN121" s="6"/>
      <c r="CO121" s="6"/>
      <c r="CP121" s="6" t="s">
        <v>73</v>
      </c>
      <c r="CQ121" s="6" t="s">
        <v>73</v>
      </c>
      <c r="CR121" s="6" t="s">
        <v>73</v>
      </c>
    </row>
    <row r="122" spans="1:96" ht="15" customHeight="1" x14ac:dyDescent="0.25">
      <c r="A122" t="s">
        <v>323</v>
      </c>
      <c r="D122" s="49" t="s">
        <v>74</v>
      </c>
      <c r="E122" t="s">
        <v>94</v>
      </c>
      <c r="F122" s="118" t="b">
        <f>OR(AND($G$2="Ja",OTL[[#This Row],[Basis]]="x"),
    AND($H$2="Ja",OTL[[#This Row],[NEN2580]]="x"),
    AND($I$2="Ja",OTL[[#This Row],[Meetinstructie]]="x"),
    AND($J$2="Ja",OTL[[#This Row],[Bbl vergunning]]="x"),
    AND($K$2="Ja",OTL[[#This Row],[WWS]]="x"),
    AND($L$2="Ja",OTL[[#This Row],[MJOP Bouwkundig]]="x"),
    AND($M$2="Ja",OTL[[#This Row],[MJOP Installaties]]="x"))</f>
        <v>0</v>
      </c>
      <c r="K122" s="4" t="s">
        <v>98</v>
      </c>
      <c r="L122" s="4" t="s">
        <v>95</v>
      </c>
      <c r="P122" t="s">
        <v>322</v>
      </c>
      <c r="Q122" t="s">
        <v>97</v>
      </c>
      <c r="R122" s="1"/>
      <c r="S122" t="s">
        <v>868</v>
      </c>
      <c r="T122" t="s">
        <v>869</v>
      </c>
      <c r="U122" s="2"/>
      <c r="V122" s="6" t="s">
        <v>70</v>
      </c>
      <c r="W122" s="6" t="s">
        <v>70</v>
      </c>
      <c r="X122" s="6" t="s">
        <v>70</v>
      </c>
      <c r="Y122" s="6" t="s">
        <v>71</v>
      </c>
      <c r="Z122" s="6" t="s">
        <v>71</v>
      </c>
      <c r="AA122" s="6" t="s">
        <v>71</v>
      </c>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t="s">
        <v>98</v>
      </c>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t="s">
        <v>1035</v>
      </c>
      <c r="CC122" s="6"/>
      <c r="CD122" s="6"/>
      <c r="CE122" s="6"/>
      <c r="CF122" s="6" t="s">
        <v>71</v>
      </c>
      <c r="CG122" s="6"/>
      <c r="CH122" s="6"/>
      <c r="CI122" s="6" t="s">
        <v>70</v>
      </c>
      <c r="CJ122" s="6"/>
      <c r="CK122" s="6"/>
      <c r="CL122" s="6" t="s">
        <v>70</v>
      </c>
      <c r="CM122" s="6"/>
      <c r="CN122" s="6"/>
      <c r="CO122" s="6"/>
      <c r="CP122" s="6" t="s">
        <v>73</v>
      </c>
      <c r="CQ122" s="6" t="s">
        <v>73</v>
      </c>
      <c r="CR122" s="6" t="s">
        <v>73</v>
      </c>
    </row>
    <row r="123" spans="1:96" ht="15" customHeight="1" x14ac:dyDescent="0.25">
      <c r="A123" t="s">
        <v>324</v>
      </c>
      <c r="D123" s="49" t="s">
        <v>74</v>
      </c>
      <c r="E123" t="s">
        <v>102</v>
      </c>
      <c r="F123" s="118" t="b">
        <f>OR(AND($G$2="Ja",OTL[[#This Row],[Basis]]="x"),
    AND($H$2="Ja",OTL[[#This Row],[NEN2580]]="x"),
    AND($I$2="Ja",OTL[[#This Row],[Meetinstructie]]="x"),
    AND($J$2="Ja",OTL[[#This Row],[Bbl vergunning]]="x"),
    AND($K$2="Ja",OTL[[#This Row],[WWS]]="x"),
    AND($L$2="Ja",OTL[[#This Row],[MJOP Bouwkundig]]="x"),
    AND($M$2="Ja",OTL[[#This Row],[MJOP Installaties]]="x"))</f>
        <v>0</v>
      </c>
      <c r="K123" s="4" t="s">
        <v>98</v>
      </c>
      <c r="M123" s="4" t="s">
        <v>95</v>
      </c>
      <c r="P123" t="s">
        <v>109</v>
      </c>
      <c r="Q123" t="s">
        <v>97</v>
      </c>
      <c r="R123" s="1">
        <v>90</v>
      </c>
      <c r="S123" t="s">
        <v>870</v>
      </c>
      <c r="T123" t="s">
        <v>871</v>
      </c>
      <c r="U123" s="2"/>
      <c r="V123" s="6" t="s">
        <v>70</v>
      </c>
      <c r="W123" s="6" t="s">
        <v>70</v>
      </c>
      <c r="X123" s="6" t="s">
        <v>70</v>
      </c>
      <c r="Y123" s="6" t="s">
        <v>71</v>
      </c>
      <c r="Z123" s="6" t="s">
        <v>71</v>
      </c>
      <c r="AA123" s="6" t="s">
        <v>71</v>
      </c>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t="s">
        <v>98</v>
      </c>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t="s">
        <v>1035</v>
      </c>
      <c r="CC123" s="6"/>
      <c r="CD123" s="6"/>
      <c r="CE123" s="6" t="s">
        <v>70</v>
      </c>
      <c r="CF123" s="6"/>
      <c r="CG123" s="6"/>
      <c r="CH123" s="6"/>
      <c r="CI123" s="6" t="s">
        <v>70</v>
      </c>
      <c r="CJ123" s="6" t="s">
        <v>70</v>
      </c>
      <c r="CK123" s="6"/>
      <c r="CL123" s="6" t="s">
        <v>70</v>
      </c>
      <c r="CM123" s="6"/>
      <c r="CN123" s="6"/>
      <c r="CO123" s="6"/>
      <c r="CP123" s="6" t="s">
        <v>73</v>
      </c>
      <c r="CQ123" s="6" t="s">
        <v>73</v>
      </c>
      <c r="CR123" s="6" t="s">
        <v>73</v>
      </c>
    </row>
    <row r="124" spans="1:96" ht="15" customHeight="1" x14ac:dyDescent="0.25">
      <c r="A124" t="s">
        <v>325</v>
      </c>
      <c r="D124" s="49" t="s">
        <v>74</v>
      </c>
      <c r="E124" t="s">
        <v>102</v>
      </c>
      <c r="F124" s="118" t="b">
        <f>OR(AND($G$2="Ja",OTL[[#This Row],[Basis]]="x"),
    AND($H$2="Ja",OTL[[#This Row],[NEN2580]]="x"),
    AND($I$2="Ja",OTL[[#This Row],[Meetinstructie]]="x"),
    AND($J$2="Ja",OTL[[#This Row],[Bbl vergunning]]="x"),
    AND($K$2="Ja",OTL[[#This Row],[WWS]]="x"),
    AND($L$2="Ja",OTL[[#This Row],[MJOP Bouwkundig]]="x"),
    AND($M$2="Ja",OTL[[#This Row],[MJOP Installaties]]="x"))</f>
        <v>0</v>
      </c>
      <c r="K124" s="4" t="s">
        <v>98</v>
      </c>
      <c r="M124" s="4" t="s">
        <v>95</v>
      </c>
      <c r="P124" t="s">
        <v>132</v>
      </c>
      <c r="Q124" t="s">
        <v>154</v>
      </c>
      <c r="R124" s="1">
        <v>59</v>
      </c>
      <c r="S124" t="s">
        <v>872</v>
      </c>
      <c r="T124" t="s">
        <v>873</v>
      </c>
      <c r="U124" s="2"/>
      <c r="V124" s="6" t="s">
        <v>70</v>
      </c>
      <c r="W124" s="6" t="s">
        <v>70</v>
      </c>
      <c r="X124" s="6" t="s">
        <v>70</v>
      </c>
      <c r="Y124" s="6" t="s">
        <v>71</v>
      </c>
      <c r="Z124" s="6" t="s">
        <v>71</v>
      </c>
      <c r="AA124" s="6" t="s">
        <v>71</v>
      </c>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t="s">
        <v>98</v>
      </c>
      <c r="BA124" s="6"/>
      <c r="BB124" s="6"/>
      <c r="BC124" s="6"/>
      <c r="BD124" s="6"/>
      <c r="BE124" s="6"/>
      <c r="BF124" s="6"/>
      <c r="BG124" s="6"/>
      <c r="BH124" s="6"/>
      <c r="BI124" s="6"/>
      <c r="BJ124" s="6"/>
      <c r="BK124" s="6"/>
      <c r="BL124" s="6"/>
      <c r="BM124" s="6"/>
      <c r="BN124" s="6"/>
      <c r="BO124" s="6"/>
      <c r="BP124" s="6"/>
      <c r="BQ124" s="6"/>
      <c r="BR124" s="6"/>
      <c r="BS124" s="6"/>
      <c r="BT124" s="6"/>
      <c r="BU124" s="6"/>
      <c r="BV124" s="6"/>
      <c r="BW124" s="6"/>
      <c r="BX124" s="6"/>
      <c r="BY124" s="6"/>
      <c r="BZ124" s="6"/>
      <c r="CA124" s="6"/>
      <c r="CB124" s="6"/>
      <c r="CC124" s="6"/>
      <c r="CD124" s="6"/>
      <c r="CE124" s="6" t="s">
        <v>70</v>
      </c>
      <c r="CF124" s="6"/>
      <c r="CG124" s="6"/>
      <c r="CH124" s="6"/>
      <c r="CI124" s="6" t="s">
        <v>70</v>
      </c>
      <c r="CJ124" s="6" t="s">
        <v>70</v>
      </c>
      <c r="CK124" s="6"/>
      <c r="CL124" s="6" t="s">
        <v>70</v>
      </c>
      <c r="CM124" s="6"/>
      <c r="CN124" s="6"/>
      <c r="CO124" s="6"/>
      <c r="CP124" s="6" t="s">
        <v>73</v>
      </c>
      <c r="CQ124" s="6" t="s">
        <v>73</v>
      </c>
      <c r="CR124" s="6" t="s">
        <v>73</v>
      </c>
    </row>
    <row r="125" spans="1:96" ht="15" customHeight="1" x14ac:dyDescent="0.25">
      <c r="A125" t="s">
        <v>326</v>
      </c>
      <c r="D125" s="49" t="s">
        <v>74</v>
      </c>
      <c r="E125" t="s">
        <v>102</v>
      </c>
      <c r="F125" s="118" t="b">
        <f>OR(AND($G$2="Ja",OTL[[#This Row],[Basis]]="x"),
    AND($H$2="Ja",OTL[[#This Row],[NEN2580]]="x"),
    AND($I$2="Ja",OTL[[#This Row],[Meetinstructie]]="x"),
    AND($J$2="Ja",OTL[[#This Row],[Bbl vergunning]]="x"),
    AND($K$2="Ja",OTL[[#This Row],[WWS]]="x"),
    AND($L$2="Ja",OTL[[#This Row],[MJOP Bouwkundig]]="x"),
    AND($M$2="Ja",OTL[[#This Row],[MJOP Installaties]]="x"))</f>
        <v>0</v>
      </c>
      <c r="K125" s="4" t="s">
        <v>98</v>
      </c>
      <c r="M125" s="4" t="s">
        <v>95</v>
      </c>
      <c r="P125" t="s">
        <v>197</v>
      </c>
      <c r="Q125" t="s">
        <v>97</v>
      </c>
      <c r="R125" s="1">
        <v>52</v>
      </c>
      <c r="S125" t="s">
        <v>874</v>
      </c>
      <c r="T125" t="s">
        <v>875</v>
      </c>
      <c r="U125" s="2"/>
      <c r="V125" s="6" t="s">
        <v>70</v>
      </c>
      <c r="W125" s="6" t="s">
        <v>70</v>
      </c>
      <c r="X125" s="6" t="s">
        <v>70</v>
      </c>
      <c r="Y125" s="6" t="s">
        <v>71</v>
      </c>
      <c r="Z125" s="6" t="s">
        <v>71</v>
      </c>
      <c r="AA125" s="6" t="s">
        <v>71</v>
      </c>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t="s">
        <v>98</v>
      </c>
      <c r="BA125" s="6"/>
      <c r="BB125" s="6"/>
      <c r="BC125" s="6"/>
      <c r="BD125" s="6"/>
      <c r="BE125" s="6"/>
      <c r="BF125" s="6"/>
      <c r="BG125" s="6"/>
      <c r="BH125" s="6"/>
      <c r="BI125" s="6"/>
      <c r="BJ125" s="6"/>
      <c r="BK125" s="6"/>
      <c r="BL125" s="6"/>
      <c r="BM125" s="6"/>
      <c r="BN125" s="6"/>
      <c r="BO125" s="6"/>
      <c r="BP125" s="6"/>
      <c r="BQ125" s="6"/>
      <c r="BR125" s="6"/>
      <c r="BS125" s="6"/>
      <c r="BT125" s="6"/>
      <c r="BU125" s="6"/>
      <c r="BV125" s="6"/>
      <c r="BW125" s="6"/>
      <c r="BX125" s="6"/>
      <c r="BY125" s="6"/>
      <c r="BZ125" s="6"/>
      <c r="CA125" s="6"/>
      <c r="CB125" s="6"/>
      <c r="CC125" s="6"/>
      <c r="CD125" s="6"/>
      <c r="CE125" s="6" t="s">
        <v>70</v>
      </c>
      <c r="CF125" s="6" t="s">
        <v>71</v>
      </c>
      <c r="CG125" s="6"/>
      <c r="CH125" s="6"/>
      <c r="CI125" s="6" t="s">
        <v>70</v>
      </c>
      <c r="CJ125" s="6" t="s">
        <v>70</v>
      </c>
      <c r="CK125" s="6"/>
      <c r="CL125" s="6" t="s">
        <v>70</v>
      </c>
      <c r="CM125" s="6"/>
      <c r="CN125" s="6"/>
      <c r="CO125" s="6"/>
      <c r="CP125" s="6" t="s">
        <v>73</v>
      </c>
      <c r="CQ125" s="6" t="s">
        <v>73</v>
      </c>
      <c r="CR125" s="6" t="s">
        <v>73</v>
      </c>
    </row>
    <row r="126" spans="1:96" ht="15" customHeight="1" x14ac:dyDescent="0.25">
      <c r="A126" t="s">
        <v>327</v>
      </c>
      <c r="D126" s="49" t="s">
        <v>74</v>
      </c>
      <c r="E126" t="s">
        <v>94</v>
      </c>
      <c r="F126" s="118" t="b">
        <f>OR(AND($G$2="Ja",OTL[[#This Row],[Basis]]="x"),
    AND($H$2="Ja",OTL[[#This Row],[NEN2580]]="x"),
    AND($I$2="Ja",OTL[[#This Row],[Meetinstructie]]="x"),
    AND($J$2="Ja",OTL[[#This Row],[Bbl vergunning]]="x"),
    AND($K$2="Ja",OTL[[#This Row],[WWS]]="x"),
    AND($L$2="Ja",OTL[[#This Row],[MJOP Bouwkundig]]="x"),
    AND($M$2="Ja",OTL[[#This Row],[MJOP Installaties]]="x"))</f>
        <v>0</v>
      </c>
      <c r="K126" s="4" t="s">
        <v>98</v>
      </c>
      <c r="L126" s="4" t="s">
        <v>95</v>
      </c>
      <c r="P126" t="s">
        <v>328</v>
      </c>
      <c r="Q126" t="s">
        <v>97</v>
      </c>
      <c r="R126" s="1"/>
      <c r="S126" t="s">
        <v>876</v>
      </c>
      <c r="T126" t="s">
        <v>877</v>
      </c>
      <c r="U126" s="2" t="s">
        <v>329</v>
      </c>
      <c r="V126" s="6" t="s">
        <v>70</v>
      </c>
      <c r="W126" s="6" t="s">
        <v>70</v>
      </c>
      <c r="X126" s="6" t="s">
        <v>70</v>
      </c>
      <c r="Y126" s="6" t="s">
        <v>71</v>
      </c>
      <c r="Z126" s="6" t="s">
        <v>71</v>
      </c>
      <c r="AA126" s="6" t="s">
        <v>71</v>
      </c>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t="s">
        <v>98</v>
      </c>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t="s">
        <v>1035</v>
      </c>
      <c r="CC126" s="6"/>
      <c r="CD126" s="6"/>
      <c r="CE126" s="6"/>
      <c r="CF126" s="6" t="s">
        <v>71</v>
      </c>
      <c r="CG126" s="6"/>
      <c r="CH126" s="6"/>
      <c r="CI126" s="6" t="s">
        <v>70</v>
      </c>
      <c r="CJ126" s="6"/>
      <c r="CK126" s="6"/>
      <c r="CL126" s="6" t="s">
        <v>70</v>
      </c>
      <c r="CM126" s="6"/>
      <c r="CN126" s="6"/>
      <c r="CO126" s="6"/>
      <c r="CP126" s="6" t="s">
        <v>73</v>
      </c>
      <c r="CQ126" s="6" t="s">
        <v>73</v>
      </c>
      <c r="CR126" s="6" t="s">
        <v>73</v>
      </c>
    </row>
    <row r="127" spans="1:96" ht="15" customHeight="1" x14ac:dyDescent="0.25">
      <c r="A127" t="s">
        <v>330</v>
      </c>
      <c r="D127" s="49" t="s">
        <v>74</v>
      </c>
      <c r="E127" t="s">
        <v>94</v>
      </c>
      <c r="F127" s="118" t="b">
        <f>OR(AND($G$2="Ja",OTL[[#This Row],[Basis]]="x"),
    AND($H$2="Ja",OTL[[#This Row],[NEN2580]]="x"),
    AND($I$2="Ja",OTL[[#This Row],[Meetinstructie]]="x"),
    AND($J$2="Ja",OTL[[#This Row],[Bbl vergunning]]="x"),
    AND($K$2="Ja",OTL[[#This Row],[WWS]]="x"),
    AND($L$2="Ja",OTL[[#This Row],[MJOP Bouwkundig]]="x"),
    AND($M$2="Ja",OTL[[#This Row],[MJOP Installaties]]="x"))</f>
        <v>0</v>
      </c>
      <c r="K127" s="4" t="s">
        <v>98</v>
      </c>
      <c r="L127" s="4" t="s">
        <v>95</v>
      </c>
      <c r="P127" t="s">
        <v>150</v>
      </c>
      <c r="Q127" t="s">
        <v>331</v>
      </c>
      <c r="R127" s="1">
        <v>22</v>
      </c>
      <c r="S127" t="s">
        <v>878</v>
      </c>
      <c r="T127" t="s">
        <v>879</v>
      </c>
      <c r="U127" s="2" t="s">
        <v>332</v>
      </c>
      <c r="V127" s="6" t="s">
        <v>70</v>
      </c>
      <c r="W127" s="6" t="s">
        <v>70</v>
      </c>
      <c r="X127" s="6" t="s">
        <v>70</v>
      </c>
      <c r="Y127" s="6" t="s">
        <v>71</v>
      </c>
      <c r="Z127" s="6" t="s">
        <v>71</v>
      </c>
      <c r="AA127" s="6" t="s">
        <v>71</v>
      </c>
      <c r="AB127" s="6"/>
      <c r="AC127" s="6"/>
      <c r="AD127" s="6"/>
      <c r="AE127" s="6"/>
      <c r="AF127" s="6" t="s">
        <v>72</v>
      </c>
      <c r="AG127" s="6" t="s">
        <v>72</v>
      </c>
      <c r="AH127" s="6"/>
      <c r="AI127" s="6" t="s">
        <v>72</v>
      </c>
      <c r="AJ127" s="6" t="s">
        <v>72</v>
      </c>
      <c r="AK127" s="6"/>
      <c r="AL127" s="6"/>
      <c r="AM127" s="6"/>
      <c r="AN127" s="6"/>
      <c r="AO127" s="6"/>
      <c r="AP127" s="6"/>
      <c r="AQ127" s="6"/>
      <c r="AR127" s="6"/>
      <c r="AS127" s="6"/>
      <c r="AT127" s="6"/>
      <c r="AU127" s="6"/>
      <c r="AV127" s="6"/>
      <c r="AW127" s="6"/>
      <c r="AX127" s="6"/>
      <c r="AY127" s="6"/>
      <c r="AZ127" s="6" t="s">
        <v>98</v>
      </c>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t="s">
        <v>70</v>
      </c>
      <c r="CB127" s="6" t="s">
        <v>1035</v>
      </c>
      <c r="CC127" s="6"/>
      <c r="CD127" s="6" t="s">
        <v>72</v>
      </c>
      <c r="CE127" s="6"/>
      <c r="CF127" s="6" t="s">
        <v>71</v>
      </c>
      <c r="CG127" s="6"/>
      <c r="CH127" s="6"/>
      <c r="CI127" s="6" t="s">
        <v>70</v>
      </c>
      <c r="CJ127" s="6"/>
      <c r="CK127" s="6"/>
      <c r="CL127" s="6" t="s">
        <v>70</v>
      </c>
      <c r="CM127" s="6"/>
      <c r="CN127" s="6"/>
      <c r="CO127" s="6"/>
      <c r="CP127" s="6" t="s">
        <v>73</v>
      </c>
      <c r="CQ127" s="6" t="s">
        <v>73</v>
      </c>
      <c r="CR127" s="6" t="s">
        <v>73</v>
      </c>
    </row>
    <row r="128" spans="1:96" ht="15" customHeight="1" x14ac:dyDescent="0.25">
      <c r="A128" t="s">
        <v>333</v>
      </c>
      <c r="D128" s="49" t="s">
        <v>74</v>
      </c>
      <c r="E128" t="s">
        <v>94</v>
      </c>
      <c r="F128" s="118" t="b">
        <f>OR(AND($G$2="Ja",OTL[[#This Row],[Basis]]="x"),
    AND($H$2="Ja",OTL[[#This Row],[NEN2580]]="x"),
    AND($I$2="Ja",OTL[[#This Row],[Meetinstructie]]="x"),
    AND($J$2="Ja",OTL[[#This Row],[Bbl vergunning]]="x"),
    AND($K$2="Ja",OTL[[#This Row],[WWS]]="x"),
    AND($L$2="Ja",OTL[[#This Row],[MJOP Bouwkundig]]="x"),
    AND($M$2="Ja",OTL[[#This Row],[MJOP Installaties]]="x"))</f>
        <v>0</v>
      </c>
      <c r="K128" s="4" t="s">
        <v>98</v>
      </c>
      <c r="L128" s="4" t="s">
        <v>95</v>
      </c>
      <c r="P128" t="s">
        <v>129</v>
      </c>
      <c r="Q128" t="s">
        <v>97</v>
      </c>
      <c r="R128" s="1"/>
      <c r="S128" t="s">
        <v>880</v>
      </c>
      <c r="T128" t="s">
        <v>881</v>
      </c>
      <c r="U128" s="2"/>
      <c r="V128" s="6" t="s">
        <v>70</v>
      </c>
      <c r="W128" s="6" t="s">
        <v>70</v>
      </c>
      <c r="X128" s="6" t="s">
        <v>70</v>
      </c>
      <c r="Y128" s="6" t="s">
        <v>71</v>
      </c>
      <c r="Z128" s="6" t="s">
        <v>71</v>
      </c>
      <c r="AA128" s="6" t="s">
        <v>71</v>
      </c>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t="s">
        <v>98</v>
      </c>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t="s">
        <v>1035</v>
      </c>
      <c r="CC128" s="6"/>
      <c r="CD128" s="6"/>
      <c r="CE128" s="6"/>
      <c r="CF128" s="6" t="s">
        <v>71</v>
      </c>
      <c r="CG128" s="6"/>
      <c r="CH128" s="6"/>
      <c r="CI128" s="6" t="s">
        <v>70</v>
      </c>
      <c r="CJ128" s="6"/>
      <c r="CK128" s="6"/>
      <c r="CL128" s="6" t="s">
        <v>70</v>
      </c>
      <c r="CM128" s="6"/>
      <c r="CN128" s="6"/>
      <c r="CO128" s="6"/>
      <c r="CP128" s="6" t="s">
        <v>73</v>
      </c>
      <c r="CQ128" s="6" t="s">
        <v>73</v>
      </c>
      <c r="CR128" s="6" t="s">
        <v>73</v>
      </c>
    </row>
    <row r="129" spans="1:96" ht="15" customHeight="1" x14ac:dyDescent="0.25">
      <c r="A129" t="s">
        <v>334</v>
      </c>
      <c r="D129" s="49" t="s">
        <v>74</v>
      </c>
      <c r="E129" t="s">
        <v>94</v>
      </c>
      <c r="F129" s="118" t="b">
        <f>OR(AND($G$2="Ja",OTL[[#This Row],[Basis]]="x"),
    AND($H$2="Ja",OTL[[#This Row],[NEN2580]]="x"),
    AND($I$2="Ja",OTL[[#This Row],[Meetinstructie]]="x"),
    AND($J$2="Ja",OTL[[#This Row],[Bbl vergunning]]="x"),
    AND($K$2="Ja",OTL[[#This Row],[WWS]]="x"),
    AND($L$2="Ja",OTL[[#This Row],[MJOP Bouwkundig]]="x"),
    AND($M$2="Ja",OTL[[#This Row],[MJOP Installaties]]="x"))</f>
        <v>0</v>
      </c>
      <c r="G129" s="4" t="s">
        <v>95</v>
      </c>
      <c r="K129" s="4" t="s">
        <v>98</v>
      </c>
      <c r="L129" s="4" t="s">
        <v>95</v>
      </c>
      <c r="P129" t="s">
        <v>252</v>
      </c>
      <c r="Q129" t="s">
        <v>97</v>
      </c>
      <c r="R129" s="1">
        <v>24</v>
      </c>
      <c r="S129" t="s">
        <v>882</v>
      </c>
      <c r="T129" t="s">
        <v>883</v>
      </c>
      <c r="U129" s="2"/>
      <c r="V129" s="6" t="s">
        <v>70</v>
      </c>
      <c r="W129" s="6" t="s">
        <v>70</v>
      </c>
      <c r="X129" s="6" t="s">
        <v>70</v>
      </c>
      <c r="Y129" s="6" t="s">
        <v>71</v>
      </c>
      <c r="Z129" s="6" t="s">
        <v>71</v>
      </c>
      <c r="AA129" s="6" t="s">
        <v>71</v>
      </c>
      <c r="AB129" s="6"/>
      <c r="AC129" s="6"/>
      <c r="AD129" s="6"/>
      <c r="AE129" s="6"/>
      <c r="AF129" s="6"/>
      <c r="AG129" s="6" t="s">
        <v>72</v>
      </c>
      <c r="AH129" s="6"/>
      <c r="AI129" s="6"/>
      <c r="AJ129" s="6" t="s">
        <v>72</v>
      </c>
      <c r="AK129" s="6"/>
      <c r="AL129" s="6"/>
      <c r="AM129" s="6"/>
      <c r="AN129" s="6"/>
      <c r="AO129" s="6"/>
      <c r="AP129" s="6"/>
      <c r="AQ129" s="6"/>
      <c r="AR129" s="6"/>
      <c r="AS129" s="6"/>
      <c r="AT129" s="6"/>
      <c r="AU129" s="6"/>
      <c r="AV129" s="6"/>
      <c r="AW129" s="6"/>
      <c r="AX129" s="6"/>
      <c r="AY129" s="6"/>
      <c r="AZ129" s="6" t="s">
        <v>98</v>
      </c>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t="s">
        <v>1035</v>
      </c>
      <c r="CC129" s="6"/>
      <c r="CD129" s="6" t="s">
        <v>72</v>
      </c>
      <c r="CE129" s="6"/>
      <c r="CF129" s="6" t="s">
        <v>71</v>
      </c>
      <c r="CG129" s="6"/>
      <c r="CH129" s="6"/>
      <c r="CI129" s="6" t="s">
        <v>70</v>
      </c>
      <c r="CJ129" s="6"/>
      <c r="CK129" s="6"/>
      <c r="CL129" s="6" t="s">
        <v>70</v>
      </c>
      <c r="CM129" s="6"/>
      <c r="CN129" s="6"/>
      <c r="CO129" s="6" t="s">
        <v>70</v>
      </c>
      <c r="CP129" s="6" t="s">
        <v>73</v>
      </c>
      <c r="CQ129" s="6" t="s">
        <v>73</v>
      </c>
      <c r="CR129" s="6" t="s">
        <v>73</v>
      </c>
    </row>
    <row r="130" spans="1:96" ht="15" customHeight="1" x14ac:dyDescent="0.25">
      <c r="A130" t="s">
        <v>335</v>
      </c>
      <c r="D130" s="49" t="s">
        <v>74</v>
      </c>
      <c r="E130" t="s">
        <v>102</v>
      </c>
      <c r="F130" s="118" t="b">
        <f>OR(AND($G$2="Ja",OTL[[#This Row],[Basis]]="x"),
    AND($H$2="Ja",OTL[[#This Row],[NEN2580]]="x"),
    AND($I$2="Ja",OTL[[#This Row],[Meetinstructie]]="x"),
    AND($J$2="Ja",OTL[[#This Row],[Bbl vergunning]]="x"),
    AND($K$2="Ja",OTL[[#This Row],[WWS]]="x"),
    AND($L$2="Ja",OTL[[#This Row],[MJOP Bouwkundig]]="x"),
    AND($M$2="Ja",OTL[[#This Row],[MJOP Installaties]]="x"))</f>
        <v>0</v>
      </c>
      <c r="K130" s="4" t="s">
        <v>98</v>
      </c>
      <c r="M130" s="4" t="s">
        <v>95</v>
      </c>
      <c r="P130" t="s">
        <v>275</v>
      </c>
      <c r="Q130" t="s">
        <v>97</v>
      </c>
      <c r="R130" s="1">
        <v>66</v>
      </c>
      <c r="S130" t="s">
        <v>884</v>
      </c>
      <c r="T130" t="s">
        <v>885</v>
      </c>
      <c r="U130" s="2"/>
      <c r="V130" s="6" t="s">
        <v>70</v>
      </c>
      <c r="W130" s="6" t="s">
        <v>70</v>
      </c>
      <c r="X130" s="6" t="s">
        <v>70</v>
      </c>
      <c r="Y130" s="6" t="s">
        <v>71</v>
      </c>
      <c r="Z130" s="6" t="s">
        <v>71</v>
      </c>
      <c r="AA130" s="6" t="s">
        <v>71</v>
      </c>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t="s">
        <v>98</v>
      </c>
      <c r="BA130" s="6"/>
      <c r="BB130" s="6"/>
      <c r="BC130" s="6"/>
      <c r="BD130" s="6"/>
      <c r="BE130" s="6"/>
      <c r="BF130" s="6"/>
      <c r="BG130" s="6"/>
      <c r="BH130" s="6"/>
      <c r="BI130" s="6"/>
      <c r="BJ130" s="6"/>
      <c r="BK130" s="6"/>
      <c r="BL130" s="6"/>
      <c r="BM130" s="6"/>
      <c r="BN130" s="6"/>
      <c r="BO130" s="6"/>
      <c r="BP130" s="6"/>
      <c r="BQ130" s="6"/>
      <c r="BR130" s="6"/>
      <c r="BS130" s="6"/>
      <c r="BT130" s="6"/>
      <c r="BU130" s="6"/>
      <c r="BV130" s="6"/>
      <c r="BW130" s="6"/>
      <c r="BX130" s="6"/>
      <c r="BY130" s="6"/>
      <c r="BZ130" s="6"/>
      <c r="CA130" s="6"/>
      <c r="CB130" s="6"/>
      <c r="CC130" s="6"/>
      <c r="CD130" s="6"/>
      <c r="CE130" s="6" t="s">
        <v>70</v>
      </c>
      <c r="CF130" s="6"/>
      <c r="CG130" s="6"/>
      <c r="CH130" s="6"/>
      <c r="CI130" s="6" t="s">
        <v>70</v>
      </c>
      <c r="CJ130" s="6" t="s">
        <v>70</v>
      </c>
      <c r="CK130" s="6"/>
      <c r="CL130" s="6" t="s">
        <v>70</v>
      </c>
      <c r="CM130" s="6"/>
      <c r="CN130" s="6"/>
      <c r="CO130" s="6"/>
      <c r="CP130" s="6" t="s">
        <v>73</v>
      </c>
      <c r="CQ130" s="6" t="s">
        <v>73</v>
      </c>
      <c r="CR130" s="6" t="s">
        <v>73</v>
      </c>
    </row>
    <row r="131" spans="1:96" ht="15" customHeight="1" x14ac:dyDescent="0.25">
      <c r="A131" t="s">
        <v>336</v>
      </c>
      <c r="D131" s="49" t="s">
        <v>74</v>
      </c>
      <c r="E131" t="s">
        <v>102</v>
      </c>
      <c r="F131" s="118" t="b">
        <f>OR(AND($G$2="Ja",OTL[[#This Row],[Basis]]="x"),
    AND($H$2="Ja",OTL[[#This Row],[NEN2580]]="x"),
    AND($I$2="Ja",OTL[[#This Row],[Meetinstructie]]="x"),
    AND($J$2="Ja",OTL[[#This Row],[Bbl vergunning]]="x"),
    AND($K$2="Ja",OTL[[#This Row],[WWS]]="x"),
    AND($L$2="Ja",OTL[[#This Row],[MJOP Bouwkundig]]="x"),
    AND($M$2="Ja",OTL[[#This Row],[MJOP Installaties]]="x"))</f>
        <v>0</v>
      </c>
      <c r="K131" s="4" t="s">
        <v>98</v>
      </c>
      <c r="M131" s="4" t="s">
        <v>95</v>
      </c>
      <c r="P131" t="s">
        <v>120</v>
      </c>
      <c r="Q131" t="s">
        <v>337</v>
      </c>
      <c r="R131" s="1">
        <v>74</v>
      </c>
      <c r="S131" t="s">
        <v>886</v>
      </c>
      <c r="T131" t="s">
        <v>887</v>
      </c>
      <c r="U131" s="2"/>
      <c r="V131" s="6" t="s">
        <v>70</v>
      </c>
      <c r="W131" s="6" t="s">
        <v>70</v>
      </c>
      <c r="X131" s="6" t="s">
        <v>70</v>
      </c>
      <c r="Y131" s="6" t="s">
        <v>71</v>
      </c>
      <c r="Z131" s="6" t="s">
        <v>71</v>
      </c>
      <c r="AA131" s="6" t="s">
        <v>71</v>
      </c>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t="s">
        <v>98</v>
      </c>
      <c r="BA131" s="6"/>
      <c r="BB131" s="6"/>
      <c r="BC131" s="6"/>
      <c r="BD131" s="6"/>
      <c r="BE131" s="6"/>
      <c r="BF131" s="6"/>
      <c r="BG131" s="6"/>
      <c r="BH131" s="6"/>
      <c r="BI131" s="6"/>
      <c r="BJ131" s="6"/>
      <c r="BK131" s="6"/>
      <c r="BL131" s="6"/>
      <c r="BM131" s="6"/>
      <c r="BN131" s="6"/>
      <c r="BO131" s="6"/>
      <c r="BP131" s="6"/>
      <c r="BQ131" s="6"/>
      <c r="BR131" s="6"/>
      <c r="BS131" s="6"/>
      <c r="BT131" s="6"/>
      <c r="BU131" s="6"/>
      <c r="BV131" s="6"/>
      <c r="BW131" s="6"/>
      <c r="BX131" s="6"/>
      <c r="BY131" s="6"/>
      <c r="BZ131" s="6"/>
      <c r="CA131" s="6"/>
      <c r="CB131" s="6"/>
      <c r="CC131" s="6"/>
      <c r="CD131" s="6"/>
      <c r="CE131" s="6"/>
      <c r="CF131" s="6"/>
      <c r="CG131" s="6"/>
      <c r="CH131" s="6"/>
      <c r="CI131" s="6" t="s">
        <v>70</v>
      </c>
      <c r="CJ131" s="6"/>
      <c r="CK131" s="6"/>
      <c r="CL131" s="6" t="s">
        <v>70</v>
      </c>
      <c r="CM131" s="6"/>
      <c r="CN131" s="6"/>
      <c r="CO131" s="6"/>
      <c r="CP131" s="6" t="s">
        <v>73</v>
      </c>
      <c r="CQ131" s="6" t="s">
        <v>73</v>
      </c>
      <c r="CR131" s="6" t="s">
        <v>73</v>
      </c>
    </row>
    <row r="132" spans="1:96" ht="15" customHeight="1" x14ac:dyDescent="0.25">
      <c r="A132" t="s">
        <v>338</v>
      </c>
      <c r="D132" s="49" t="s">
        <v>74</v>
      </c>
      <c r="E132" t="s">
        <v>94</v>
      </c>
      <c r="F132" s="118" t="b">
        <f>OR(AND($G$2="Ja",OTL[[#This Row],[Basis]]="x"),
    AND($H$2="Ja",OTL[[#This Row],[NEN2580]]="x"),
    AND($I$2="Ja",OTL[[#This Row],[Meetinstructie]]="x"),
    AND($J$2="Ja",OTL[[#This Row],[Bbl vergunning]]="x"),
    AND($K$2="Ja",OTL[[#This Row],[WWS]]="x"),
    AND($L$2="Ja",OTL[[#This Row],[MJOP Bouwkundig]]="x"),
    AND($M$2="Ja",OTL[[#This Row],[MJOP Installaties]]="x"))</f>
        <v>0</v>
      </c>
      <c r="K132" s="4" t="s">
        <v>98</v>
      </c>
      <c r="L132" s="4" t="s">
        <v>95</v>
      </c>
      <c r="P132" t="s">
        <v>129</v>
      </c>
      <c r="Q132" t="s">
        <v>97</v>
      </c>
      <c r="R132" s="1">
        <v>65</v>
      </c>
      <c r="S132" t="s">
        <v>888</v>
      </c>
      <c r="T132" t="s">
        <v>889</v>
      </c>
      <c r="U132" s="2"/>
      <c r="V132" s="6" t="s">
        <v>70</v>
      </c>
      <c r="W132" s="6" t="s">
        <v>70</v>
      </c>
      <c r="X132" s="6" t="s">
        <v>70</v>
      </c>
      <c r="Y132" s="6" t="s">
        <v>71</v>
      </c>
      <c r="Z132" s="6" t="s">
        <v>71</v>
      </c>
      <c r="AA132" s="6" t="s">
        <v>71</v>
      </c>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t="s">
        <v>98</v>
      </c>
      <c r="BA132" s="6"/>
      <c r="BB132" s="6"/>
      <c r="BC132" s="6"/>
      <c r="BD132" s="6"/>
      <c r="BE132" s="6"/>
      <c r="BF132" s="6"/>
      <c r="BG132" s="6"/>
      <c r="BH132" s="6"/>
      <c r="BI132" s="6"/>
      <c r="BJ132" s="6"/>
      <c r="BK132" s="6"/>
      <c r="BL132" s="6"/>
      <c r="BM132" s="6"/>
      <c r="BN132" s="6"/>
      <c r="BO132" s="6"/>
      <c r="BP132" s="6"/>
      <c r="BQ132" s="6"/>
      <c r="BR132" s="6"/>
      <c r="BS132" s="6"/>
      <c r="BT132" s="6"/>
      <c r="BU132" s="6"/>
      <c r="BV132" s="6"/>
      <c r="BW132" s="6"/>
      <c r="BX132" s="6"/>
      <c r="BY132" s="6"/>
      <c r="BZ132" s="6"/>
      <c r="CA132" s="6"/>
      <c r="CB132" s="6" t="s">
        <v>1035</v>
      </c>
      <c r="CC132" s="6"/>
      <c r="CD132" s="6"/>
      <c r="CE132" s="6"/>
      <c r="CF132" s="6" t="s">
        <v>71</v>
      </c>
      <c r="CG132" s="6"/>
      <c r="CH132" s="6"/>
      <c r="CI132" s="6" t="s">
        <v>70</v>
      </c>
      <c r="CJ132" s="6"/>
      <c r="CK132" s="6"/>
      <c r="CL132" s="6" t="s">
        <v>70</v>
      </c>
      <c r="CM132" s="6"/>
      <c r="CN132" s="6"/>
      <c r="CO132" s="6"/>
      <c r="CP132" s="6" t="s">
        <v>73</v>
      </c>
      <c r="CQ132" s="6" t="s">
        <v>73</v>
      </c>
      <c r="CR132" s="6" t="s">
        <v>73</v>
      </c>
    </row>
    <row r="133" spans="1:96" ht="15" customHeight="1" x14ac:dyDescent="0.25">
      <c r="A133" t="s">
        <v>339</v>
      </c>
      <c r="B133" t="s">
        <v>116</v>
      </c>
      <c r="C133" t="s">
        <v>340</v>
      </c>
      <c r="D133" s="49" t="s">
        <v>74</v>
      </c>
      <c r="E133" t="s">
        <v>102</v>
      </c>
      <c r="F133" s="118" t="b">
        <f>OR(AND($G$2="Ja",OTL[[#This Row],[Basis]]="x"),
    AND($H$2="Ja",OTL[[#This Row],[NEN2580]]="x"),
    AND($I$2="Ja",OTL[[#This Row],[Meetinstructie]]="x"),
    AND($J$2="Ja",OTL[[#This Row],[Bbl vergunning]]="x"),
    AND($K$2="Ja",OTL[[#This Row],[WWS]]="x"),
    AND($L$2="Ja",OTL[[#This Row],[MJOP Bouwkundig]]="x"),
    AND($M$2="Ja",OTL[[#This Row],[MJOP Installaties]]="x"))</f>
        <v>0</v>
      </c>
      <c r="K133" s="4" t="s">
        <v>98</v>
      </c>
      <c r="M133" s="4" t="s">
        <v>95</v>
      </c>
      <c r="P133" t="s">
        <v>219</v>
      </c>
      <c r="Q133" t="s">
        <v>97</v>
      </c>
      <c r="R133" s="1">
        <v>65</v>
      </c>
      <c r="S133" t="s">
        <v>890</v>
      </c>
      <c r="T133" t="s">
        <v>891</v>
      </c>
      <c r="U133" s="2"/>
      <c r="V133" s="6" t="s">
        <v>70</v>
      </c>
      <c r="W133" s="6" t="s">
        <v>70</v>
      </c>
      <c r="X133" s="6" t="s">
        <v>70</v>
      </c>
      <c r="Y133" s="6" t="s">
        <v>71</v>
      </c>
      <c r="Z133" s="6" t="s">
        <v>71</v>
      </c>
      <c r="AA133" s="6" t="s">
        <v>71</v>
      </c>
      <c r="AB133" s="6" t="s">
        <v>71</v>
      </c>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t="s">
        <v>98</v>
      </c>
      <c r="BA133" s="6"/>
      <c r="BB133" s="6"/>
      <c r="BC133" s="6"/>
      <c r="BD133" s="6"/>
      <c r="BE133" s="6"/>
      <c r="BF133" s="6"/>
      <c r="BG133" s="6"/>
      <c r="BH133" s="6"/>
      <c r="BI133" s="6"/>
      <c r="BJ133" s="6"/>
      <c r="BK133" s="6"/>
      <c r="BL133" s="6"/>
      <c r="BM133" s="6"/>
      <c r="BN133" s="6"/>
      <c r="BO133" s="6"/>
      <c r="BP133" s="6"/>
      <c r="BQ133" s="6"/>
      <c r="BR133" s="6"/>
      <c r="BS133" s="6"/>
      <c r="BT133" s="6"/>
      <c r="BU133" s="6"/>
      <c r="BV133" s="6"/>
      <c r="BW133" s="6"/>
      <c r="BX133" s="6"/>
      <c r="BY133" s="6"/>
      <c r="BZ133" s="6"/>
      <c r="CA133" s="6"/>
      <c r="CB133" s="6"/>
      <c r="CC133" s="6"/>
      <c r="CD133" s="6"/>
      <c r="CE133" s="6" t="s">
        <v>70</v>
      </c>
      <c r="CF133" s="6"/>
      <c r="CG133" s="6"/>
      <c r="CH133" s="6"/>
      <c r="CI133" s="6" t="s">
        <v>70</v>
      </c>
      <c r="CJ133" s="6" t="s">
        <v>70</v>
      </c>
      <c r="CK133" s="6"/>
      <c r="CL133" s="6" t="s">
        <v>70</v>
      </c>
      <c r="CM133" s="6"/>
      <c r="CN133" s="6"/>
      <c r="CO133" s="6"/>
      <c r="CP133" s="6" t="s">
        <v>73</v>
      </c>
      <c r="CQ133" s="6" t="s">
        <v>73</v>
      </c>
      <c r="CR133" s="6" t="s">
        <v>73</v>
      </c>
    </row>
    <row r="134" spans="1:96" ht="15" customHeight="1" x14ac:dyDescent="0.25">
      <c r="A134" t="s">
        <v>339</v>
      </c>
      <c r="B134" t="s">
        <v>116</v>
      </c>
      <c r="C134" t="s">
        <v>218</v>
      </c>
      <c r="D134" s="49" t="s">
        <v>74</v>
      </c>
      <c r="E134" t="s">
        <v>102</v>
      </c>
      <c r="F134" s="118" t="b">
        <f>OR(AND($G$2="Ja",OTL[[#This Row],[Basis]]="x"),
    AND($H$2="Ja",OTL[[#This Row],[NEN2580]]="x"),
    AND($I$2="Ja",OTL[[#This Row],[Meetinstructie]]="x"),
    AND($J$2="Ja",OTL[[#This Row],[Bbl vergunning]]="x"),
    AND($K$2="Ja",OTL[[#This Row],[WWS]]="x"),
    AND($L$2="Ja",OTL[[#This Row],[MJOP Bouwkundig]]="x"),
    AND($M$2="Ja",OTL[[#This Row],[MJOP Installaties]]="x"))</f>
        <v>0</v>
      </c>
      <c r="K134" s="4" t="s">
        <v>98</v>
      </c>
      <c r="M134" s="4" t="s">
        <v>95</v>
      </c>
      <c r="P134" t="s">
        <v>219</v>
      </c>
      <c r="Q134" t="s">
        <v>97</v>
      </c>
      <c r="R134" s="1">
        <v>65</v>
      </c>
      <c r="S134" t="s">
        <v>890</v>
      </c>
      <c r="T134" t="s">
        <v>891</v>
      </c>
      <c r="U134" s="2"/>
      <c r="V134" s="6" t="s">
        <v>70</v>
      </c>
      <c r="W134" s="6" t="s">
        <v>70</v>
      </c>
      <c r="X134" s="6" t="s">
        <v>70</v>
      </c>
      <c r="Y134" s="6" t="s">
        <v>71</v>
      </c>
      <c r="Z134" s="6" t="s">
        <v>71</v>
      </c>
      <c r="AA134" s="6" t="s">
        <v>71</v>
      </c>
      <c r="AB134" s="6" t="s">
        <v>71</v>
      </c>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t="s">
        <v>98</v>
      </c>
      <c r="BA134" s="6"/>
      <c r="BB134" s="6"/>
      <c r="BC134" s="6"/>
      <c r="BD134" s="6"/>
      <c r="BE134" s="6"/>
      <c r="BF134" s="6"/>
      <c r="BG134" s="6"/>
      <c r="BH134" s="6"/>
      <c r="BI134" s="6"/>
      <c r="BJ134" s="6"/>
      <c r="BK134" s="6"/>
      <c r="BL134" s="6"/>
      <c r="BM134" s="6"/>
      <c r="BN134" s="6"/>
      <c r="BO134" s="6"/>
      <c r="BP134" s="6"/>
      <c r="BQ134" s="6"/>
      <c r="BR134" s="6"/>
      <c r="BS134" s="6"/>
      <c r="BT134" s="6"/>
      <c r="BU134" s="6"/>
      <c r="BV134" s="6"/>
      <c r="BW134" s="6"/>
      <c r="BX134" s="6"/>
      <c r="BY134" s="6"/>
      <c r="BZ134" s="6"/>
      <c r="CA134" s="6"/>
      <c r="CB134" s="6"/>
      <c r="CC134" s="6"/>
      <c r="CD134" s="6"/>
      <c r="CE134" s="6" t="s">
        <v>70</v>
      </c>
      <c r="CF134" s="6"/>
      <c r="CG134" s="6"/>
      <c r="CH134" s="6"/>
      <c r="CI134" s="6"/>
      <c r="CJ134" s="6"/>
      <c r="CK134" s="6"/>
      <c r="CL134" s="6"/>
      <c r="CM134" s="6"/>
      <c r="CN134" s="6"/>
      <c r="CO134" s="6"/>
      <c r="CP134" s="6" t="s">
        <v>73</v>
      </c>
      <c r="CQ134" s="6" t="s">
        <v>73</v>
      </c>
      <c r="CR134" s="6" t="s">
        <v>73</v>
      </c>
    </row>
    <row r="135" spans="1:96" ht="15" customHeight="1" x14ac:dyDescent="0.25">
      <c r="A135" t="s">
        <v>339</v>
      </c>
      <c r="B135" t="s">
        <v>116</v>
      </c>
      <c r="C135" t="s">
        <v>341</v>
      </c>
      <c r="D135" s="49" t="s">
        <v>74</v>
      </c>
      <c r="E135" t="s">
        <v>102</v>
      </c>
      <c r="F135" s="118" t="b">
        <f>OR(AND($G$2="Ja",OTL[[#This Row],[Basis]]="x"),
    AND($H$2="Ja",OTL[[#This Row],[NEN2580]]="x"),
    AND($I$2="Ja",OTL[[#This Row],[Meetinstructie]]="x"),
    AND($J$2="Ja",OTL[[#This Row],[Bbl vergunning]]="x"),
    AND($K$2="Ja",OTL[[#This Row],[WWS]]="x"),
    AND($L$2="Ja",OTL[[#This Row],[MJOP Bouwkundig]]="x"),
    AND($M$2="Ja",OTL[[#This Row],[MJOP Installaties]]="x"))</f>
        <v>0</v>
      </c>
      <c r="K135" s="4" t="s">
        <v>98</v>
      </c>
      <c r="M135" s="4" t="s">
        <v>95</v>
      </c>
      <c r="P135" t="s">
        <v>219</v>
      </c>
      <c r="Q135" t="s">
        <v>97</v>
      </c>
      <c r="R135" s="1">
        <v>65</v>
      </c>
      <c r="S135" t="s">
        <v>890</v>
      </c>
      <c r="T135" t="s">
        <v>891</v>
      </c>
      <c r="U135" s="2"/>
      <c r="V135" s="6" t="s">
        <v>70</v>
      </c>
      <c r="W135" s="6" t="s">
        <v>70</v>
      </c>
      <c r="X135" s="6" t="s">
        <v>70</v>
      </c>
      <c r="Y135" s="6" t="s">
        <v>71</v>
      </c>
      <c r="Z135" s="6" t="s">
        <v>71</v>
      </c>
      <c r="AA135" s="6" t="s">
        <v>71</v>
      </c>
      <c r="AB135" s="6" t="s">
        <v>71</v>
      </c>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t="s">
        <v>98</v>
      </c>
      <c r="BA135" s="6"/>
      <c r="BB135" s="6"/>
      <c r="BC135" s="6"/>
      <c r="BD135" s="6"/>
      <c r="BE135" s="6"/>
      <c r="BF135" s="6"/>
      <c r="BG135" s="6"/>
      <c r="BH135" s="6"/>
      <c r="BI135" s="6"/>
      <c r="BJ135" s="6"/>
      <c r="BK135" s="6"/>
      <c r="BL135" s="6"/>
      <c r="BM135" s="6"/>
      <c r="BN135" s="6"/>
      <c r="BO135" s="6"/>
      <c r="BP135" s="6"/>
      <c r="BQ135" s="6"/>
      <c r="BR135" s="6"/>
      <c r="BS135" s="6"/>
      <c r="BT135" s="6"/>
      <c r="BU135" s="6"/>
      <c r="BV135" s="6"/>
      <c r="BW135" s="6"/>
      <c r="BX135" s="6"/>
      <c r="BY135" s="6"/>
      <c r="BZ135" s="6"/>
      <c r="CA135" s="6"/>
      <c r="CB135" s="6"/>
      <c r="CC135" s="6"/>
      <c r="CD135" s="6"/>
      <c r="CE135" s="6" t="s">
        <v>70</v>
      </c>
      <c r="CF135" s="6"/>
      <c r="CG135" s="6"/>
      <c r="CH135" s="6"/>
      <c r="CI135" s="6" t="s">
        <v>70</v>
      </c>
      <c r="CJ135" s="6" t="s">
        <v>70</v>
      </c>
      <c r="CK135" s="6"/>
      <c r="CL135" s="6" t="s">
        <v>70</v>
      </c>
      <c r="CM135" s="6"/>
      <c r="CN135" s="6"/>
      <c r="CO135" s="6"/>
      <c r="CP135" s="6" t="s">
        <v>73</v>
      </c>
      <c r="CQ135" s="6" t="s">
        <v>73</v>
      </c>
      <c r="CR135" s="6" t="s">
        <v>73</v>
      </c>
    </row>
    <row r="136" spans="1:96" ht="15" customHeight="1" x14ac:dyDescent="0.25">
      <c r="A136" t="s">
        <v>339</v>
      </c>
      <c r="B136" t="s">
        <v>116</v>
      </c>
      <c r="C136" t="s">
        <v>342</v>
      </c>
      <c r="D136" s="49" t="s">
        <v>74</v>
      </c>
      <c r="E136" t="s">
        <v>102</v>
      </c>
      <c r="F136" s="118" t="b">
        <f>OR(AND($G$2="Ja",OTL[[#This Row],[Basis]]="x"),
    AND($H$2="Ja",OTL[[#This Row],[NEN2580]]="x"),
    AND($I$2="Ja",OTL[[#This Row],[Meetinstructie]]="x"),
    AND($J$2="Ja",OTL[[#This Row],[Bbl vergunning]]="x"),
    AND($K$2="Ja",OTL[[#This Row],[WWS]]="x"),
    AND($L$2="Ja",OTL[[#This Row],[MJOP Bouwkundig]]="x"),
    AND($M$2="Ja",OTL[[#This Row],[MJOP Installaties]]="x"))</f>
        <v>0</v>
      </c>
      <c r="K136" s="4" t="s">
        <v>98</v>
      </c>
      <c r="M136" s="4" t="s">
        <v>95</v>
      </c>
      <c r="P136" t="s">
        <v>219</v>
      </c>
      <c r="Q136" t="s">
        <v>97</v>
      </c>
      <c r="R136" s="1">
        <v>65</v>
      </c>
      <c r="S136" t="s">
        <v>890</v>
      </c>
      <c r="T136" t="s">
        <v>891</v>
      </c>
      <c r="U136" s="2"/>
      <c r="V136" s="6" t="s">
        <v>70</v>
      </c>
      <c r="W136" s="6" t="s">
        <v>70</v>
      </c>
      <c r="X136" s="6" t="s">
        <v>70</v>
      </c>
      <c r="Y136" s="6" t="s">
        <v>71</v>
      </c>
      <c r="Z136" s="6" t="s">
        <v>71</v>
      </c>
      <c r="AA136" s="6" t="s">
        <v>71</v>
      </c>
      <c r="AB136" s="6" t="s">
        <v>71</v>
      </c>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t="s">
        <v>98</v>
      </c>
      <c r="BA136" s="6"/>
      <c r="BB136" s="6"/>
      <c r="BC136" s="6"/>
      <c r="BD136" s="6"/>
      <c r="BE136" s="6"/>
      <c r="BF136" s="6"/>
      <c r="BG136" s="6"/>
      <c r="BH136" s="6"/>
      <c r="BI136" s="6"/>
      <c r="BJ136" s="6"/>
      <c r="BK136" s="6"/>
      <c r="BL136" s="6"/>
      <c r="BM136" s="6"/>
      <c r="BN136" s="6"/>
      <c r="BO136" s="6"/>
      <c r="BP136" s="6"/>
      <c r="BQ136" s="6"/>
      <c r="BR136" s="6"/>
      <c r="BS136" s="6"/>
      <c r="BT136" s="6"/>
      <c r="BU136" s="6"/>
      <c r="BV136" s="6"/>
      <c r="BW136" s="6"/>
      <c r="BX136" s="6"/>
      <c r="BY136" s="6"/>
      <c r="BZ136" s="6"/>
      <c r="CA136" s="6"/>
      <c r="CB136" s="6"/>
      <c r="CC136" s="6"/>
      <c r="CD136" s="6"/>
      <c r="CE136" s="6" t="s">
        <v>70</v>
      </c>
      <c r="CF136" s="6"/>
      <c r="CG136" s="6"/>
      <c r="CH136" s="6"/>
      <c r="CI136" s="6" t="s">
        <v>70</v>
      </c>
      <c r="CJ136" s="6" t="s">
        <v>70</v>
      </c>
      <c r="CK136" s="6"/>
      <c r="CL136" s="6" t="s">
        <v>70</v>
      </c>
      <c r="CM136" s="6"/>
      <c r="CN136" s="6"/>
      <c r="CO136" s="6"/>
      <c r="CP136" s="6" t="s">
        <v>73</v>
      </c>
      <c r="CQ136" s="6" t="s">
        <v>73</v>
      </c>
      <c r="CR136" s="6" t="s">
        <v>73</v>
      </c>
    </row>
    <row r="137" spans="1:96" ht="15" customHeight="1" x14ac:dyDescent="0.25">
      <c r="A137" t="s">
        <v>339</v>
      </c>
      <c r="B137" t="s">
        <v>116</v>
      </c>
      <c r="C137" t="s">
        <v>343</v>
      </c>
      <c r="D137" s="49" t="s">
        <v>74</v>
      </c>
      <c r="E137" t="s">
        <v>102</v>
      </c>
      <c r="F137" s="118" t="b">
        <f>OR(AND($G$2="Ja",OTL[[#This Row],[Basis]]="x"),
    AND($H$2="Ja",OTL[[#This Row],[NEN2580]]="x"),
    AND($I$2="Ja",OTL[[#This Row],[Meetinstructie]]="x"),
    AND($J$2="Ja",OTL[[#This Row],[Bbl vergunning]]="x"),
    AND($K$2="Ja",OTL[[#This Row],[WWS]]="x"),
    AND($L$2="Ja",OTL[[#This Row],[MJOP Bouwkundig]]="x"),
    AND($M$2="Ja",OTL[[#This Row],[MJOP Installaties]]="x"))</f>
        <v>0</v>
      </c>
      <c r="K137" s="4" t="s">
        <v>98</v>
      </c>
      <c r="M137" s="4" t="s">
        <v>95</v>
      </c>
      <c r="P137" t="s">
        <v>219</v>
      </c>
      <c r="Q137" t="s">
        <v>97</v>
      </c>
      <c r="R137" s="1">
        <v>65</v>
      </c>
      <c r="S137" t="s">
        <v>890</v>
      </c>
      <c r="T137" t="s">
        <v>891</v>
      </c>
      <c r="U137" s="2"/>
      <c r="V137" s="6" t="s">
        <v>70</v>
      </c>
      <c r="W137" s="6" t="s">
        <v>70</v>
      </c>
      <c r="X137" s="6" t="s">
        <v>70</v>
      </c>
      <c r="Y137" s="6" t="s">
        <v>71</v>
      </c>
      <c r="Z137" s="6" t="s">
        <v>71</v>
      </c>
      <c r="AA137" s="6" t="s">
        <v>71</v>
      </c>
      <c r="AB137" s="6" t="s">
        <v>71</v>
      </c>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t="s">
        <v>98</v>
      </c>
      <c r="BA137" s="6"/>
      <c r="BB137" s="6"/>
      <c r="BC137" s="6"/>
      <c r="BD137" s="6"/>
      <c r="BE137" s="6"/>
      <c r="BF137" s="6"/>
      <c r="BG137" s="6"/>
      <c r="BH137" s="6"/>
      <c r="BI137" s="6"/>
      <c r="BJ137" s="6"/>
      <c r="BK137" s="6"/>
      <c r="BL137" s="6"/>
      <c r="BM137" s="6"/>
      <c r="BN137" s="6"/>
      <c r="BO137" s="6"/>
      <c r="BP137" s="6"/>
      <c r="BQ137" s="6"/>
      <c r="BR137" s="6"/>
      <c r="BS137" s="6"/>
      <c r="BT137" s="6"/>
      <c r="BU137" s="6"/>
      <c r="BV137" s="6"/>
      <c r="BW137" s="6"/>
      <c r="BX137" s="6"/>
      <c r="BY137" s="6"/>
      <c r="BZ137" s="6"/>
      <c r="CA137" s="6"/>
      <c r="CB137" s="6"/>
      <c r="CC137" s="6"/>
      <c r="CD137" s="6"/>
      <c r="CE137" s="6" t="s">
        <v>70</v>
      </c>
      <c r="CF137" s="6"/>
      <c r="CG137" s="6"/>
      <c r="CH137" s="6"/>
      <c r="CI137" s="6" t="s">
        <v>70</v>
      </c>
      <c r="CJ137" s="6" t="s">
        <v>70</v>
      </c>
      <c r="CK137" s="6"/>
      <c r="CL137" s="6" t="s">
        <v>70</v>
      </c>
      <c r="CM137" s="6"/>
      <c r="CN137" s="6"/>
      <c r="CO137" s="6"/>
      <c r="CP137" s="6" t="s">
        <v>73</v>
      </c>
      <c r="CQ137" s="6" t="s">
        <v>73</v>
      </c>
      <c r="CR137" s="6" t="s">
        <v>73</v>
      </c>
    </row>
    <row r="138" spans="1:96" ht="15" customHeight="1" x14ac:dyDescent="0.25">
      <c r="A138" t="s">
        <v>344</v>
      </c>
      <c r="D138" s="49" t="s">
        <v>74</v>
      </c>
      <c r="E138" t="s">
        <v>102</v>
      </c>
      <c r="F138" s="118" t="b">
        <f>OR(AND($G$2="Ja",OTL[[#This Row],[Basis]]="x"),
    AND($H$2="Ja",OTL[[#This Row],[NEN2580]]="x"),
    AND($I$2="Ja",OTL[[#This Row],[Meetinstructie]]="x"),
    AND($J$2="Ja",OTL[[#This Row],[Bbl vergunning]]="x"),
    AND($K$2="Ja",OTL[[#This Row],[WWS]]="x"),
    AND($L$2="Ja",OTL[[#This Row],[MJOP Bouwkundig]]="x"),
    AND($M$2="Ja",OTL[[#This Row],[MJOP Installaties]]="x"))</f>
        <v>0</v>
      </c>
      <c r="K138" s="4" t="s">
        <v>98</v>
      </c>
      <c r="M138" s="4" t="s">
        <v>95</v>
      </c>
      <c r="P138" t="s">
        <v>345</v>
      </c>
      <c r="Q138" t="s">
        <v>346</v>
      </c>
      <c r="R138" s="1">
        <v>57</v>
      </c>
      <c r="S138" t="s">
        <v>892</v>
      </c>
      <c r="T138" t="s">
        <v>893</v>
      </c>
      <c r="U138" s="2"/>
      <c r="V138" s="6" t="s">
        <v>70</v>
      </c>
      <c r="W138" s="6" t="s">
        <v>70</v>
      </c>
      <c r="X138" s="6" t="s">
        <v>70</v>
      </c>
      <c r="Y138" s="6" t="s">
        <v>71</v>
      </c>
      <c r="Z138" s="6" t="s">
        <v>71</v>
      </c>
      <c r="AA138" s="6" t="s">
        <v>71</v>
      </c>
      <c r="AB138" s="6"/>
      <c r="AC138" s="6" t="s">
        <v>72</v>
      </c>
      <c r="AD138" s="6"/>
      <c r="AE138" s="6" t="s">
        <v>72</v>
      </c>
      <c r="AF138" s="6"/>
      <c r="AG138" s="6" t="s">
        <v>72</v>
      </c>
      <c r="AH138" s="6"/>
      <c r="AI138" s="6"/>
      <c r="AJ138" s="6"/>
      <c r="AK138" s="6"/>
      <c r="AL138" s="6"/>
      <c r="AM138" s="6"/>
      <c r="AN138" s="6"/>
      <c r="AO138" s="6"/>
      <c r="AP138" s="6"/>
      <c r="AQ138" s="6"/>
      <c r="AR138" s="6"/>
      <c r="AS138" s="6"/>
      <c r="AT138" s="6"/>
      <c r="AU138" s="6"/>
      <c r="AV138" s="6"/>
      <c r="AW138" s="6"/>
      <c r="AX138" s="6"/>
      <c r="AY138" s="6"/>
      <c r="AZ138" s="6" t="s">
        <v>98</v>
      </c>
      <c r="BA138" s="6"/>
      <c r="BB138" s="6"/>
      <c r="BC138" s="6"/>
      <c r="BD138" s="6"/>
      <c r="BE138" s="6"/>
      <c r="BF138" s="6"/>
      <c r="BG138" s="6"/>
      <c r="BH138" s="6"/>
      <c r="BI138" s="6"/>
      <c r="BJ138" s="6"/>
      <c r="BK138" s="6"/>
      <c r="BL138" s="6"/>
      <c r="BM138" s="6"/>
      <c r="BN138" s="6"/>
      <c r="BO138" s="6"/>
      <c r="BP138" s="6"/>
      <c r="BQ138" s="6"/>
      <c r="BR138" s="6"/>
      <c r="BS138" s="6"/>
      <c r="BT138" s="6"/>
      <c r="BU138" s="6"/>
      <c r="BV138" s="6"/>
      <c r="BW138" s="6"/>
      <c r="BX138" s="6"/>
      <c r="BY138" s="6"/>
      <c r="BZ138" s="6"/>
      <c r="CA138" s="6"/>
      <c r="CB138" s="6" t="s">
        <v>1035</v>
      </c>
      <c r="CC138" s="6"/>
      <c r="CD138" s="6"/>
      <c r="CE138" s="6" t="s">
        <v>70</v>
      </c>
      <c r="CF138" s="6"/>
      <c r="CG138" s="6"/>
      <c r="CH138" s="6"/>
      <c r="CI138" s="6" t="s">
        <v>70</v>
      </c>
      <c r="CJ138" s="6" t="s">
        <v>70</v>
      </c>
      <c r="CK138" s="6"/>
      <c r="CL138" s="6" t="s">
        <v>70</v>
      </c>
      <c r="CM138" s="6"/>
      <c r="CN138" s="6"/>
      <c r="CO138" s="6"/>
      <c r="CP138" s="6" t="s">
        <v>73</v>
      </c>
      <c r="CQ138" s="6" t="s">
        <v>73</v>
      </c>
      <c r="CR138" s="6" t="s">
        <v>73</v>
      </c>
    </row>
    <row r="139" spans="1:96" ht="15" customHeight="1" x14ac:dyDescent="0.25">
      <c r="A139" t="s">
        <v>347</v>
      </c>
      <c r="D139" s="49" t="s">
        <v>74</v>
      </c>
      <c r="E139" t="s">
        <v>102</v>
      </c>
      <c r="F139" s="118" t="b">
        <f>OR(AND($G$2="Ja",OTL[[#This Row],[Basis]]="x"),
    AND($H$2="Ja",OTL[[#This Row],[NEN2580]]="x"),
    AND($I$2="Ja",OTL[[#This Row],[Meetinstructie]]="x"),
    AND($J$2="Ja",OTL[[#This Row],[Bbl vergunning]]="x"),
    AND($K$2="Ja",OTL[[#This Row],[WWS]]="x"),
    AND($L$2="Ja",OTL[[#This Row],[MJOP Bouwkundig]]="x"),
    AND($M$2="Ja",OTL[[#This Row],[MJOP Installaties]]="x"))</f>
        <v>0</v>
      </c>
      <c r="K139" s="4" t="s">
        <v>98</v>
      </c>
      <c r="M139" s="4" t="s">
        <v>95</v>
      </c>
      <c r="P139" t="s">
        <v>348</v>
      </c>
      <c r="Q139" t="s">
        <v>349</v>
      </c>
      <c r="R139" s="1">
        <v>57</v>
      </c>
      <c r="S139" t="s">
        <v>894</v>
      </c>
      <c r="T139" t="s">
        <v>895</v>
      </c>
      <c r="U139" s="2"/>
      <c r="V139" s="6" t="s">
        <v>70</v>
      </c>
      <c r="W139" s="6" t="s">
        <v>70</v>
      </c>
      <c r="X139" s="6" t="s">
        <v>70</v>
      </c>
      <c r="Y139" s="6" t="s">
        <v>71</v>
      </c>
      <c r="Z139" s="6" t="s">
        <v>71</v>
      </c>
      <c r="AA139" s="6" t="s">
        <v>71</v>
      </c>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t="s">
        <v>98</v>
      </c>
      <c r="BA139" s="6"/>
      <c r="BB139" s="6"/>
      <c r="BC139" s="6"/>
      <c r="BD139" s="6"/>
      <c r="BE139" s="6"/>
      <c r="BF139" s="6"/>
      <c r="BG139" s="6"/>
      <c r="BH139" s="6"/>
      <c r="BI139" s="6"/>
      <c r="BJ139" s="6"/>
      <c r="BK139" s="6"/>
      <c r="BL139" s="6"/>
      <c r="BM139" s="6"/>
      <c r="BN139" s="6"/>
      <c r="BO139" s="6"/>
      <c r="BP139" s="6"/>
      <c r="BQ139" s="6"/>
      <c r="BR139" s="6"/>
      <c r="BS139" s="6"/>
      <c r="BT139" s="6"/>
      <c r="BU139" s="6"/>
      <c r="BV139" s="6"/>
      <c r="BW139" s="6"/>
      <c r="BX139" s="6"/>
      <c r="BY139" s="6"/>
      <c r="BZ139" s="6"/>
      <c r="CA139" s="6"/>
      <c r="CB139" s="6" t="s">
        <v>1035</v>
      </c>
      <c r="CC139" s="6"/>
      <c r="CD139" s="6"/>
      <c r="CE139" s="6" t="s">
        <v>70</v>
      </c>
      <c r="CF139" s="6"/>
      <c r="CG139" s="6"/>
      <c r="CH139" s="6"/>
      <c r="CI139" s="6" t="s">
        <v>70</v>
      </c>
      <c r="CJ139" s="6" t="s">
        <v>70</v>
      </c>
      <c r="CK139" s="6"/>
      <c r="CL139" s="6" t="s">
        <v>70</v>
      </c>
      <c r="CM139" s="6"/>
      <c r="CN139" s="6"/>
      <c r="CO139" s="6"/>
      <c r="CP139" s="6" t="s">
        <v>73</v>
      </c>
      <c r="CQ139" s="6" t="s">
        <v>73</v>
      </c>
      <c r="CR139" s="6" t="s">
        <v>73</v>
      </c>
    </row>
    <row r="140" spans="1:96" ht="15" customHeight="1" x14ac:dyDescent="0.25">
      <c r="A140" t="s">
        <v>350</v>
      </c>
      <c r="B140" t="s">
        <v>116</v>
      </c>
      <c r="C140" t="s">
        <v>351</v>
      </c>
      <c r="D140" s="49" t="s">
        <v>74</v>
      </c>
      <c r="E140" t="s">
        <v>102</v>
      </c>
      <c r="F140" s="118" t="b">
        <f>OR(AND($G$2="Ja",OTL[[#This Row],[Basis]]="x"),
    AND($H$2="Ja",OTL[[#This Row],[NEN2580]]="x"),
    AND($I$2="Ja",OTL[[#This Row],[Meetinstructie]]="x"),
    AND($J$2="Ja",OTL[[#This Row],[Bbl vergunning]]="x"),
    AND($K$2="Ja",OTL[[#This Row],[WWS]]="x"),
    AND($L$2="Ja",OTL[[#This Row],[MJOP Bouwkundig]]="x"),
    AND($M$2="Ja",OTL[[#This Row],[MJOP Installaties]]="x"))</f>
        <v>0</v>
      </c>
      <c r="K140" s="4" t="s">
        <v>98</v>
      </c>
      <c r="M140" s="4" t="s">
        <v>95</v>
      </c>
      <c r="P140" t="s">
        <v>352</v>
      </c>
      <c r="Q140" t="s">
        <v>97</v>
      </c>
      <c r="R140" s="1">
        <v>57</v>
      </c>
      <c r="S140" t="s">
        <v>896</v>
      </c>
      <c r="T140" t="s">
        <v>897</v>
      </c>
      <c r="U140" s="2"/>
      <c r="V140" s="6" t="s">
        <v>70</v>
      </c>
      <c r="W140" s="6" t="s">
        <v>70</v>
      </c>
      <c r="X140" s="6" t="s">
        <v>70</v>
      </c>
      <c r="Y140" s="6" t="s">
        <v>71</v>
      </c>
      <c r="Z140" s="6" t="s">
        <v>71</v>
      </c>
      <c r="AA140" s="6" t="s">
        <v>71</v>
      </c>
      <c r="AB140" s="6" t="s">
        <v>71</v>
      </c>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t="s">
        <v>98</v>
      </c>
      <c r="BA140" s="6"/>
      <c r="BB140" s="6"/>
      <c r="BC140" s="6"/>
      <c r="BD140" s="6"/>
      <c r="BE140" s="6"/>
      <c r="BF140" s="6"/>
      <c r="BG140" s="6"/>
      <c r="BH140" s="6"/>
      <c r="BI140" s="6"/>
      <c r="BJ140" s="6"/>
      <c r="BK140" s="6"/>
      <c r="BL140" s="6"/>
      <c r="BM140" s="6"/>
      <c r="BN140" s="6"/>
      <c r="BO140" s="6"/>
      <c r="BP140" s="6"/>
      <c r="BQ140" s="6"/>
      <c r="BR140" s="6"/>
      <c r="BS140" s="6"/>
      <c r="BT140" s="6"/>
      <c r="BU140" s="6"/>
      <c r="BV140" s="6"/>
      <c r="BW140" s="6"/>
      <c r="BX140" s="6"/>
      <c r="BY140" s="6"/>
      <c r="BZ140" s="6"/>
      <c r="CA140" s="6"/>
      <c r="CB140" s="6"/>
      <c r="CC140" s="6" t="s">
        <v>71</v>
      </c>
      <c r="CD140" s="6"/>
      <c r="CE140" s="6" t="s">
        <v>70</v>
      </c>
      <c r="CF140" s="6"/>
      <c r="CG140" s="6"/>
      <c r="CH140" s="6"/>
      <c r="CI140" s="6" t="s">
        <v>70</v>
      </c>
      <c r="CJ140" s="6" t="s">
        <v>70</v>
      </c>
      <c r="CK140" s="6"/>
      <c r="CL140" s="6" t="s">
        <v>70</v>
      </c>
      <c r="CM140" s="6"/>
      <c r="CN140" s="6"/>
      <c r="CO140" s="6"/>
      <c r="CP140" s="6" t="s">
        <v>73</v>
      </c>
      <c r="CQ140" s="6" t="s">
        <v>73</v>
      </c>
      <c r="CR140" s="6" t="s">
        <v>73</v>
      </c>
    </row>
    <row r="141" spans="1:96" ht="15" customHeight="1" x14ac:dyDescent="0.25">
      <c r="A141" t="s">
        <v>350</v>
      </c>
      <c r="B141" t="s">
        <v>116</v>
      </c>
      <c r="C141" t="s">
        <v>353</v>
      </c>
      <c r="D141" s="49" t="s">
        <v>74</v>
      </c>
      <c r="E141" t="s">
        <v>102</v>
      </c>
      <c r="F141" s="118" t="b">
        <f>OR(AND($G$2="Ja",OTL[[#This Row],[Basis]]="x"),
    AND($H$2="Ja",OTL[[#This Row],[NEN2580]]="x"),
    AND($I$2="Ja",OTL[[#This Row],[Meetinstructie]]="x"),
    AND($J$2="Ja",OTL[[#This Row],[Bbl vergunning]]="x"),
    AND($K$2="Ja",OTL[[#This Row],[WWS]]="x"),
    AND($L$2="Ja",OTL[[#This Row],[MJOP Bouwkundig]]="x"),
    AND($M$2="Ja",OTL[[#This Row],[MJOP Installaties]]="x"))</f>
        <v>0</v>
      </c>
      <c r="K141" s="4" t="s">
        <v>98</v>
      </c>
      <c r="M141" s="4" t="s">
        <v>95</v>
      </c>
      <c r="P141" t="s">
        <v>352</v>
      </c>
      <c r="Q141" t="s">
        <v>97</v>
      </c>
      <c r="R141" s="1">
        <v>57</v>
      </c>
      <c r="S141" t="s">
        <v>896</v>
      </c>
      <c r="T141" t="s">
        <v>897</v>
      </c>
      <c r="U141" s="2"/>
      <c r="V141" s="6" t="s">
        <v>70</v>
      </c>
      <c r="W141" s="6" t="s">
        <v>70</v>
      </c>
      <c r="X141" s="6" t="s">
        <v>70</v>
      </c>
      <c r="Y141" s="6" t="s">
        <v>71</v>
      </c>
      <c r="Z141" s="6" t="s">
        <v>71</v>
      </c>
      <c r="AA141" s="6" t="s">
        <v>71</v>
      </c>
      <c r="AB141" s="6" t="s">
        <v>71</v>
      </c>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t="s">
        <v>98</v>
      </c>
      <c r="BA141" s="6"/>
      <c r="BB141" s="6"/>
      <c r="BC141" s="6"/>
      <c r="BD141" s="6"/>
      <c r="BE141" s="6"/>
      <c r="BF141" s="6"/>
      <c r="BG141" s="6"/>
      <c r="BH141" s="6"/>
      <c r="BI141" s="6"/>
      <c r="BJ141" s="6"/>
      <c r="BK141" s="6"/>
      <c r="BL141" s="6"/>
      <c r="BM141" s="6"/>
      <c r="BN141" s="6"/>
      <c r="BO141" s="6"/>
      <c r="BP141" s="6"/>
      <c r="BQ141" s="6"/>
      <c r="BR141" s="6"/>
      <c r="BS141" s="6"/>
      <c r="BT141" s="6"/>
      <c r="BU141" s="6"/>
      <c r="BV141" s="6"/>
      <c r="BW141" s="6"/>
      <c r="BX141" s="6"/>
      <c r="BY141" s="6"/>
      <c r="BZ141" s="6"/>
      <c r="CA141" s="6"/>
      <c r="CB141" s="6"/>
      <c r="CC141" s="6"/>
      <c r="CD141" s="6"/>
      <c r="CE141" s="6" t="s">
        <v>70</v>
      </c>
      <c r="CF141" s="6"/>
      <c r="CG141" s="6"/>
      <c r="CH141" s="6"/>
      <c r="CI141" s="6" t="s">
        <v>70</v>
      </c>
      <c r="CJ141" s="6" t="s">
        <v>70</v>
      </c>
      <c r="CK141" s="6"/>
      <c r="CL141" s="6" t="s">
        <v>70</v>
      </c>
      <c r="CM141" s="6"/>
      <c r="CN141" s="6"/>
      <c r="CO141" s="6"/>
      <c r="CP141" s="6" t="s">
        <v>73</v>
      </c>
      <c r="CQ141" s="6" t="s">
        <v>73</v>
      </c>
      <c r="CR141" s="6" t="s">
        <v>73</v>
      </c>
    </row>
    <row r="142" spans="1:96" ht="15" customHeight="1" x14ac:dyDescent="0.25">
      <c r="A142" t="s">
        <v>350</v>
      </c>
      <c r="B142" t="s">
        <v>116</v>
      </c>
      <c r="C142" t="s">
        <v>354</v>
      </c>
      <c r="D142" s="49" t="s">
        <v>74</v>
      </c>
      <c r="E142" t="s">
        <v>102</v>
      </c>
      <c r="F142" s="118" t="b">
        <f>OR(AND($G$2="Ja",OTL[[#This Row],[Basis]]="x"),
    AND($H$2="Ja",OTL[[#This Row],[NEN2580]]="x"),
    AND($I$2="Ja",OTL[[#This Row],[Meetinstructie]]="x"),
    AND($J$2="Ja",OTL[[#This Row],[Bbl vergunning]]="x"),
    AND($K$2="Ja",OTL[[#This Row],[WWS]]="x"),
    AND($L$2="Ja",OTL[[#This Row],[MJOP Bouwkundig]]="x"),
    AND($M$2="Ja",OTL[[#This Row],[MJOP Installaties]]="x"))</f>
        <v>0</v>
      </c>
      <c r="K142" s="4" t="s">
        <v>98</v>
      </c>
      <c r="M142" s="4" t="s">
        <v>95</v>
      </c>
      <c r="P142" t="s">
        <v>352</v>
      </c>
      <c r="Q142" t="s">
        <v>97</v>
      </c>
      <c r="R142" s="1">
        <v>57</v>
      </c>
      <c r="S142" t="s">
        <v>896</v>
      </c>
      <c r="T142" t="s">
        <v>897</v>
      </c>
      <c r="U142" s="2"/>
      <c r="V142" s="6" t="s">
        <v>70</v>
      </c>
      <c r="W142" s="6" t="s">
        <v>70</v>
      </c>
      <c r="X142" s="6" t="s">
        <v>70</v>
      </c>
      <c r="Y142" s="6" t="s">
        <v>71</v>
      </c>
      <c r="Z142" s="6" t="s">
        <v>71</v>
      </c>
      <c r="AA142" s="6" t="s">
        <v>71</v>
      </c>
      <c r="AB142" s="6" t="s">
        <v>71</v>
      </c>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t="s">
        <v>98</v>
      </c>
      <c r="BA142" s="6"/>
      <c r="BB142" s="6"/>
      <c r="BC142" s="6"/>
      <c r="BD142" s="6"/>
      <c r="BE142" s="6"/>
      <c r="BF142" s="6"/>
      <c r="BG142" s="6"/>
      <c r="BH142" s="6"/>
      <c r="BI142" s="6"/>
      <c r="BJ142" s="6"/>
      <c r="BK142" s="6"/>
      <c r="BL142" s="6"/>
      <c r="BM142" s="6"/>
      <c r="BN142" s="6"/>
      <c r="BO142" s="6"/>
      <c r="BP142" s="6"/>
      <c r="BQ142" s="6"/>
      <c r="BR142" s="6"/>
      <c r="BS142" s="6"/>
      <c r="BT142" s="6"/>
      <c r="BU142" s="6"/>
      <c r="BV142" s="6"/>
      <c r="BW142" s="6"/>
      <c r="BX142" s="6"/>
      <c r="BY142" s="6"/>
      <c r="BZ142" s="6"/>
      <c r="CA142" s="6"/>
      <c r="CB142" s="6"/>
      <c r="CC142" s="6"/>
      <c r="CD142" s="6"/>
      <c r="CE142" s="6" t="s">
        <v>70</v>
      </c>
      <c r="CF142" s="6"/>
      <c r="CG142" s="6"/>
      <c r="CH142" s="6"/>
      <c r="CI142" s="6" t="s">
        <v>70</v>
      </c>
      <c r="CJ142" s="6" t="s">
        <v>70</v>
      </c>
      <c r="CK142" s="6"/>
      <c r="CL142" s="6" t="s">
        <v>70</v>
      </c>
      <c r="CM142" s="6"/>
      <c r="CN142" s="6"/>
      <c r="CO142" s="6"/>
      <c r="CP142" s="6" t="s">
        <v>73</v>
      </c>
      <c r="CQ142" s="6" t="s">
        <v>73</v>
      </c>
      <c r="CR142" s="6" t="s">
        <v>73</v>
      </c>
    </row>
    <row r="143" spans="1:96" ht="15" customHeight="1" x14ac:dyDescent="0.25">
      <c r="A143" t="s">
        <v>350</v>
      </c>
      <c r="B143" t="s">
        <v>116</v>
      </c>
      <c r="C143" t="s">
        <v>355</v>
      </c>
      <c r="D143" s="49" t="s">
        <v>74</v>
      </c>
      <c r="E143" t="s">
        <v>102</v>
      </c>
      <c r="F143" s="118" t="b">
        <f>OR(AND($G$2="Ja",OTL[[#This Row],[Basis]]="x"),
    AND($H$2="Ja",OTL[[#This Row],[NEN2580]]="x"),
    AND($I$2="Ja",OTL[[#This Row],[Meetinstructie]]="x"),
    AND($J$2="Ja",OTL[[#This Row],[Bbl vergunning]]="x"),
    AND($K$2="Ja",OTL[[#This Row],[WWS]]="x"),
    AND($L$2="Ja",OTL[[#This Row],[MJOP Bouwkundig]]="x"),
    AND($M$2="Ja",OTL[[#This Row],[MJOP Installaties]]="x"))</f>
        <v>0</v>
      </c>
      <c r="K143" s="4" t="s">
        <v>98</v>
      </c>
      <c r="M143" s="4" t="s">
        <v>95</v>
      </c>
      <c r="P143" t="s">
        <v>352</v>
      </c>
      <c r="Q143" t="s">
        <v>97</v>
      </c>
      <c r="R143" s="1">
        <v>57</v>
      </c>
      <c r="S143" t="s">
        <v>896</v>
      </c>
      <c r="T143" t="s">
        <v>897</v>
      </c>
      <c r="U143" s="2"/>
      <c r="V143" s="6" t="s">
        <v>70</v>
      </c>
      <c r="W143" s="6" t="s">
        <v>70</v>
      </c>
      <c r="X143" s="6" t="s">
        <v>70</v>
      </c>
      <c r="Y143" s="6" t="s">
        <v>71</v>
      </c>
      <c r="Z143" s="6" t="s">
        <v>71</v>
      </c>
      <c r="AA143" s="6" t="s">
        <v>71</v>
      </c>
      <c r="AB143" s="6" t="s">
        <v>71</v>
      </c>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t="s">
        <v>98</v>
      </c>
      <c r="BA143" s="6"/>
      <c r="BB143" s="6"/>
      <c r="BC143" s="6"/>
      <c r="BD143" s="6"/>
      <c r="BE143" s="6"/>
      <c r="BF143" s="6"/>
      <c r="BG143" s="6"/>
      <c r="BH143" s="6"/>
      <c r="BI143" s="6"/>
      <c r="BJ143" s="6"/>
      <c r="BK143" s="6"/>
      <c r="BL143" s="6"/>
      <c r="BM143" s="6"/>
      <c r="BN143" s="6"/>
      <c r="BO143" s="6"/>
      <c r="BP143" s="6"/>
      <c r="BQ143" s="6"/>
      <c r="BR143" s="6"/>
      <c r="BS143" s="6"/>
      <c r="BT143" s="6"/>
      <c r="BU143" s="6"/>
      <c r="BV143" s="6"/>
      <c r="BW143" s="6"/>
      <c r="BX143" s="6"/>
      <c r="BY143" s="6"/>
      <c r="BZ143" s="6"/>
      <c r="CA143" s="6"/>
      <c r="CB143" s="6"/>
      <c r="CC143" s="6"/>
      <c r="CD143" s="6"/>
      <c r="CE143" s="6" t="s">
        <v>70</v>
      </c>
      <c r="CF143" s="6"/>
      <c r="CG143" s="6"/>
      <c r="CH143" s="6"/>
      <c r="CI143" s="6" t="s">
        <v>70</v>
      </c>
      <c r="CJ143" s="6" t="s">
        <v>70</v>
      </c>
      <c r="CK143" s="6"/>
      <c r="CL143" s="6" t="s">
        <v>70</v>
      </c>
      <c r="CM143" s="6"/>
      <c r="CN143" s="6"/>
      <c r="CO143" s="6"/>
      <c r="CP143" s="6" t="s">
        <v>73</v>
      </c>
      <c r="CQ143" s="6" t="s">
        <v>73</v>
      </c>
      <c r="CR143" s="6" t="s">
        <v>73</v>
      </c>
    </row>
    <row r="144" spans="1:96" ht="15" customHeight="1" x14ac:dyDescent="0.25">
      <c r="A144" t="s">
        <v>350</v>
      </c>
      <c r="B144" t="s">
        <v>116</v>
      </c>
      <c r="C144" t="s">
        <v>356</v>
      </c>
      <c r="D144" s="49" t="s">
        <v>74</v>
      </c>
      <c r="E144" t="s">
        <v>102</v>
      </c>
      <c r="F144" s="118" t="b">
        <f>OR(AND($G$2="Ja",OTL[[#This Row],[Basis]]="x"),
    AND($H$2="Ja",OTL[[#This Row],[NEN2580]]="x"),
    AND($I$2="Ja",OTL[[#This Row],[Meetinstructie]]="x"),
    AND($J$2="Ja",OTL[[#This Row],[Bbl vergunning]]="x"),
    AND($K$2="Ja",OTL[[#This Row],[WWS]]="x"),
    AND($L$2="Ja",OTL[[#This Row],[MJOP Bouwkundig]]="x"),
    AND($M$2="Ja",OTL[[#This Row],[MJOP Installaties]]="x"))</f>
        <v>0</v>
      </c>
      <c r="K144" s="4" t="s">
        <v>98</v>
      </c>
      <c r="M144" s="4" t="s">
        <v>95</v>
      </c>
      <c r="P144" t="s">
        <v>352</v>
      </c>
      <c r="Q144" t="s">
        <v>97</v>
      </c>
      <c r="R144" s="1">
        <v>57</v>
      </c>
      <c r="S144" t="s">
        <v>896</v>
      </c>
      <c r="T144" t="s">
        <v>897</v>
      </c>
      <c r="U144" s="2"/>
      <c r="V144" s="6" t="s">
        <v>70</v>
      </c>
      <c r="W144" s="6" t="s">
        <v>70</v>
      </c>
      <c r="X144" s="6" t="s">
        <v>70</v>
      </c>
      <c r="Y144" s="6" t="s">
        <v>71</v>
      </c>
      <c r="Z144" s="6" t="s">
        <v>71</v>
      </c>
      <c r="AA144" s="6" t="s">
        <v>71</v>
      </c>
      <c r="AB144" s="6" t="s">
        <v>71</v>
      </c>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t="s">
        <v>98</v>
      </c>
      <c r="BA144" s="6"/>
      <c r="BB144" s="6"/>
      <c r="BC144" s="6"/>
      <c r="BD144" s="6"/>
      <c r="BE144" s="6"/>
      <c r="BF144" s="6"/>
      <c r="BG144" s="6"/>
      <c r="BH144" s="6"/>
      <c r="BI144" s="6"/>
      <c r="BJ144" s="6"/>
      <c r="BK144" s="6"/>
      <c r="BL144" s="6"/>
      <c r="BM144" s="6"/>
      <c r="BN144" s="6"/>
      <c r="BO144" s="6"/>
      <c r="BP144" s="6"/>
      <c r="BQ144" s="6"/>
      <c r="BR144" s="6"/>
      <c r="BS144" s="6"/>
      <c r="BT144" s="6"/>
      <c r="BU144" s="6"/>
      <c r="BV144" s="6"/>
      <c r="BW144" s="6"/>
      <c r="BX144" s="6"/>
      <c r="BY144" s="6"/>
      <c r="BZ144" s="6"/>
      <c r="CA144" s="6"/>
      <c r="CB144" s="6"/>
      <c r="CC144" s="6" t="s">
        <v>71</v>
      </c>
      <c r="CD144" s="6"/>
      <c r="CE144" s="6" t="s">
        <v>70</v>
      </c>
      <c r="CF144" s="6"/>
      <c r="CG144" s="6"/>
      <c r="CH144" s="6"/>
      <c r="CI144" s="6" t="s">
        <v>70</v>
      </c>
      <c r="CJ144" s="6" t="s">
        <v>70</v>
      </c>
      <c r="CK144" s="6"/>
      <c r="CL144" s="6" t="s">
        <v>70</v>
      </c>
      <c r="CM144" s="6"/>
      <c r="CN144" s="6"/>
      <c r="CO144" s="6"/>
      <c r="CP144" s="6" t="s">
        <v>73</v>
      </c>
      <c r="CQ144" s="6" t="s">
        <v>73</v>
      </c>
      <c r="CR144" s="6" t="s">
        <v>73</v>
      </c>
    </row>
    <row r="145" spans="1:96" ht="15" customHeight="1" x14ac:dyDescent="0.25">
      <c r="A145" t="s">
        <v>357</v>
      </c>
      <c r="D145" s="49" t="s">
        <v>74</v>
      </c>
      <c r="E145" t="s">
        <v>102</v>
      </c>
      <c r="F145" s="118" t="b">
        <f>OR(AND($G$2="Ja",OTL[[#This Row],[Basis]]="x"),
    AND($H$2="Ja",OTL[[#This Row],[NEN2580]]="x"),
    AND($I$2="Ja",OTL[[#This Row],[Meetinstructie]]="x"),
    AND($J$2="Ja",OTL[[#This Row],[Bbl vergunning]]="x"),
    AND($K$2="Ja",OTL[[#This Row],[WWS]]="x"),
    AND($L$2="Ja",OTL[[#This Row],[MJOP Bouwkundig]]="x"),
    AND($M$2="Ja",OTL[[#This Row],[MJOP Installaties]]="x"))</f>
        <v>0</v>
      </c>
      <c r="K145" s="4" t="s">
        <v>98</v>
      </c>
      <c r="M145" s="4" t="s">
        <v>95</v>
      </c>
      <c r="P145" t="s">
        <v>345</v>
      </c>
      <c r="Q145" t="s">
        <v>358</v>
      </c>
      <c r="R145" s="1">
        <v>52</v>
      </c>
      <c r="S145" t="s">
        <v>898</v>
      </c>
      <c r="T145" t="s">
        <v>899</v>
      </c>
      <c r="U145" s="2"/>
      <c r="V145" s="6" t="s">
        <v>70</v>
      </c>
      <c r="W145" s="6" t="s">
        <v>70</v>
      </c>
      <c r="X145" s="6" t="s">
        <v>70</v>
      </c>
      <c r="Y145" s="6" t="s">
        <v>71</v>
      </c>
      <c r="Z145" s="6" t="s">
        <v>71</v>
      </c>
      <c r="AA145" s="6" t="s">
        <v>71</v>
      </c>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t="s">
        <v>98</v>
      </c>
      <c r="BA145" s="6"/>
      <c r="BB145" s="6"/>
      <c r="BC145" s="6"/>
      <c r="BD145" s="6"/>
      <c r="BE145" s="6"/>
      <c r="BF145" s="6"/>
      <c r="BG145" s="6"/>
      <c r="BH145" s="6"/>
      <c r="BI145" s="6"/>
      <c r="BJ145" s="6"/>
      <c r="BK145" s="6"/>
      <c r="BL145" s="6"/>
      <c r="BM145" s="6"/>
      <c r="BN145" s="6"/>
      <c r="BO145" s="6"/>
      <c r="BP145" s="6"/>
      <c r="BQ145" s="6"/>
      <c r="BR145" s="6"/>
      <c r="BS145" s="6"/>
      <c r="BT145" s="6"/>
      <c r="BU145" s="6"/>
      <c r="BV145" s="6"/>
      <c r="BW145" s="6"/>
      <c r="BX145" s="6"/>
      <c r="BY145" s="6"/>
      <c r="BZ145" s="6"/>
      <c r="CA145" s="6"/>
      <c r="CB145" s="6"/>
      <c r="CC145" s="6"/>
      <c r="CD145" s="6"/>
      <c r="CE145" s="6" t="s">
        <v>70</v>
      </c>
      <c r="CF145" s="6"/>
      <c r="CG145" s="6"/>
      <c r="CH145" s="6"/>
      <c r="CI145" s="6" t="s">
        <v>70</v>
      </c>
      <c r="CJ145" s="6"/>
      <c r="CK145" s="6"/>
      <c r="CL145" s="6" t="s">
        <v>70</v>
      </c>
      <c r="CM145" s="6"/>
      <c r="CN145" s="6"/>
      <c r="CO145" s="6"/>
      <c r="CP145" s="6" t="s">
        <v>73</v>
      </c>
      <c r="CQ145" s="6" t="s">
        <v>73</v>
      </c>
      <c r="CR145" s="6" t="s">
        <v>73</v>
      </c>
    </row>
    <row r="146" spans="1:96" ht="15" customHeight="1" x14ac:dyDescent="0.25">
      <c r="A146" t="s">
        <v>359</v>
      </c>
      <c r="B146" t="s">
        <v>116</v>
      </c>
      <c r="C146" t="s">
        <v>360</v>
      </c>
      <c r="D146" s="49" t="s">
        <v>74</v>
      </c>
      <c r="E146" t="s">
        <v>102</v>
      </c>
      <c r="F146" s="118" t="b">
        <f>OR(AND($G$2="Ja",OTL[[#This Row],[Basis]]="x"),
    AND($H$2="Ja",OTL[[#This Row],[NEN2580]]="x"),
    AND($I$2="Ja",OTL[[#This Row],[Meetinstructie]]="x"),
    AND($J$2="Ja",OTL[[#This Row],[Bbl vergunning]]="x"),
    AND($K$2="Ja",OTL[[#This Row],[WWS]]="x"),
    AND($L$2="Ja",OTL[[#This Row],[MJOP Bouwkundig]]="x"),
    AND($M$2="Ja",OTL[[#This Row],[MJOP Installaties]]="x"))</f>
        <v>0</v>
      </c>
      <c r="M146" s="4" t="s">
        <v>95</v>
      </c>
      <c r="P146" t="s">
        <v>238</v>
      </c>
      <c r="Q146" t="s">
        <v>97</v>
      </c>
      <c r="R146" s="1"/>
      <c r="S146" s="2" t="s">
        <v>930</v>
      </c>
      <c r="T146" s="2" t="s">
        <v>931</v>
      </c>
      <c r="U146" s="2"/>
      <c r="V146" s="6" t="s">
        <v>70</v>
      </c>
      <c r="W146" s="6" t="s">
        <v>70</v>
      </c>
      <c r="X146" s="6" t="s">
        <v>70</v>
      </c>
      <c r="Y146" s="6" t="s">
        <v>71</v>
      </c>
      <c r="Z146" s="6" t="s">
        <v>71</v>
      </c>
      <c r="AA146" s="6" t="s">
        <v>71</v>
      </c>
      <c r="AB146" s="6" t="s">
        <v>71</v>
      </c>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t="s">
        <v>98</v>
      </c>
      <c r="BA146" s="6"/>
      <c r="BB146" s="6"/>
      <c r="BC146" s="6"/>
      <c r="BD146" s="6"/>
      <c r="BE146" s="6"/>
      <c r="BF146" s="6"/>
      <c r="BG146" s="6"/>
      <c r="BH146" s="6"/>
      <c r="BI146" s="6"/>
      <c r="BJ146" s="6"/>
      <c r="BK146" s="6"/>
      <c r="BL146" s="6"/>
      <c r="BM146" s="6"/>
      <c r="BN146" s="6"/>
      <c r="BO146" s="6"/>
      <c r="BP146" s="6"/>
      <c r="BQ146" s="6"/>
      <c r="BR146" s="6"/>
      <c r="BS146" s="6"/>
      <c r="BT146" s="6"/>
      <c r="BU146" s="6"/>
      <c r="BV146" s="6"/>
      <c r="BW146" s="6"/>
      <c r="BX146" s="6"/>
      <c r="BY146" s="6"/>
      <c r="BZ146" s="6"/>
      <c r="CA146" s="6"/>
      <c r="CB146" s="6"/>
      <c r="CC146" s="6"/>
      <c r="CD146" s="6"/>
      <c r="CE146" s="6" t="s">
        <v>70</v>
      </c>
      <c r="CF146" s="6"/>
      <c r="CG146" s="6"/>
      <c r="CH146" s="6"/>
      <c r="CI146" s="6"/>
      <c r="CJ146" s="6"/>
      <c r="CK146" s="6"/>
      <c r="CL146" s="6"/>
      <c r="CM146" s="6"/>
      <c r="CN146" s="6"/>
      <c r="CO146" s="6"/>
      <c r="CP146" s="6" t="s">
        <v>73</v>
      </c>
      <c r="CQ146" s="6" t="s">
        <v>73</v>
      </c>
      <c r="CR146" s="6" t="s">
        <v>73</v>
      </c>
    </row>
    <row r="147" spans="1:96" ht="15" customHeight="1" x14ac:dyDescent="0.25">
      <c r="A147" t="s">
        <v>359</v>
      </c>
      <c r="B147" t="s">
        <v>116</v>
      </c>
      <c r="C147" t="s">
        <v>361</v>
      </c>
      <c r="D147" s="49" t="s">
        <v>74</v>
      </c>
      <c r="E147" t="s">
        <v>102</v>
      </c>
      <c r="F147" s="118" t="b">
        <f>OR(AND($G$2="Ja",OTL[[#This Row],[Basis]]="x"),
    AND($H$2="Ja",OTL[[#This Row],[NEN2580]]="x"),
    AND($I$2="Ja",OTL[[#This Row],[Meetinstructie]]="x"),
    AND($J$2="Ja",OTL[[#This Row],[Bbl vergunning]]="x"),
    AND($K$2="Ja",OTL[[#This Row],[WWS]]="x"),
    AND($L$2="Ja",OTL[[#This Row],[MJOP Bouwkundig]]="x"),
    AND($M$2="Ja",OTL[[#This Row],[MJOP Installaties]]="x"))</f>
        <v>0</v>
      </c>
      <c r="K147" s="4" t="s">
        <v>98</v>
      </c>
      <c r="M147" s="4" t="s">
        <v>95</v>
      </c>
      <c r="P147" t="s">
        <v>238</v>
      </c>
      <c r="Q147" t="s">
        <v>97</v>
      </c>
      <c r="R147" s="1"/>
      <c r="S147" s="2" t="s">
        <v>930</v>
      </c>
      <c r="T147" s="2" t="s">
        <v>931</v>
      </c>
      <c r="U147" s="2"/>
      <c r="V147" s="6" t="s">
        <v>70</v>
      </c>
      <c r="W147" s="6" t="s">
        <v>70</v>
      </c>
      <c r="X147" s="6" t="s">
        <v>70</v>
      </c>
      <c r="Y147" s="6" t="s">
        <v>71</v>
      </c>
      <c r="Z147" s="6" t="s">
        <v>71</v>
      </c>
      <c r="AA147" s="6" t="s">
        <v>71</v>
      </c>
      <c r="AB147" s="6" t="s">
        <v>71</v>
      </c>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t="s">
        <v>98</v>
      </c>
      <c r="BA147" s="6"/>
      <c r="BB147" s="6"/>
      <c r="BC147" s="6"/>
      <c r="BD147" s="6"/>
      <c r="BE147" s="6"/>
      <c r="BF147" s="6"/>
      <c r="BG147" s="6"/>
      <c r="BH147" s="6"/>
      <c r="BI147" s="6"/>
      <c r="BJ147" s="6"/>
      <c r="BK147" s="6"/>
      <c r="BL147" s="6"/>
      <c r="BM147" s="6"/>
      <c r="BN147" s="6"/>
      <c r="BO147" s="6"/>
      <c r="BP147" s="6"/>
      <c r="BQ147" s="6"/>
      <c r="BR147" s="6"/>
      <c r="BS147" s="6"/>
      <c r="BT147" s="6"/>
      <c r="BU147" s="6"/>
      <c r="BV147" s="6"/>
      <c r="BW147" s="6"/>
      <c r="BX147" s="6"/>
      <c r="BY147" s="6"/>
      <c r="BZ147" s="6"/>
      <c r="CA147" s="6"/>
      <c r="CB147" s="6"/>
      <c r="CC147" s="6"/>
      <c r="CD147" s="6"/>
      <c r="CE147" s="6" t="s">
        <v>70</v>
      </c>
      <c r="CF147" s="6"/>
      <c r="CG147" s="6"/>
      <c r="CH147" s="6"/>
      <c r="CI147" s="6"/>
      <c r="CJ147" s="6"/>
      <c r="CK147" s="6"/>
      <c r="CL147" s="6"/>
      <c r="CM147" s="6"/>
      <c r="CN147" s="6"/>
      <c r="CO147" s="6"/>
      <c r="CP147" s="6" t="s">
        <v>73</v>
      </c>
      <c r="CQ147" s="6" t="s">
        <v>73</v>
      </c>
      <c r="CR147" s="6" t="s">
        <v>73</v>
      </c>
    </row>
    <row r="148" spans="1:96" ht="15" customHeight="1" x14ac:dyDescent="0.25">
      <c r="A148" t="s">
        <v>359</v>
      </c>
      <c r="B148" t="s">
        <v>116</v>
      </c>
      <c r="C148" t="s">
        <v>362</v>
      </c>
      <c r="D148" s="49" t="s">
        <v>74</v>
      </c>
      <c r="E148" t="s">
        <v>102</v>
      </c>
      <c r="F148" s="118" t="b">
        <f>OR(AND($G$2="Ja",OTL[[#This Row],[Basis]]="x"),
    AND($H$2="Ja",OTL[[#This Row],[NEN2580]]="x"),
    AND($I$2="Ja",OTL[[#This Row],[Meetinstructie]]="x"),
    AND($J$2="Ja",OTL[[#This Row],[Bbl vergunning]]="x"),
    AND($K$2="Ja",OTL[[#This Row],[WWS]]="x"),
    AND($L$2="Ja",OTL[[#This Row],[MJOP Bouwkundig]]="x"),
    AND($M$2="Ja",OTL[[#This Row],[MJOP Installaties]]="x"))</f>
        <v>0</v>
      </c>
      <c r="M148" s="4" t="s">
        <v>95</v>
      </c>
      <c r="P148" t="s">
        <v>238</v>
      </c>
      <c r="Q148" t="s">
        <v>97</v>
      </c>
      <c r="R148" s="1"/>
      <c r="S148" s="2" t="s">
        <v>930</v>
      </c>
      <c r="T148" s="2" t="s">
        <v>931</v>
      </c>
      <c r="U148" s="2"/>
      <c r="V148" s="6" t="s">
        <v>70</v>
      </c>
      <c r="W148" s="6" t="s">
        <v>70</v>
      </c>
      <c r="X148" s="6" t="s">
        <v>70</v>
      </c>
      <c r="Y148" s="6" t="s">
        <v>71</v>
      </c>
      <c r="Z148" s="6" t="s">
        <v>71</v>
      </c>
      <c r="AA148" s="6" t="s">
        <v>71</v>
      </c>
      <c r="AB148" s="6" t="s">
        <v>71</v>
      </c>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t="s">
        <v>98</v>
      </c>
      <c r="BA148" s="6"/>
      <c r="BB148" s="6"/>
      <c r="BC148" s="6"/>
      <c r="BD148" s="6"/>
      <c r="BE148" s="6"/>
      <c r="BF148" s="6"/>
      <c r="BG148" s="6"/>
      <c r="BH148" s="6"/>
      <c r="BI148" s="6"/>
      <c r="BJ148" s="6"/>
      <c r="BK148" s="6"/>
      <c r="BL148" s="6"/>
      <c r="BM148" s="6"/>
      <c r="BN148" s="6"/>
      <c r="BO148" s="6"/>
      <c r="BP148" s="6"/>
      <c r="BQ148" s="6"/>
      <c r="BR148" s="6"/>
      <c r="BS148" s="6"/>
      <c r="BT148" s="6"/>
      <c r="BU148" s="6"/>
      <c r="BV148" s="6"/>
      <c r="BW148" s="6"/>
      <c r="BX148" s="6"/>
      <c r="BY148" s="6"/>
      <c r="BZ148" s="6"/>
      <c r="CA148" s="6"/>
      <c r="CB148" s="6"/>
      <c r="CC148" s="6"/>
      <c r="CD148" s="6"/>
      <c r="CE148" s="6" t="s">
        <v>70</v>
      </c>
      <c r="CF148" s="6"/>
      <c r="CG148" s="6"/>
      <c r="CH148" s="6"/>
      <c r="CI148" s="6"/>
      <c r="CJ148" s="6"/>
      <c r="CK148" s="6"/>
      <c r="CL148" s="6"/>
      <c r="CM148" s="6"/>
      <c r="CN148" s="6"/>
      <c r="CO148" s="6"/>
      <c r="CP148" s="6" t="s">
        <v>73</v>
      </c>
      <c r="CQ148" s="6" t="s">
        <v>73</v>
      </c>
      <c r="CR148" s="6" t="s">
        <v>73</v>
      </c>
    </row>
    <row r="149" spans="1:96" ht="15" customHeight="1" x14ac:dyDescent="0.25">
      <c r="A149" t="s">
        <v>359</v>
      </c>
      <c r="B149" t="s">
        <v>116</v>
      </c>
      <c r="C149" t="s">
        <v>363</v>
      </c>
      <c r="D149" s="49" t="s">
        <v>74</v>
      </c>
      <c r="E149" t="s">
        <v>102</v>
      </c>
      <c r="F149" s="118" t="b">
        <f>OR(AND($G$2="Ja",OTL[[#This Row],[Basis]]="x"),
    AND($H$2="Ja",OTL[[#This Row],[NEN2580]]="x"),
    AND($I$2="Ja",OTL[[#This Row],[Meetinstructie]]="x"),
    AND($J$2="Ja",OTL[[#This Row],[Bbl vergunning]]="x"),
    AND($K$2="Ja",OTL[[#This Row],[WWS]]="x"),
    AND($L$2="Ja",OTL[[#This Row],[MJOP Bouwkundig]]="x"),
    AND($M$2="Ja",OTL[[#This Row],[MJOP Installaties]]="x"))</f>
        <v>0</v>
      </c>
      <c r="K149" s="4" t="s">
        <v>98</v>
      </c>
      <c r="M149" s="4" t="s">
        <v>95</v>
      </c>
      <c r="P149" t="s">
        <v>238</v>
      </c>
      <c r="Q149" t="s">
        <v>97</v>
      </c>
      <c r="R149" s="1"/>
      <c r="S149" s="2" t="s">
        <v>930</v>
      </c>
      <c r="T149" s="2" t="s">
        <v>931</v>
      </c>
      <c r="U149" s="2"/>
      <c r="V149" s="6" t="s">
        <v>70</v>
      </c>
      <c r="W149" s="6" t="s">
        <v>70</v>
      </c>
      <c r="X149" s="6" t="s">
        <v>70</v>
      </c>
      <c r="Y149" s="6" t="s">
        <v>71</v>
      </c>
      <c r="Z149" s="6" t="s">
        <v>71</v>
      </c>
      <c r="AA149" s="6" t="s">
        <v>71</v>
      </c>
      <c r="AB149" s="6" t="s">
        <v>71</v>
      </c>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t="s">
        <v>98</v>
      </c>
      <c r="BA149" s="6"/>
      <c r="BB149" s="6"/>
      <c r="BC149" s="6"/>
      <c r="BD149" s="6"/>
      <c r="BE149" s="6"/>
      <c r="BF149" s="6"/>
      <c r="BG149" s="6"/>
      <c r="BH149" s="6"/>
      <c r="BI149" s="6"/>
      <c r="BJ149" s="6"/>
      <c r="BK149" s="6"/>
      <c r="BL149" s="6"/>
      <c r="BM149" s="6"/>
      <c r="BN149" s="6"/>
      <c r="BO149" s="6"/>
      <c r="BP149" s="6"/>
      <c r="BQ149" s="6"/>
      <c r="BR149" s="6"/>
      <c r="BS149" s="6"/>
      <c r="BT149" s="6"/>
      <c r="BU149" s="6"/>
      <c r="BV149" s="6"/>
      <c r="BW149" s="6"/>
      <c r="BX149" s="6"/>
      <c r="BY149" s="6"/>
      <c r="BZ149" s="6"/>
      <c r="CA149" s="6"/>
      <c r="CB149" s="6"/>
      <c r="CC149" s="6"/>
      <c r="CD149" s="6"/>
      <c r="CE149" s="6" t="s">
        <v>70</v>
      </c>
      <c r="CF149" s="6"/>
      <c r="CG149" s="6"/>
      <c r="CH149" s="6"/>
      <c r="CI149" s="6"/>
      <c r="CJ149" s="6"/>
      <c r="CK149" s="6"/>
      <c r="CL149" s="6"/>
      <c r="CM149" s="6"/>
      <c r="CN149" s="6"/>
      <c r="CO149" s="6"/>
      <c r="CP149" s="6" t="s">
        <v>73</v>
      </c>
      <c r="CQ149" s="6" t="s">
        <v>73</v>
      </c>
      <c r="CR149" s="6" t="s">
        <v>73</v>
      </c>
    </row>
    <row r="150" spans="1:96" ht="15" customHeight="1" x14ac:dyDescent="0.25">
      <c r="A150" t="s">
        <v>359</v>
      </c>
      <c r="B150" t="s">
        <v>116</v>
      </c>
      <c r="C150" t="s">
        <v>364</v>
      </c>
      <c r="D150" s="49" t="s">
        <v>74</v>
      </c>
      <c r="E150" t="s">
        <v>102</v>
      </c>
      <c r="F150" s="118" t="b">
        <f>OR(AND($G$2="Ja",OTL[[#This Row],[Basis]]="x"),
    AND($H$2="Ja",OTL[[#This Row],[NEN2580]]="x"),
    AND($I$2="Ja",OTL[[#This Row],[Meetinstructie]]="x"),
    AND($J$2="Ja",OTL[[#This Row],[Bbl vergunning]]="x"),
    AND($K$2="Ja",OTL[[#This Row],[WWS]]="x"),
    AND($L$2="Ja",OTL[[#This Row],[MJOP Bouwkundig]]="x"),
    AND($M$2="Ja",OTL[[#This Row],[MJOP Installaties]]="x"))</f>
        <v>0</v>
      </c>
      <c r="K150" s="4" t="s">
        <v>98</v>
      </c>
      <c r="M150" s="4" t="s">
        <v>95</v>
      </c>
      <c r="P150" t="s">
        <v>238</v>
      </c>
      <c r="Q150" t="s">
        <v>97</v>
      </c>
      <c r="R150" s="1"/>
      <c r="S150" s="2" t="s">
        <v>930</v>
      </c>
      <c r="T150" s="2" t="s">
        <v>931</v>
      </c>
      <c r="U150" s="2"/>
      <c r="V150" s="6" t="s">
        <v>70</v>
      </c>
      <c r="W150" s="6" t="s">
        <v>70</v>
      </c>
      <c r="X150" s="6" t="s">
        <v>70</v>
      </c>
      <c r="Y150" s="6" t="s">
        <v>71</v>
      </c>
      <c r="Z150" s="6" t="s">
        <v>71</v>
      </c>
      <c r="AA150" s="6" t="s">
        <v>71</v>
      </c>
      <c r="AB150" s="6" t="s">
        <v>71</v>
      </c>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t="s">
        <v>98</v>
      </c>
      <c r="BA150" s="6"/>
      <c r="BB150" s="6"/>
      <c r="BC150" s="6"/>
      <c r="BD150" s="6"/>
      <c r="BE150" s="6"/>
      <c r="BF150" s="6"/>
      <c r="BG150" s="6"/>
      <c r="BH150" s="6"/>
      <c r="BI150" s="6"/>
      <c r="BJ150" s="6"/>
      <c r="BK150" s="6"/>
      <c r="BL150" s="6"/>
      <c r="BM150" s="6"/>
      <c r="BN150" s="6"/>
      <c r="BO150" s="6"/>
      <c r="BP150" s="6"/>
      <c r="BQ150" s="6"/>
      <c r="BR150" s="6"/>
      <c r="BS150" s="6"/>
      <c r="BT150" s="6"/>
      <c r="BU150" s="6"/>
      <c r="BV150" s="6"/>
      <c r="BW150" s="6"/>
      <c r="BX150" s="6"/>
      <c r="BY150" s="6"/>
      <c r="BZ150" s="6"/>
      <c r="CA150" s="6"/>
      <c r="CB150" s="6"/>
      <c r="CC150" s="6"/>
      <c r="CD150" s="6"/>
      <c r="CE150" s="6" t="s">
        <v>70</v>
      </c>
      <c r="CF150" s="6"/>
      <c r="CG150" s="6"/>
      <c r="CH150" s="6"/>
      <c r="CI150" s="6" t="s">
        <v>70</v>
      </c>
      <c r="CJ150" s="6"/>
      <c r="CK150" s="6"/>
      <c r="CL150" s="6" t="s">
        <v>70</v>
      </c>
      <c r="CM150" s="6"/>
      <c r="CN150" s="6"/>
      <c r="CO150" s="6"/>
      <c r="CP150" s="6" t="s">
        <v>73</v>
      </c>
      <c r="CQ150" s="6" t="s">
        <v>73</v>
      </c>
      <c r="CR150" s="6" t="s">
        <v>73</v>
      </c>
    </row>
    <row r="151" spans="1:96" ht="15" customHeight="1" x14ac:dyDescent="0.25">
      <c r="A151" t="s">
        <v>359</v>
      </c>
      <c r="B151" t="s">
        <v>116</v>
      </c>
      <c r="C151" t="s">
        <v>237</v>
      </c>
      <c r="D151" s="49" t="s">
        <v>74</v>
      </c>
      <c r="E151" t="s">
        <v>102</v>
      </c>
      <c r="F151" s="118" t="b">
        <f>OR(AND($G$2="Ja",OTL[[#This Row],[Basis]]="x"),
    AND($H$2="Ja",OTL[[#This Row],[NEN2580]]="x"),
    AND($I$2="Ja",OTL[[#This Row],[Meetinstructie]]="x"),
    AND($J$2="Ja",OTL[[#This Row],[Bbl vergunning]]="x"),
    AND($K$2="Ja",OTL[[#This Row],[WWS]]="x"),
    AND($L$2="Ja",OTL[[#This Row],[MJOP Bouwkundig]]="x"),
    AND($M$2="Ja",OTL[[#This Row],[MJOP Installaties]]="x"))</f>
        <v>0</v>
      </c>
      <c r="K151" s="4" t="s">
        <v>98</v>
      </c>
      <c r="M151" s="4" t="s">
        <v>95</v>
      </c>
      <c r="P151" t="s">
        <v>238</v>
      </c>
      <c r="Q151" t="s">
        <v>97</v>
      </c>
      <c r="R151" s="1"/>
      <c r="S151" s="2" t="s">
        <v>930</v>
      </c>
      <c r="T151" s="2" t="s">
        <v>931</v>
      </c>
      <c r="U151" s="2"/>
      <c r="V151" s="6" t="s">
        <v>70</v>
      </c>
      <c r="W151" s="6" t="s">
        <v>70</v>
      </c>
      <c r="X151" s="6" t="s">
        <v>70</v>
      </c>
      <c r="Y151" s="6" t="s">
        <v>71</v>
      </c>
      <c r="Z151" s="6" t="s">
        <v>71</v>
      </c>
      <c r="AA151" s="6" t="s">
        <v>71</v>
      </c>
      <c r="AB151" s="6" t="s">
        <v>71</v>
      </c>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t="s">
        <v>98</v>
      </c>
      <c r="BA151" s="6"/>
      <c r="BB151" s="6"/>
      <c r="BC151" s="6"/>
      <c r="BD151" s="6"/>
      <c r="BE151" s="6"/>
      <c r="BF151" s="6"/>
      <c r="BG151" s="6"/>
      <c r="BH151" s="6"/>
      <c r="BI151" s="6"/>
      <c r="BJ151" s="6"/>
      <c r="BK151" s="6"/>
      <c r="BL151" s="6"/>
      <c r="BM151" s="6"/>
      <c r="BN151" s="6"/>
      <c r="BO151" s="6"/>
      <c r="BP151" s="6"/>
      <c r="BQ151" s="6"/>
      <c r="BR151" s="6"/>
      <c r="BS151" s="6"/>
      <c r="BT151" s="6"/>
      <c r="BU151" s="6"/>
      <c r="BV151" s="6"/>
      <c r="BW151" s="6"/>
      <c r="BX151" s="6"/>
      <c r="BY151" s="6"/>
      <c r="BZ151" s="6"/>
      <c r="CA151" s="6"/>
      <c r="CB151" s="6"/>
      <c r="CC151" s="6"/>
      <c r="CD151" s="6"/>
      <c r="CE151" s="6" t="s">
        <v>70</v>
      </c>
      <c r="CF151" s="6"/>
      <c r="CG151" s="6"/>
      <c r="CH151" s="6"/>
      <c r="CI151" s="6"/>
      <c r="CJ151" s="6"/>
      <c r="CK151" s="6"/>
      <c r="CL151" s="6"/>
      <c r="CM151" s="6"/>
      <c r="CN151" s="6"/>
      <c r="CO151" s="6"/>
      <c r="CP151" s="6" t="s">
        <v>73</v>
      </c>
      <c r="CQ151" s="6" t="s">
        <v>73</v>
      </c>
      <c r="CR151" s="6" t="s">
        <v>73</v>
      </c>
    </row>
    <row r="152" spans="1:96" ht="15" customHeight="1" x14ac:dyDescent="0.25">
      <c r="A152" t="s">
        <v>365</v>
      </c>
      <c r="D152" s="49" t="s">
        <v>74</v>
      </c>
      <c r="E152" t="s">
        <v>94</v>
      </c>
      <c r="F152" s="118" t="b">
        <f>OR(AND($G$2="Ja",OTL[[#This Row],[Basis]]="x"),
    AND($H$2="Ja",OTL[[#This Row],[NEN2580]]="x"),
    AND($I$2="Ja",OTL[[#This Row],[Meetinstructie]]="x"),
    AND($J$2="Ja",OTL[[#This Row],[Bbl vergunning]]="x"),
    AND($K$2="Ja",OTL[[#This Row],[WWS]]="x"),
    AND($L$2="Ja",OTL[[#This Row],[MJOP Bouwkundig]]="x"),
    AND($M$2="Ja",OTL[[#This Row],[MJOP Installaties]]="x"))</f>
        <v>0</v>
      </c>
      <c r="G152" s="4" t="s">
        <v>95</v>
      </c>
      <c r="K152" s="4" t="s">
        <v>98</v>
      </c>
      <c r="L152" s="4" t="s">
        <v>95</v>
      </c>
      <c r="P152" t="s">
        <v>366</v>
      </c>
      <c r="Q152" t="s">
        <v>97</v>
      </c>
      <c r="R152" s="1" t="s">
        <v>110</v>
      </c>
      <c r="S152" t="s">
        <v>900</v>
      </c>
      <c r="T152" t="s">
        <v>901</v>
      </c>
      <c r="U152" s="2"/>
      <c r="V152" s="6" t="s">
        <v>70</v>
      </c>
      <c r="W152" s="6" t="s">
        <v>70</v>
      </c>
      <c r="X152" s="6" t="s">
        <v>70</v>
      </c>
      <c r="Y152" s="6" t="s">
        <v>71</v>
      </c>
      <c r="Z152" s="6" t="s">
        <v>71</v>
      </c>
      <c r="AA152" s="6" t="s">
        <v>71</v>
      </c>
      <c r="AB152" s="6"/>
      <c r="AC152" s="6"/>
      <c r="AD152" s="6"/>
      <c r="AE152" s="6"/>
      <c r="AF152" s="6"/>
      <c r="AG152" s="6" t="s">
        <v>72</v>
      </c>
      <c r="AH152" s="6"/>
      <c r="AI152" s="6" t="s">
        <v>72</v>
      </c>
      <c r="AJ152" s="6"/>
      <c r="AK152" s="6" t="s">
        <v>70</v>
      </c>
      <c r="AL152" s="6" t="s">
        <v>70</v>
      </c>
      <c r="AM152" s="6" t="s">
        <v>70</v>
      </c>
      <c r="AN152" s="6"/>
      <c r="AO152" s="6"/>
      <c r="AP152" s="6"/>
      <c r="AQ152" s="6"/>
      <c r="AR152" s="6"/>
      <c r="AS152" s="6"/>
      <c r="AT152" s="6"/>
      <c r="AU152" s="6"/>
      <c r="AV152" s="6"/>
      <c r="AW152" s="6"/>
      <c r="AX152" s="6"/>
      <c r="AY152" s="6"/>
      <c r="AZ152" s="6" t="s">
        <v>98</v>
      </c>
      <c r="BA152" s="6"/>
      <c r="BB152" s="6"/>
      <c r="BC152" s="6"/>
      <c r="BD152" s="6"/>
      <c r="BE152" s="6"/>
      <c r="BF152" s="6"/>
      <c r="BG152" s="6"/>
      <c r="BH152" s="6"/>
      <c r="BI152" s="6"/>
      <c r="BJ152" s="6"/>
      <c r="BK152" s="6"/>
      <c r="BL152" s="6"/>
      <c r="BM152" s="6"/>
      <c r="BN152" s="6"/>
      <c r="BO152" s="6"/>
      <c r="BP152" s="6"/>
      <c r="BQ152" s="6"/>
      <c r="BR152" s="6"/>
      <c r="BS152" s="6"/>
      <c r="BT152" s="6"/>
      <c r="BU152" s="6"/>
      <c r="BV152" s="6"/>
      <c r="BW152" s="6" t="s">
        <v>71</v>
      </c>
      <c r="BX152" s="6"/>
      <c r="BY152" s="6"/>
      <c r="BZ152" s="6"/>
      <c r="CA152" s="6"/>
      <c r="CB152" s="6" t="s">
        <v>1035</v>
      </c>
      <c r="CC152" s="6"/>
      <c r="CD152" s="6" t="s">
        <v>72</v>
      </c>
      <c r="CE152" s="6"/>
      <c r="CF152" s="6" t="s">
        <v>71</v>
      </c>
      <c r="CG152" s="6" t="s">
        <v>71</v>
      </c>
      <c r="CH152" s="6"/>
      <c r="CI152" s="6" t="s">
        <v>70</v>
      </c>
      <c r="CJ152" s="6"/>
      <c r="CK152" s="6"/>
      <c r="CL152" s="6" t="s">
        <v>70</v>
      </c>
      <c r="CM152" s="6"/>
      <c r="CN152" s="6"/>
      <c r="CO152" s="6"/>
      <c r="CP152" s="6" t="s">
        <v>73</v>
      </c>
      <c r="CQ152" s="6" t="s">
        <v>73</v>
      </c>
      <c r="CR152" s="6" t="s">
        <v>73</v>
      </c>
    </row>
    <row r="153" spans="1:96" ht="15" customHeight="1" x14ac:dyDescent="0.25">
      <c r="A153" t="s">
        <v>367</v>
      </c>
      <c r="D153" s="49" t="s">
        <v>74</v>
      </c>
      <c r="E153" t="s">
        <v>94</v>
      </c>
      <c r="F153" s="118" t="b">
        <f>OR(AND($G$2="Ja",OTL[[#This Row],[Basis]]="x"),
    AND($H$2="Ja",OTL[[#This Row],[NEN2580]]="x"),
    AND($I$2="Ja",OTL[[#This Row],[Meetinstructie]]="x"),
    AND($J$2="Ja",OTL[[#This Row],[Bbl vergunning]]="x"),
    AND($K$2="Ja",OTL[[#This Row],[WWS]]="x"),
    AND($L$2="Ja",OTL[[#This Row],[MJOP Bouwkundig]]="x"),
    AND($M$2="Ja",OTL[[#This Row],[MJOP Installaties]]="x"))</f>
        <v>0</v>
      </c>
      <c r="G153" s="4" t="s">
        <v>95</v>
      </c>
      <c r="H153" s="4" t="s">
        <v>95</v>
      </c>
      <c r="I153" s="4" t="s">
        <v>95</v>
      </c>
      <c r="J153" s="4" t="s">
        <v>95</v>
      </c>
      <c r="K153" s="4" t="s">
        <v>95</v>
      </c>
      <c r="L153" s="4" t="s">
        <v>95</v>
      </c>
      <c r="P153" t="s">
        <v>252</v>
      </c>
      <c r="Q153" t="s">
        <v>97</v>
      </c>
      <c r="R153" s="1">
        <v>24</v>
      </c>
      <c r="S153" t="s">
        <v>902</v>
      </c>
      <c r="T153" t="s">
        <v>903</v>
      </c>
      <c r="U153" s="2"/>
      <c r="V153" s="6" t="s">
        <v>70</v>
      </c>
      <c r="W153" s="6" t="s">
        <v>70</v>
      </c>
      <c r="X153" s="6" t="s">
        <v>70</v>
      </c>
      <c r="Y153" s="6" t="s">
        <v>71</v>
      </c>
      <c r="Z153" s="6" t="s">
        <v>71</v>
      </c>
      <c r="AA153" s="6" t="s">
        <v>71</v>
      </c>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t="s">
        <v>98</v>
      </c>
      <c r="BA153" s="6"/>
      <c r="BB153" s="6"/>
      <c r="BC153" s="6"/>
      <c r="BD153" s="6"/>
      <c r="BE153" s="6"/>
      <c r="BF153" s="6"/>
      <c r="BG153" s="6"/>
      <c r="BH153" s="6"/>
      <c r="BI153" s="6"/>
      <c r="BJ153" s="6"/>
      <c r="BK153" s="6"/>
      <c r="BL153" s="6"/>
      <c r="BM153" s="6"/>
      <c r="BN153" s="6"/>
      <c r="BO153" s="6"/>
      <c r="BP153" s="6"/>
      <c r="BQ153" s="6"/>
      <c r="BR153" s="6"/>
      <c r="BS153" s="6"/>
      <c r="BT153" s="6"/>
      <c r="BU153" s="6"/>
      <c r="BV153" s="6"/>
      <c r="BW153" s="6"/>
      <c r="BX153" s="6"/>
      <c r="BY153" s="6"/>
      <c r="BZ153" s="6"/>
      <c r="CA153" s="6"/>
      <c r="CB153" s="6" t="s">
        <v>1035</v>
      </c>
      <c r="CC153" s="6"/>
      <c r="CD153" s="6"/>
      <c r="CE153" s="6"/>
      <c r="CF153" s="6" t="s">
        <v>71</v>
      </c>
      <c r="CG153" s="6"/>
      <c r="CH153" s="6"/>
      <c r="CI153" s="6" t="s">
        <v>70</v>
      </c>
      <c r="CJ153" s="6"/>
      <c r="CK153" s="6"/>
      <c r="CL153" s="6" t="s">
        <v>70</v>
      </c>
      <c r="CM153" s="6"/>
      <c r="CN153" s="6"/>
      <c r="CO153" s="6"/>
      <c r="CP153" s="6" t="s">
        <v>73</v>
      </c>
      <c r="CQ153" s="6" t="s">
        <v>73</v>
      </c>
      <c r="CR153" s="6" t="s">
        <v>73</v>
      </c>
    </row>
    <row r="154" spans="1:96" ht="15" customHeight="1" x14ac:dyDescent="0.25">
      <c r="A154" t="s">
        <v>368</v>
      </c>
      <c r="D154" s="49" t="s">
        <v>74</v>
      </c>
      <c r="E154" t="s">
        <v>94</v>
      </c>
      <c r="F154" s="118" t="b">
        <f>OR(AND($G$2="Ja",OTL[[#This Row],[Basis]]="x"),
    AND($H$2="Ja",OTL[[#This Row],[NEN2580]]="x"),
    AND($I$2="Ja",OTL[[#This Row],[Meetinstructie]]="x"),
    AND($J$2="Ja",OTL[[#This Row],[Bbl vergunning]]="x"),
    AND($K$2="Ja",OTL[[#This Row],[WWS]]="x"),
    AND($L$2="Ja",OTL[[#This Row],[MJOP Bouwkundig]]="x"),
    AND($M$2="Ja",OTL[[#This Row],[MJOP Installaties]]="x"))</f>
        <v>0</v>
      </c>
      <c r="G154" s="4" t="s">
        <v>95</v>
      </c>
      <c r="K154" s="4" t="s">
        <v>98</v>
      </c>
      <c r="L154" s="4" t="s">
        <v>95</v>
      </c>
      <c r="P154" t="s">
        <v>126</v>
      </c>
      <c r="Q154" t="s">
        <v>127</v>
      </c>
      <c r="R154" s="1">
        <v>23</v>
      </c>
      <c r="S154" t="s">
        <v>904</v>
      </c>
      <c r="T154" t="s">
        <v>905</v>
      </c>
      <c r="U154" s="2"/>
      <c r="V154" s="6" t="s">
        <v>70</v>
      </c>
      <c r="W154" s="6" t="s">
        <v>70</v>
      </c>
      <c r="X154" s="6" t="s">
        <v>70</v>
      </c>
      <c r="Y154" s="6" t="s">
        <v>71</v>
      </c>
      <c r="Z154" s="6" t="s">
        <v>71</v>
      </c>
      <c r="AA154" s="6" t="s">
        <v>71</v>
      </c>
      <c r="AB154" s="6"/>
      <c r="AC154" s="6"/>
      <c r="AD154" s="6"/>
      <c r="AE154" s="6"/>
      <c r="AF154" s="6" t="s">
        <v>72</v>
      </c>
      <c r="AG154" s="6"/>
      <c r="AH154" s="6"/>
      <c r="AI154" s="6"/>
      <c r="AJ154" s="6" t="s">
        <v>72</v>
      </c>
      <c r="AK154" s="6"/>
      <c r="AL154" s="6"/>
      <c r="AM154" s="6"/>
      <c r="AN154" s="6"/>
      <c r="AO154" s="6"/>
      <c r="AP154" s="6"/>
      <c r="AQ154" s="6"/>
      <c r="AR154" s="6"/>
      <c r="AS154" s="6"/>
      <c r="AT154" s="6"/>
      <c r="AU154" s="6"/>
      <c r="AV154" s="6"/>
      <c r="AW154" s="6"/>
      <c r="AX154" s="6"/>
      <c r="AY154" s="6"/>
      <c r="AZ154" s="6" t="s">
        <v>98</v>
      </c>
      <c r="BA154" s="6"/>
      <c r="BB154" s="6"/>
      <c r="BC154" s="6"/>
      <c r="BD154" s="6"/>
      <c r="BE154" s="6"/>
      <c r="BF154" s="6"/>
      <c r="BG154" s="6"/>
      <c r="BH154" s="6"/>
      <c r="BI154" s="6"/>
      <c r="BJ154" s="6"/>
      <c r="BK154" s="6"/>
      <c r="BL154" s="6"/>
      <c r="BM154" s="6"/>
      <c r="BN154" s="6"/>
      <c r="BO154" s="6"/>
      <c r="BP154" s="6"/>
      <c r="BQ154" s="6"/>
      <c r="BR154" s="6"/>
      <c r="BS154" s="6"/>
      <c r="BT154" s="6"/>
      <c r="BU154" s="6"/>
      <c r="BV154" s="6"/>
      <c r="BW154" s="6"/>
      <c r="BX154" s="6"/>
      <c r="BY154" s="6"/>
      <c r="BZ154" s="6"/>
      <c r="CA154" s="6" t="s">
        <v>70</v>
      </c>
      <c r="CB154" s="6" t="s">
        <v>1035</v>
      </c>
      <c r="CC154" s="6"/>
      <c r="CD154" s="6" t="s">
        <v>72</v>
      </c>
      <c r="CE154" s="6"/>
      <c r="CF154" s="6" t="s">
        <v>71</v>
      </c>
      <c r="CG154" s="6"/>
      <c r="CH154" s="6"/>
      <c r="CI154" s="6" t="s">
        <v>70</v>
      </c>
      <c r="CJ154" s="6"/>
      <c r="CK154" s="6"/>
      <c r="CL154" s="6" t="s">
        <v>70</v>
      </c>
      <c r="CM154" s="6"/>
      <c r="CN154" s="6"/>
      <c r="CO154" s="6"/>
      <c r="CP154" s="6" t="s">
        <v>73</v>
      </c>
      <c r="CQ154" s="6" t="s">
        <v>73</v>
      </c>
      <c r="CR154" s="6" t="s">
        <v>73</v>
      </c>
    </row>
    <row r="155" spans="1:96" ht="15" customHeight="1" x14ac:dyDescent="0.25">
      <c r="A155" t="s">
        <v>369</v>
      </c>
      <c r="D155" s="49" t="s">
        <v>74</v>
      </c>
      <c r="E155" t="s">
        <v>102</v>
      </c>
      <c r="F155" s="118" t="b">
        <f>OR(AND($G$2="Ja",OTL[[#This Row],[Basis]]="x"),
    AND($H$2="Ja",OTL[[#This Row],[NEN2580]]="x"),
    AND($I$2="Ja",OTL[[#This Row],[Meetinstructie]]="x"),
    AND($J$2="Ja",OTL[[#This Row],[Bbl vergunning]]="x"),
    AND($K$2="Ja",OTL[[#This Row],[WWS]]="x"),
    AND($L$2="Ja",OTL[[#This Row],[MJOP Bouwkundig]]="x"),
    AND($M$2="Ja",OTL[[#This Row],[MJOP Installaties]]="x"))</f>
        <v>0</v>
      </c>
      <c r="K155" s="4" t="s">
        <v>98</v>
      </c>
      <c r="M155" s="4" t="s">
        <v>95</v>
      </c>
      <c r="P155" t="s">
        <v>370</v>
      </c>
      <c r="Q155" t="s">
        <v>97</v>
      </c>
      <c r="R155" s="1">
        <v>56</v>
      </c>
      <c r="S155" t="s">
        <v>906</v>
      </c>
      <c r="T155" t="s">
        <v>907</v>
      </c>
      <c r="U155" s="2"/>
      <c r="V155" s="6" t="s">
        <v>70</v>
      </c>
      <c r="W155" s="6" t="s">
        <v>70</v>
      </c>
      <c r="X155" s="6" t="s">
        <v>70</v>
      </c>
      <c r="Y155" s="6" t="s">
        <v>71</v>
      </c>
      <c r="Z155" s="6" t="s">
        <v>71</v>
      </c>
      <c r="AA155" s="6" t="s">
        <v>71</v>
      </c>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t="s">
        <v>98</v>
      </c>
      <c r="BA155" s="6"/>
      <c r="BB155" s="6"/>
      <c r="BC155" s="6"/>
      <c r="BD155" s="6"/>
      <c r="BE155" s="6"/>
      <c r="BF155" s="6"/>
      <c r="BG155" s="6"/>
      <c r="BH155" s="6"/>
      <c r="BI155" s="6"/>
      <c r="BJ155" s="6"/>
      <c r="BK155" s="6"/>
      <c r="BL155" s="6"/>
      <c r="BM155" s="6"/>
      <c r="BN155" s="6"/>
      <c r="BO155" s="6"/>
      <c r="BP155" s="6"/>
      <c r="BQ155" s="6"/>
      <c r="BR155" s="6"/>
      <c r="BS155" s="6"/>
      <c r="BT155" s="6"/>
      <c r="BU155" s="6"/>
      <c r="BV155" s="6"/>
      <c r="BW155" s="6"/>
      <c r="BX155" s="6"/>
      <c r="BY155" s="6"/>
      <c r="BZ155" s="6"/>
      <c r="CA155" s="6"/>
      <c r="CB155" s="6"/>
      <c r="CC155" s="6"/>
      <c r="CD155" s="6"/>
      <c r="CE155" s="6" t="s">
        <v>70</v>
      </c>
      <c r="CF155" s="6"/>
      <c r="CG155" s="6"/>
      <c r="CH155" s="6"/>
      <c r="CI155" s="6" t="s">
        <v>70</v>
      </c>
      <c r="CJ155" s="6" t="s">
        <v>70</v>
      </c>
      <c r="CK155" s="6"/>
      <c r="CL155" s="6" t="s">
        <v>70</v>
      </c>
      <c r="CM155" s="6"/>
      <c r="CN155" s="6"/>
      <c r="CO155" s="6"/>
      <c r="CP155" s="6" t="s">
        <v>73</v>
      </c>
      <c r="CQ155" s="6" t="s">
        <v>73</v>
      </c>
      <c r="CR155" s="6" t="s">
        <v>73</v>
      </c>
    </row>
    <row r="156" spans="1:96" ht="15" customHeight="1" x14ac:dyDescent="0.25">
      <c r="A156" t="s">
        <v>371</v>
      </c>
      <c r="D156" s="49" t="s">
        <v>74</v>
      </c>
      <c r="E156" t="s">
        <v>102</v>
      </c>
      <c r="F156" s="118" t="b">
        <f>OR(AND($G$2="Ja",OTL[[#This Row],[Basis]]="x"),
    AND($H$2="Ja",OTL[[#This Row],[NEN2580]]="x"),
    AND($I$2="Ja",OTL[[#This Row],[Meetinstructie]]="x"),
    AND($J$2="Ja",OTL[[#This Row],[Bbl vergunning]]="x"),
    AND($K$2="Ja",OTL[[#This Row],[WWS]]="x"),
    AND($L$2="Ja",OTL[[#This Row],[MJOP Bouwkundig]]="x"),
    AND($M$2="Ja",OTL[[#This Row],[MJOP Installaties]]="x"))</f>
        <v>0</v>
      </c>
      <c r="K156" s="4" t="s">
        <v>98</v>
      </c>
      <c r="M156" s="4" t="s">
        <v>95</v>
      </c>
      <c r="P156" t="s">
        <v>199</v>
      </c>
      <c r="Q156" t="s">
        <v>372</v>
      </c>
      <c r="R156" s="1">
        <v>53</v>
      </c>
      <c r="S156" t="s">
        <v>908</v>
      </c>
      <c r="T156" t="s">
        <v>909</v>
      </c>
      <c r="U156" s="2" t="s">
        <v>373</v>
      </c>
      <c r="V156" s="6" t="s">
        <v>70</v>
      </c>
      <c r="W156" s="6" t="s">
        <v>70</v>
      </c>
      <c r="X156" s="6" t="s">
        <v>70</v>
      </c>
      <c r="Y156" s="6" t="s">
        <v>71</v>
      </c>
      <c r="Z156" s="6" t="s">
        <v>71</v>
      </c>
      <c r="AA156" s="6" t="s">
        <v>71</v>
      </c>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t="s">
        <v>98</v>
      </c>
      <c r="BA156" s="6"/>
      <c r="BB156" s="6"/>
      <c r="BC156" s="6"/>
      <c r="BD156" s="6"/>
      <c r="BE156" s="6"/>
      <c r="BF156" s="6"/>
      <c r="BG156" s="6"/>
      <c r="BH156" s="6"/>
      <c r="BI156" s="6"/>
      <c r="BJ156" s="6"/>
      <c r="BK156" s="6"/>
      <c r="BL156" s="6"/>
      <c r="BM156" s="6"/>
      <c r="BN156" s="6"/>
      <c r="BO156" s="6"/>
      <c r="BP156" s="6"/>
      <c r="BQ156" s="6"/>
      <c r="BR156" s="6"/>
      <c r="BS156" s="6"/>
      <c r="BT156" s="6"/>
      <c r="BU156" s="6"/>
      <c r="BV156" s="6"/>
      <c r="BW156" s="6"/>
      <c r="BX156" s="6"/>
      <c r="BY156" s="6"/>
      <c r="BZ156" s="6"/>
      <c r="CA156" s="6"/>
      <c r="CB156" s="6"/>
      <c r="CC156" s="6"/>
      <c r="CD156" s="6"/>
      <c r="CE156" s="6" t="s">
        <v>70</v>
      </c>
      <c r="CF156" s="6"/>
      <c r="CG156" s="6"/>
      <c r="CH156" s="6"/>
      <c r="CI156" s="6" t="s">
        <v>70</v>
      </c>
      <c r="CJ156" s="6" t="s">
        <v>70</v>
      </c>
      <c r="CK156" s="6"/>
      <c r="CL156" s="6" t="s">
        <v>70</v>
      </c>
      <c r="CM156" s="6"/>
      <c r="CN156" s="6"/>
      <c r="CO156" s="6"/>
      <c r="CP156" s="6" t="s">
        <v>73</v>
      </c>
      <c r="CQ156" s="6" t="s">
        <v>73</v>
      </c>
      <c r="CR156" s="6" t="s">
        <v>73</v>
      </c>
    </row>
    <row r="157" spans="1:96" ht="15" customHeight="1" x14ac:dyDescent="0.25">
      <c r="A157" t="s">
        <v>375</v>
      </c>
      <c r="D157" s="49" t="s">
        <v>74</v>
      </c>
      <c r="E157" t="s">
        <v>94</v>
      </c>
      <c r="F157" s="118" t="b">
        <f>OR(AND($G$2="Ja",OTL[[#This Row],[Basis]]="x"),
    AND($H$2="Ja",OTL[[#This Row],[NEN2580]]="x"),
    AND($I$2="Ja",OTL[[#This Row],[Meetinstructie]]="x"),
    AND($J$2="Ja",OTL[[#This Row],[Bbl vergunning]]="x"),
    AND($K$2="Ja",OTL[[#This Row],[WWS]]="x"),
    AND($L$2="Ja",OTL[[#This Row],[MJOP Bouwkundig]]="x"),
    AND($M$2="Ja",OTL[[#This Row],[MJOP Installaties]]="x"))</f>
        <v>0</v>
      </c>
      <c r="G157" s="4" t="s">
        <v>95</v>
      </c>
      <c r="K157" s="4" t="s">
        <v>98</v>
      </c>
      <c r="L157" s="4" t="s">
        <v>95</v>
      </c>
      <c r="P157" t="s">
        <v>150</v>
      </c>
      <c r="Q157" t="s">
        <v>97</v>
      </c>
      <c r="R157" s="1" t="s">
        <v>376</v>
      </c>
      <c r="S157" t="s">
        <v>910</v>
      </c>
      <c r="T157" t="s">
        <v>911</v>
      </c>
      <c r="U157" s="2"/>
      <c r="V157" s="6" t="s">
        <v>70</v>
      </c>
      <c r="W157" s="6" t="s">
        <v>70</v>
      </c>
      <c r="X157" s="6" t="s">
        <v>70</v>
      </c>
      <c r="Y157" s="6" t="s">
        <v>71</v>
      </c>
      <c r="Z157" s="6" t="s">
        <v>71</v>
      </c>
      <c r="AA157" s="6" t="s">
        <v>71</v>
      </c>
      <c r="AB157" s="6"/>
      <c r="AC157" s="6"/>
      <c r="AD157" s="6"/>
      <c r="AE157" s="6"/>
      <c r="AF157" s="6" t="s">
        <v>72</v>
      </c>
      <c r="AG157" s="6" t="s">
        <v>72</v>
      </c>
      <c r="AH157" s="6"/>
      <c r="AI157" s="6" t="s">
        <v>72</v>
      </c>
      <c r="AJ157" s="6" t="s">
        <v>72</v>
      </c>
      <c r="AK157" s="6"/>
      <c r="AL157" s="6"/>
      <c r="AM157" s="6"/>
      <c r="AN157" s="6"/>
      <c r="AO157" s="6"/>
      <c r="AP157" s="6"/>
      <c r="AQ157" s="6"/>
      <c r="AR157" s="6"/>
      <c r="AS157" s="6"/>
      <c r="AT157" s="6"/>
      <c r="AU157" s="6"/>
      <c r="AV157" s="6"/>
      <c r="AW157" s="6"/>
      <c r="AX157" s="6"/>
      <c r="AY157" s="6"/>
      <c r="AZ157" s="6" t="s">
        <v>98</v>
      </c>
      <c r="BA157" s="6"/>
      <c r="BB157" s="6"/>
      <c r="BC157" s="6"/>
      <c r="BD157" s="6"/>
      <c r="BE157" s="6"/>
      <c r="BF157" s="6"/>
      <c r="BG157" s="6"/>
      <c r="BH157" s="6"/>
      <c r="BI157" s="6"/>
      <c r="BJ157" s="6"/>
      <c r="BK157" s="6"/>
      <c r="BL157" s="6"/>
      <c r="BM157" s="6"/>
      <c r="BN157" s="6"/>
      <c r="BO157" s="6"/>
      <c r="BP157" s="6"/>
      <c r="BQ157" s="6"/>
      <c r="BR157" s="6"/>
      <c r="BS157" s="6"/>
      <c r="BT157" s="6"/>
      <c r="BU157" s="6"/>
      <c r="BV157" s="6"/>
      <c r="BW157" s="6"/>
      <c r="BX157" s="6"/>
      <c r="BY157" s="6"/>
      <c r="BZ157" s="6"/>
      <c r="CA157" s="6" t="s">
        <v>70</v>
      </c>
      <c r="CB157" s="6" t="s">
        <v>1035</v>
      </c>
      <c r="CC157" s="6"/>
      <c r="CD157" s="6" t="s">
        <v>72</v>
      </c>
      <c r="CE157" s="6"/>
      <c r="CF157" s="6" t="s">
        <v>71</v>
      </c>
      <c r="CG157" s="6"/>
      <c r="CH157" s="6"/>
      <c r="CI157" s="6" t="s">
        <v>70</v>
      </c>
      <c r="CJ157" s="6"/>
      <c r="CK157" s="6"/>
      <c r="CL157" s="6" t="s">
        <v>70</v>
      </c>
      <c r="CM157" s="6"/>
      <c r="CN157" s="6"/>
      <c r="CO157" s="6"/>
      <c r="CP157" s="6" t="s">
        <v>73</v>
      </c>
      <c r="CQ157" s="6" t="s">
        <v>73</v>
      </c>
      <c r="CR157" s="6" t="s">
        <v>73</v>
      </c>
    </row>
    <row r="158" spans="1:96" ht="15" customHeight="1" x14ac:dyDescent="0.25">
      <c r="A158" t="s">
        <v>1074</v>
      </c>
      <c r="B158" t="s">
        <v>116</v>
      </c>
      <c r="D158" s="49" t="s">
        <v>74</v>
      </c>
      <c r="E158" t="s">
        <v>102</v>
      </c>
      <c r="F158" s="118" t="b">
        <f>OR(AND($G$2="Ja",OTL[[#This Row],[Basis]]="x"),
    AND($H$2="Ja",OTL[[#This Row],[NEN2580]]="x"),
    AND($I$2="Ja",OTL[[#This Row],[Meetinstructie]]="x"),
    AND($J$2="Ja",OTL[[#This Row],[Bbl vergunning]]="x"),
    AND($K$2="Ja",OTL[[#This Row],[WWS]]="x"),
    AND($L$2="Ja",OTL[[#This Row],[MJOP Bouwkundig]]="x"),
    AND($M$2="Ja",OTL[[#This Row],[MJOP Installaties]]="x"))</f>
        <v>0</v>
      </c>
      <c r="K158" s="4" t="s">
        <v>98</v>
      </c>
      <c r="M158" s="4" t="s">
        <v>95</v>
      </c>
      <c r="P158" t="s">
        <v>113</v>
      </c>
      <c r="Q158" t="s">
        <v>97</v>
      </c>
      <c r="R158" s="1"/>
      <c r="S158" t="s">
        <v>912</v>
      </c>
      <c r="T158" t="s">
        <v>913</v>
      </c>
      <c r="U158" s="2"/>
      <c r="V158" s="6" t="s">
        <v>70</v>
      </c>
      <c r="W158" s="6" t="s">
        <v>70</v>
      </c>
      <c r="X158" s="6" t="s">
        <v>70</v>
      </c>
      <c r="Y158" s="6" t="s">
        <v>71</v>
      </c>
      <c r="Z158" s="6" t="s">
        <v>71</v>
      </c>
      <c r="AA158" s="6" t="s">
        <v>71</v>
      </c>
      <c r="AB158" s="6" t="s">
        <v>71</v>
      </c>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t="s">
        <v>98</v>
      </c>
      <c r="BA158" s="6"/>
      <c r="BB158" s="6"/>
      <c r="BC158" s="6"/>
      <c r="BD158" s="6"/>
      <c r="BE158" s="6"/>
      <c r="BF158" s="6"/>
      <c r="BG158" s="6"/>
      <c r="BH158" s="6"/>
      <c r="BI158" s="6"/>
      <c r="BJ158" s="6"/>
      <c r="BK158" s="6"/>
      <c r="BL158" s="6"/>
      <c r="BM158" s="6"/>
      <c r="BN158" s="6"/>
      <c r="BO158" s="6"/>
      <c r="BP158" s="6"/>
      <c r="BQ158" s="6"/>
      <c r="BR158" s="6"/>
      <c r="BS158" s="6"/>
      <c r="BT158" s="6"/>
      <c r="BU158" s="6"/>
      <c r="BV158" s="6"/>
      <c r="BW158" s="6"/>
      <c r="BX158" s="6"/>
      <c r="BY158" s="6"/>
      <c r="BZ158" s="6"/>
      <c r="CA158" s="6"/>
      <c r="CB158" s="6"/>
      <c r="CC158" s="6"/>
      <c r="CD158" s="6"/>
      <c r="CE158" s="6" t="s">
        <v>70</v>
      </c>
      <c r="CF158" s="6"/>
      <c r="CG158" s="6"/>
      <c r="CH158" s="6"/>
      <c r="CI158" s="6" t="s">
        <v>70</v>
      </c>
      <c r="CJ158" s="6" t="s">
        <v>70</v>
      </c>
      <c r="CK158" s="6"/>
      <c r="CL158" s="6" t="s">
        <v>70</v>
      </c>
      <c r="CM158" s="6"/>
      <c r="CN158" s="6"/>
      <c r="CO158" s="6"/>
      <c r="CP158" s="6" t="s">
        <v>73</v>
      </c>
      <c r="CQ158" s="6" t="s">
        <v>73</v>
      </c>
      <c r="CR158" s="6" t="s">
        <v>73</v>
      </c>
    </row>
    <row r="159" spans="1:96" ht="15" customHeight="1" x14ac:dyDescent="0.25">
      <c r="A159" t="s">
        <v>1075</v>
      </c>
      <c r="B159" t="s">
        <v>116</v>
      </c>
      <c r="D159" s="49" t="s">
        <v>74</v>
      </c>
      <c r="E159" t="s">
        <v>102</v>
      </c>
      <c r="F159" s="118" t="b">
        <f>OR(AND($G$2="Ja",OTL[[#This Row],[Basis]]="x"),
    AND($H$2="Ja",OTL[[#This Row],[NEN2580]]="x"),
    AND($I$2="Ja",OTL[[#This Row],[Meetinstructie]]="x"),
    AND($J$2="Ja",OTL[[#This Row],[Bbl vergunning]]="x"),
    AND($K$2="Ja",OTL[[#This Row],[WWS]]="x"),
    AND($L$2="Ja",OTL[[#This Row],[MJOP Bouwkundig]]="x"),
    AND($M$2="Ja",OTL[[#This Row],[MJOP Installaties]]="x"))</f>
        <v>0</v>
      </c>
      <c r="K159" s="4" t="s">
        <v>98</v>
      </c>
      <c r="M159" s="4" t="s">
        <v>95</v>
      </c>
      <c r="P159" t="s">
        <v>113</v>
      </c>
      <c r="Q159" t="s">
        <v>97</v>
      </c>
      <c r="R159" s="1"/>
      <c r="S159" t="s">
        <v>912</v>
      </c>
      <c r="T159" t="s">
        <v>913</v>
      </c>
      <c r="U159" s="2"/>
      <c r="V159" s="6" t="s">
        <v>70</v>
      </c>
      <c r="W159" s="6" t="s">
        <v>70</v>
      </c>
      <c r="X159" s="6" t="s">
        <v>70</v>
      </c>
      <c r="Y159" s="6" t="s">
        <v>71</v>
      </c>
      <c r="Z159" s="6" t="s">
        <v>71</v>
      </c>
      <c r="AA159" s="6" t="s">
        <v>71</v>
      </c>
      <c r="AB159" s="6" t="s">
        <v>71</v>
      </c>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t="s">
        <v>98</v>
      </c>
      <c r="BA159" s="6"/>
      <c r="BB159" s="6"/>
      <c r="BC159" s="6"/>
      <c r="BD159" s="6"/>
      <c r="BE159" s="6"/>
      <c r="BF159" s="6"/>
      <c r="BG159" s="6"/>
      <c r="BH159" s="6"/>
      <c r="BI159" s="6"/>
      <c r="BJ159" s="6"/>
      <c r="BK159" s="6"/>
      <c r="BL159" s="6"/>
      <c r="BM159" s="6"/>
      <c r="BN159" s="6"/>
      <c r="BO159" s="6"/>
      <c r="BP159" s="6"/>
      <c r="BQ159" s="6"/>
      <c r="BR159" s="6"/>
      <c r="BS159" s="6"/>
      <c r="BT159" s="6"/>
      <c r="BU159" s="6"/>
      <c r="BV159" s="6"/>
      <c r="BW159" s="6"/>
      <c r="BX159" s="6"/>
      <c r="BY159" s="6"/>
      <c r="BZ159" s="6"/>
      <c r="CA159" s="6"/>
      <c r="CB159" s="6"/>
      <c r="CC159" s="6"/>
      <c r="CD159" s="6"/>
      <c r="CE159" s="6" t="s">
        <v>70</v>
      </c>
      <c r="CF159" s="6"/>
      <c r="CG159" s="6"/>
      <c r="CH159" s="6"/>
      <c r="CI159" s="6" t="s">
        <v>70</v>
      </c>
      <c r="CJ159" s="6" t="s">
        <v>70</v>
      </c>
      <c r="CK159" s="6"/>
      <c r="CL159" s="6" t="s">
        <v>70</v>
      </c>
      <c r="CM159" s="6"/>
      <c r="CN159" s="6"/>
      <c r="CO159" s="6"/>
      <c r="CP159" s="6" t="s">
        <v>73</v>
      </c>
      <c r="CQ159" s="6" t="s">
        <v>73</v>
      </c>
      <c r="CR159" s="6" t="s">
        <v>73</v>
      </c>
    </row>
    <row r="160" spans="1:96" ht="15" customHeight="1" x14ac:dyDescent="0.25">
      <c r="A160" t="s">
        <v>1076</v>
      </c>
      <c r="B160" t="s">
        <v>116</v>
      </c>
      <c r="D160" s="49" t="s">
        <v>74</v>
      </c>
      <c r="E160" t="s">
        <v>102</v>
      </c>
      <c r="F160" s="118" t="b">
        <f>OR(AND($G$2="Ja",OTL[[#This Row],[Basis]]="x"),
    AND($H$2="Ja",OTL[[#This Row],[NEN2580]]="x"),
    AND($I$2="Ja",OTL[[#This Row],[Meetinstructie]]="x"),
    AND($J$2="Ja",OTL[[#This Row],[Bbl vergunning]]="x"),
    AND($K$2="Ja",OTL[[#This Row],[WWS]]="x"),
    AND($L$2="Ja",OTL[[#This Row],[MJOP Bouwkundig]]="x"),
    AND($M$2="Ja",OTL[[#This Row],[MJOP Installaties]]="x"))</f>
        <v>0</v>
      </c>
      <c r="K160" s="4" t="s">
        <v>98</v>
      </c>
      <c r="M160" s="4" t="s">
        <v>95</v>
      </c>
      <c r="P160" t="s">
        <v>113</v>
      </c>
      <c r="Q160" t="s">
        <v>97</v>
      </c>
      <c r="R160" s="1"/>
      <c r="S160" t="s">
        <v>912</v>
      </c>
      <c r="T160" t="s">
        <v>913</v>
      </c>
      <c r="U160" s="2"/>
      <c r="V160" s="6" t="s">
        <v>70</v>
      </c>
      <c r="W160" s="6" t="s">
        <v>70</v>
      </c>
      <c r="X160" s="6" t="s">
        <v>70</v>
      </c>
      <c r="Y160" s="6" t="s">
        <v>71</v>
      </c>
      <c r="Z160" s="6" t="s">
        <v>71</v>
      </c>
      <c r="AA160" s="6" t="s">
        <v>71</v>
      </c>
      <c r="AB160" s="6" t="s">
        <v>71</v>
      </c>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t="s">
        <v>98</v>
      </c>
      <c r="BA160" s="6"/>
      <c r="BB160" s="6"/>
      <c r="BC160" s="6"/>
      <c r="BD160" s="6"/>
      <c r="BE160" s="6"/>
      <c r="BF160" s="6"/>
      <c r="BG160" s="6"/>
      <c r="BH160" s="6"/>
      <c r="BI160" s="6"/>
      <c r="BJ160" s="6"/>
      <c r="BK160" s="6"/>
      <c r="BL160" s="6"/>
      <c r="BM160" s="6"/>
      <c r="BN160" s="6"/>
      <c r="BO160" s="6"/>
      <c r="BP160" s="6"/>
      <c r="BQ160" s="6"/>
      <c r="BR160" s="6"/>
      <c r="BS160" s="6"/>
      <c r="BT160" s="6"/>
      <c r="BU160" s="6"/>
      <c r="BV160" s="6"/>
      <c r="BW160" s="6"/>
      <c r="BX160" s="6"/>
      <c r="BY160" s="6"/>
      <c r="BZ160" s="6"/>
      <c r="CA160" s="6"/>
      <c r="CB160" s="6"/>
      <c r="CC160" s="6"/>
      <c r="CD160" s="6"/>
      <c r="CE160" s="6" t="s">
        <v>70</v>
      </c>
      <c r="CF160" s="6"/>
      <c r="CG160" s="6"/>
      <c r="CH160" s="6"/>
      <c r="CI160" s="6" t="s">
        <v>70</v>
      </c>
      <c r="CJ160" s="6" t="s">
        <v>70</v>
      </c>
      <c r="CK160" s="6"/>
      <c r="CL160" s="6" t="s">
        <v>70</v>
      </c>
      <c r="CM160" s="6"/>
      <c r="CN160" s="6"/>
      <c r="CO160" s="6"/>
      <c r="CP160" s="6" t="s">
        <v>73</v>
      </c>
      <c r="CQ160" s="6" t="s">
        <v>73</v>
      </c>
      <c r="CR160" s="6" t="s">
        <v>73</v>
      </c>
    </row>
    <row r="161" spans="1:96" ht="15" customHeight="1" x14ac:dyDescent="0.25">
      <c r="A161" t="s">
        <v>377</v>
      </c>
      <c r="D161" s="49" t="s">
        <v>74</v>
      </c>
      <c r="E161" t="s">
        <v>102</v>
      </c>
      <c r="F161" s="118" t="b">
        <f>OR(AND($G$2="Ja",OTL[[#This Row],[Basis]]="x"),
    AND($H$2="Ja",OTL[[#This Row],[NEN2580]]="x"),
    AND($I$2="Ja",OTL[[#This Row],[Meetinstructie]]="x"),
    AND($J$2="Ja",OTL[[#This Row],[Bbl vergunning]]="x"),
    AND($K$2="Ja",OTL[[#This Row],[WWS]]="x"),
    AND($L$2="Ja",OTL[[#This Row],[MJOP Bouwkundig]]="x"),
    AND($M$2="Ja",OTL[[#This Row],[MJOP Installaties]]="x"))</f>
        <v>0</v>
      </c>
      <c r="G161" s="4" t="s">
        <v>95</v>
      </c>
      <c r="K161" s="4" t="s">
        <v>98</v>
      </c>
      <c r="P161" t="s">
        <v>120</v>
      </c>
      <c r="Q161" t="s">
        <v>378</v>
      </c>
      <c r="R161" s="1">
        <v>74</v>
      </c>
      <c r="S161" t="s">
        <v>914</v>
      </c>
      <c r="T161" t="s">
        <v>915</v>
      </c>
      <c r="U161" s="2"/>
      <c r="V161" s="6" t="s">
        <v>70</v>
      </c>
      <c r="W161" s="6" t="s">
        <v>70</v>
      </c>
      <c r="X161" s="6" t="s">
        <v>70</v>
      </c>
      <c r="Y161" s="6" t="s">
        <v>71</v>
      </c>
      <c r="Z161" s="6" t="s">
        <v>71</v>
      </c>
      <c r="AA161" s="6" t="s">
        <v>71</v>
      </c>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t="s">
        <v>70</v>
      </c>
      <c r="BD161" s="6"/>
      <c r="BE161" s="6"/>
      <c r="BF161" s="6"/>
      <c r="BG161" s="6"/>
      <c r="BH161" s="6"/>
      <c r="BI161" s="6"/>
      <c r="BJ161" s="6"/>
      <c r="BK161" s="6"/>
      <c r="BL161" s="6"/>
      <c r="BM161" s="6"/>
      <c r="BN161" s="6" t="s">
        <v>70</v>
      </c>
      <c r="BO161" s="6"/>
      <c r="BP161" s="6" t="s">
        <v>70</v>
      </c>
      <c r="BQ161" s="6"/>
      <c r="BR161" s="6"/>
      <c r="BS161" s="6"/>
      <c r="BT161" s="6"/>
      <c r="BU161" s="6"/>
      <c r="BV161" s="6"/>
      <c r="BW161" s="6"/>
      <c r="BX161" s="6"/>
      <c r="BY161" s="6"/>
      <c r="BZ161" s="6"/>
      <c r="CA161" s="6"/>
      <c r="CB161" s="6"/>
      <c r="CC161" s="6"/>
      <c r="CD161" s="6"/>
      <c r="CE161" s="6"/>
      <c r="CF161" s="6"/>
      <c r="CG161" s="6"/>
      <c r="CH161" s="6"/>
      <c r="CI161" s="6" t="s">
        <v>70</v>
      </c>
      <c r="CJ161" s="6"/>
      <c r="CK161" s="6"/>
      <c r="CL161" s="6" t="s">
        <v>70</v>
      </c>
      <c r="CM161" s="6"/>
      <c r="CN161" s="6"/>
      <c r="CO161" s="6"/>
      <c r="CP161" s="6" t="s">
        <v>73</v>
      </c>
      <c r="CQ161" s="6" t="s">
        <v>73</v>
      </c>
      <c r="CR161" s="6" t="s">
        <v>73</v>
      </c>
    </row>
    <row r="162" spans="1:96" ht="15" customHeight="1" x14ac:dyDescent="0.25">
      <c r="A162" t="s">
        <v>379</v>
      </c>
      <c r="D162" s="49" t="s">
        <v>74</v>
      </c>
      <c r="E162" t="s">
        <v>102</v>
      </c>
      <c r="F162" s="118" t="b">
        <f>OR(AND($G$2="Ja",OTL[[#This Row],[Basis]]="x"),
    AND($H$2="Ja",OTL[[#This Row],[NEN2580]]="x"),
    AND($I$2="Ja",OTL[[#This Row],[Meetinstructie]]="x"),
    AND($J$2="Ja",OTL[[#This Row],[Bbl vergunning]]="x"),
    AND($K$2="Ja",OTL[[#This Row],[WWS]]="x"),
    AND($L$2="Ja",OTL[[#This Row],[MJOP Bouwkundig]]="x"),
    AND($M$2="Ja",OTL[[#This Row],[MJOP Installaties]]="x"))</f>
        <v>0</v>
      </c>
      <c r="K162" s="4" t="s">
        <v>98</v>
      </c>
      <c r="M162" s="4" t="s">
        <v>95</v>
      </c>
      <c r="P162" t="s">
        <v>120</v>
      </c>
      <c r="Q162" t="s">
        <v>206</v>
      </c>
      <c r="R162" s="1">
        <v>75</v>
      </c>
      <c r="S162" t="s">
        <v>916</v>
      </c>
      <c r="T162" t="s">
        <v>917</v>
      </c>
      <c r="U162" s="2"/>
      <c r="V162" s="6" t="s">
        <v>70</v>
      </c>
      <c r="W162" s="6" t="s">
        <v>70</v>
      </c>
      <c r="X162" s="6" t="s">
        <v>70</v>
      </c>
      <c r="Y162" s="6" t="s">
        <v>71</v>
      </c>
      <c r="Z162" s="6" t="s">
        <v>71</v>
      </c>
      <c r="AA162" s="6" t="s">
        <v>71</v>
      </c>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t="s">
        <v>98</v>
      </c>
      <c r="BA162" s="6"/>
      <c r="BB162" s="6"/>
      <c r="BC162" s="6"/>
      <c r="BD162" s="6"/>
      <c r="BE162" s="6"/>
      <c r="BF162" s="6"/>
      <c r="BG162" s="6"/>
      <c r="BH162" s="6"/>
      <c r="BI162" s="6"/>
      <c r="BJ162" s="6"/>
      <c r="BK162" s="6"/>
      <c r="BL162" s="6"/>
      <c r="BM162" s="6"/>
      <c r="BN162" s="6"/>
      <c r="BO162" s="6"/>
      <c r="BP162" s="6"/>
      <c r="BQ162" s="6"/>
      <c r="BR162" s="6"/>
      <c r="BS162" s="6"/>
      <c r="BT162" s="6"/>
      <c r="BU162" s="6"/>
      <c r="BV162" s="6"/>
      <c r="BW162" s="6"/>
      <c r="BX162" s="6"/>
      <c r="BY162" s="6"/>
      <c r="BZ162" s="6"/>
      <c r="CA162" s="6"/>
      <c r="CB162" s="6"/>
      <c r="CC162" s="6"/>
      <c r="CD162" s="6"/>
      <c r="CE162" s="6"/>
      <c r="CF162" s="6"/>
      <c r="CG162" s="6"/>
      <c r="CH162" s="6"/>
      <c r="CI162" s="6" t="s">
        <v>70</v>
      </c>
      <c r="CJ162" s="6"/>
      <c r="CK162" s="6"/>
      <c r="CL162" s="6" t="s">
        <v>70</v>
      </c>
      <c r="CM162" s="6"/>
      <c r="CN162" s="6"/>
      <c r="CO162" s="6"/>
      <c r="CP162" s="6" t="s">
        <v>73</v>
      </c>
      <c r="CQ162" s="6" t="s">
        <v>73</v>
      </c>
      <c r="CR162" s="6" t="s">
        <v>73</v>
      </c>
    </row>
    <row r="163" spans="1:96" ht="15" customHeight="1" x14ac:dyDescent="0.25">
      <c r="A163" t="s">
        <v>380</v>
      </c>
      <c r="D163" s="49" t="s">
        <v>74</v>
      </c>
      <c r="E163" t="s">
        <v>94</v>
      </c>
      <c r="F163" s="118" t="b">
        <f>OR(AND($G$2="Ja",OTL[[#This Row],[Basis]]="x"),
    AND($H$2="Ja",OTL[[#This Row],[NEN2580]]="x"),
    AND($I$2="Ja",OTL[[#This Row],[Meetinstructie]]="x"),
    AND($J$2="Ja",OTL[[#This Row],[Bbl vergunning]]="x"),
    AND($K$2="Ja",OTL[[#This Row],[WWS]]="x"),
    AND($L$2="Ja",OTL[[#This Row],[MJOP Bouwkundig]]="x"),
    AND($M$2="Ja",OTL[[#This Row],[MJOP Installaties]]="x"))</f>
        <v>0</v>
      </c>
      <c r="K163" s="4" t="s">
        <v>98</v>
      </c>
      <c r="L163" s="4" t="s">
        <v>95</v>
      </c>
      <c r="P163" t="s">
        <v>192</v>
      </c>
      <c r="Q163" t="s">
        <v>97</v>
      </c>
      <c r="R163" s="1">
        <v>31</v>
      </c>
      <c r="S163" t="s">
        <v>918</v>
      </c>
      <c r="T163" t="s">
        <v>919</v>
      </c>
      <c r="U163" s="2" t="s">
        <v>381</v>
      </c>
      <c r="V163" s="6" t="s">
        <v>70</v>
      </c>
      <c r="W163" s="6" t="s">
        <v>70</v>
      </c>
      <c r="X163" s="6" t="s">
        <v>70</v>
      </c>
      <c r="Y163" s="6" t="s">
        <v>71</v>
      </c>
      <c r="Z163" s="6" t="s">
        <v>71</v>
      </c>
      <c r="AA163" s="6" t="s">
        <v>71</v>
      </c>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t="s">
        <v>98</v>
      </c>
      <c r="BA163" s="6"/>
      <c r="BB163" s="6"/>
      <c r="BC163" s="6"/>
      <c r="BD163" s="6"/>
      <c r="BE163" s="6"/>
      <c r="BF163" s="6"/>
      <c r="BG163" s="6"/>
      <c r="BH163" s="6"/>
      <c r="BI163" s="6"/>
      <c r="BJ163" s="6"/>
      <c r="BK163" s="6"/>
      <c r="BL163" s="6"/>
      <c r="BM163" s="6"/>
      <c r="BN163" s="6"/>
      <c r="BO163" s="6"/>
      <c r="BP163" s="6"/>
      <c r="BQ163" s="6"/>
      <c r="BR163" s="6"/>
      <c r="BS163" s="6"/>
      <c r="BT163" s="6"/>
      <c r="BU163" s="6"/>
      <c r="BV163" s="6"/>
      <c r="BW163" s="6"/>
      <c r="BX163" s="6"/>
      <c r="BY163" s="6"/>
      <c r="BZ163" s="6"/>
      <c r="CA163" s="6"/>
      <c r="CB163" s="6" t="s">
        <v>1035</v>
      </c>
      <c r="CC163" s="6"/>
      <c r="CD163" s="6"/>
      <c r="CE163" s="6"/>
      <c r="CF163" s="6" t="s">
        <v>71</v>
      </c>
      <c r="CG163" s="6"/>
      <c r="CH163" s="6"/>
      <c r="CI163" s="6" t="s">
        <v>70</v>
      </c>
      <c r="CJ163" s="6"/>
      <c r="CK163" s="6"/>
      <c r="CL163" s="6" t="s">
        <v>70</v>
      </c>
      <c r="CM163" s="6"/>
      <c r="CN163" s="6"/>
      <c r="CO163" s="6"/>
      <c r="CP163" s="6" t="s">
        <v>73</v>
      </c>
      <c r="CQ163" s="6" t="s">
        <v>73</v>
      </c>
      <c r="CR163" s="6" t="s">
        <v>73</v>
      </c>
    </row>
    <row r="164" spans="1:96" ht="15" customHeight="1" x14ac:dyDescent="0.25">
      <c r="A164" t="s">
        <v>382</v>
      </c>
      <c r="D164" s="49" t="s">
        <v>74</v>
      </c>
      <c r="E164" t="s">
        <v>94</v>
      </c>
      <c r="F164" s="118" t="b">
        <f>OR(AND($G$2="Ja",OTL[[#This Row],[Basis]]="x"),
    AND($H$2="Ja",OTL[[#This Row],[NEN2580]]="x"),
    AND($I$2="Ja",OTL[[#This Row],[Meetinstructie]]="x"),
    AND($J$2="Ja",OTL[[#This Row],[Bbl vergunning]]="x"),
    AND($K$2="Ja",OTL[[#This Row],[WWS]]="x"),
    AND($L$2="Ja",OTL[[#This Row],[MJOP Bouwkundig]]="x"),
    AND($M$2="Ja",OTL[[#This Row],[MJOP Installaties]]="x"))</f>
        <v>0</v>
      </c>
      <c r="K164" s="4" t="s">
        <v>98</v>
      </c>
      <c r="L164" s="4" t="s">
        <v>95</v>
      </c>
      <c r="P164" t="s">
        <v>141</v>
      </c>
      <c r="Q164" t="s">
        <v>142</v>
      </c>
      <c r="R164" s="1">
        <v>27</v>
      </c>
      <c r="S164" t="s">
        <v>920</v>
      </c>
      <c r="T164" t="s">
        <v>921</v>
      </c>
      <c r="U164" s="2"/>
      <c r="V164" s="6" t="s">
        <v>70</v>
      </c>
      <c r="W164" s="6" t="s">
        <v>70</v>
      </c>
      <c r="X164" s="6" t="s">
        <v>70</v>
      </c>
      <c r="Y164" s="6" t="s">
        <v>71</v>
      </c>
      <c r="Z164" s="6" t="s">
        <v>71</v>
      </c>
      <c r="AA164" s="6" t="s">
        <v>71</v>
      </c>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t="s">
        <v>98</v>
      </c>
      <c r="BA164" s="6"/>
      <c r="BB164" s="6"/>
      <c r="BC164" s="6"/>
      <c r="BD164" s="6"/>
      <c r="BE164" s="6"/>
      <c r="BF164" s="6"/>
      <c r="BG164" s="6"/>
      <c r="BH164" s="6"/>
      <c r="BI164" s="6"/>
      <c r="BJ164" s="6"/>
      <c r="BK164" s="6"/>
      <c r="BL164" s="6"/>
      <c r="BM164" s="6"/>
      <c r="BN164" s="6"/>
      <c r="BO164" s="6"/>
      <c r="BP164" s="6"/>
      <c r="BQ164" s="6"/>
      <c r="BR164" s="6"/>
      <c r="BS164" s="6"/>
      <c r="BT164" s="6"/>
      <c r="BU164" s="6"/>
      <c r="BV164" s="6"/>
      <c r="BW164" s="6"/>
      <c r="BX164" s="6"/>
      <c r="BY164" s="6"/>
      <c r="BZ164" s="6"/>
      <c r="CA164" s="6"/>
      <c r="CB164" s="6" t="s">
        <v>1035</v>
      </c>
      <c r="CC164" s="6"/>
      <c r="CD164" s="6"/>
      <c r="CE164" s="6"/>
      <c r="CF164" s="6" t="s">
        <v>71</v>
      </c>
      <c r="CG164" s="6"/>
      <c r="CH164" s="6"/>
      <c r="CI164" s="6" t="s">
        <v>70</v>
      </c>
      <c r="CJ164" s="6"/>
      <c r="CK164" s="6"/>
      <c r="CL164" s="6" t="s">
        <v>70</v>
      </c>
      <c r="CM164" s="6"/>
      <c r="CN164" s="6"/>
      <c r="CO164" s="6"/>
      <c r="CP164" s="6" t="s">
        <v>73</v>
      </c>
      <c r="CQ164" s="6" t="s">
        <v>73</v>
      </c>
      <c r="CR164" s="6" t="s">
        <v>73</v>
      </c>
    </row>
    <row r="165" spans="1:96" ht="15" customHeight="1" x14ac:dyDescent="0.25">
      <c r="A165" t="s">
        <v>383</v>
      </c>
      <c r="D165" s="49" t="s">
        <v>74</v>
      </c>
      <c r="E165" t="s">
        <v>102</v>
      </c>
      <c r="F165" s="118" t="b">
        <f>OR(AND($G$2="Ja",OTL[[#This Row],[Basis]]="x"),
    AND($H$2="Ja",OTL[[#This Row],[NEN2580]]="x"),
    AND($I$2="Ja",OTL[[#This Row],[Meetinstructie]]="x"),
    AND($J$2="Ja",OTL[[#This Row],[Bbl vergunning]]="x"),
    AND($K$2="Ja",OTL[[#This Row],[WWS]]="x"),
    AND($L$2="Ja",OTL[[#This Row],[MJOP Bouwkundig]]="x"),
    AND($M$2="Ja",OTL[[#This Row],[MJOP Installaties]]="x"))</f>
        <v>0</v>
      </c>
      <c r="K165" s="4" t="s">
        <v>98</v>
      </c>
      <c r="M165" s="4" t="s">
        <v>95</v>
      </c>
      <c r="P165" t="s">
        <v>384</v>
      </c>
      <c r="Q165" t="s">
        <v>97</v>
      </c>
      <c r="R165" s="1">
        <v>57</v>
      </c>
      <c r="S165" t="s">
        <v>922</v>
      </c>
      <c r="T165" t="s">
        <v>923</v>
      </c>
      <c r="U165" s="2"/>
      <c r="V165" s="6" t="s">
        <v>70</v>
      </c>
      <c r="W165" s="6" t="s">
        <v>70</v>
      </c>
      <c r="X165" s="6" t="s">
        <v>70</v>
      </c>
      <c r="Y165" s="6" t="s">
        <v>71</v>
      </c>
      <c r="Z165" s="6" t="s">
        <v>71</v>
      </c>
      <c r="AA165" s="6" t="s">
        <v>71</v>
      </c>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t="s">
        <v>98</v>
      </c>
      <c r="BA165" s="6"/>
      <c r="BB165" s="6"/>
      <c r="BC165" s="6"/>
      <c r="BD165" s="6"/>
      <c r="BE165" s="6"/>
      <c r="BF165" s="6"/>
      <c r="BG165" s="6"/>
      <c r="BH165" s="6"/>
      <c r="BI165" s="6"/>
      <c r="BJ165" s="6"/>
      <c r="BK165" s="6"/>
      <c r="BL165" s="6"/>
      <c r="BM165" s="6"/>
      <c r="BN165" s="6"/>
      <c r="BO165" s="6"/>
      <c r="BP165" s="6"/>
      <c r="BQ165" s="6"/>
      <c r="BR165" s="6"/>
      <c r="BS165" s="6"/>
      <c r="BT165" s="6"/>
      <c r="BU165" s="6"/>
      <c r="BV165" s="6"/>
      <c r="BW165" s="6"/>
      <c r="BX165" s="6"/>
      <c r="BY165" s="6"/>
      <c r="BZ165" s="6"/>
      <c r="CA165" s="6"/>
      <c r="CB165" s="6"/>
      <c r="CC165" s="6"/>
      <c r="CD165" s="6"/>
      <c r="CE165" s="6" t="s">
        <v>70</v>
      </c>
      <c r="CF165" s="6"/>
      <c r="CG165" s="6"/>
      <c r="CH165" s="6"/>
      <c r="CI165" s="6" t="s">
        <v>70</v>
      </c>
      <c r="CJ165" s="6" t="s">
        <v>70</v>
      </c>
      <c r="CK165" s="6"/>
      <c r="CL165" s="6" t="s">
        <v>70</v>
      </c>
      <c r="CM165" s="6"/>
      <c r="CN165" s="6"/>
      <c r="CO165" s="6"/>
      <c r="CP165" s="6" t="s">
        <v>73</v>
      </c>
      <c r="CQ165" s="6" t="s">
        <v>73</v>
      </c>
      <c r="CR165" s="6" t="s">
        <v>73</v>
      </c>
    </row>
    <row r="166" spans="1:96" ht="15" customHeight="1" x14ac:dyDescent="0.25">
      <c r="A166" t="s">
        <v>385</v>
      </c>
      <c r="D166" s="49" t="s">
        <v>74</v>
      </c>
      <c r="E166" t="s">
        <v>102</v>
      </c>
      <c r="F166" s="118" t="b">
        <f>OR(AND($G$2="Ja",OTL[[#This Row],[Basis]]="x"),
    AND($H$2="Ja",OTL[[#This Row],[NEN2580]]="x"),
    AND($I$2="Ja",OTL[[#This Row],[Meetinstructie]]="x"),
    AND($J$2="Ja",OTL[[#This Row],[Bbl vergunning]]="x"),
    AND($K$2="Ja",OTL[[#This Row],[WWS]]="x"),
    AND($L$2="Ja",OTL[[#This Row],[MJOP Bouwkundig]]="x"),
    AND($M$2="Ja",OTL[[#This Row],[MJOP Installaties]]="x"))</f>
        <v>0</v>
      </c>
      <c r="K166" s="4" t="s">
        <v>98</v>
      </c>
      <c r="M166" s="4" t="s">
        <v>95</v>
      </c>
      <c r="P166" t="s">
        <v>386</v>
      </c>
      <c r="Q166" t="s">
        <v>387</v>
      </c>
      <c r="R166" s="1">
        <v>56</v>
      </c>
      <c r="S166" t="s">
        <v>924</v>
      </c>
      <c r="T166" t="s">
        <v>925</v>
      </c>
      <c r="U166" s="2"/>
      <c r="V166" s="6" t="s">
        <v>70</v>
      </c>
      <c r="W166" s="6" t="s">
        <v>70</v>
      </c>
      <c r="X166" s="6" t="s">
        <v>70</v>
      </c>
      <c r="Y166" s="6" t="s">
        <v>71</v>
      </c>
      <c r="Z166" s="6" t="s">
        <v>71</v>
      </c>
      <c r="AA166" s="6" t="s">
        <v>71</v>
      </c>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t="s">
        <v>98</v>
      </c>
      <c r="BA166" s="6"/>
      <c r="BB166" s="6"/>
      <c r="BC166" s="6"/>
      <c r="BD166" s="6"/>
      <c r="BE166" s="6"/>
      <c r="BF166" s="6"/>
      <c r="BG166" s="6"/>
      <c r="BH166" s="6"/>
      <c r="BI166" s="6"/>
      <c r="BJ166" s="6"/>
      <c r="BK166" s="6"/>
      <c r="BL166" s="6"/>
      <c r="BM166" s="6"/>
      <c r="BN166" s="6"/>
      <c r="BO166" s="6"/>
      <c r="BP166" s="6"/>
      <c r="BQ166" s="6"/>
      <c r="BR166" s="6"/>
      <c r="BS166" s="6"/>
      <c r="BT166" s="6"/>
      <c r="BU166" s="6"/>
      <c r="BV166" s="6"/>
      <c r="BW166" s="6"/>
      <c r="BX166" s="6"/>
      <c r="BY166" s="6"/>
      <c r="BZ166" s="6"/>
      <c r="CA166" s="6"/>
      <c r="CB166" s="6"/>
      <c r="CC166" s="6"/>
      <c r="CD166" s="6"/>
      <c r="CE166" s="6" t="s">
        <v>70</v>
      </c>
      <c r="CF166" s="6"/>
      <c r="CG166" s="6"/>
      <c r="CH166" s="6"/>
      <c r="CI166" s="6" t="s">
        <v>70</v>
      </c>
      <c r="CJ166" s="6" t="s">
        <v>70</v>
      </c>
      <c r="CK166" s="6"/>
      <c r="CL166" s="6" t="s">
        <v>70</v>
      </c>
      <c r="CM166" s="6"/>
      <c r="CN166" s="6"/>
      <c r="CO166" s="6"/>
      <c r="CP166" s="6" t="s">
        <v>73</v>
      </c>
      <c r="CQ166" s="6" t="s">
        <v>73</v>
      </c>
      <c r="CR166" s="6" t="s">
        <v>73</v>
      </c>
    </row>
    <row r="167" spans="1:96" ht="15" customHeight="1" x14ac:dyDescent="0.25">
      <c r="A167" t="s">
        <v>388</v>
      </c>
      <c r="D167" s="49" t="s">
        <v>74</v>
      </c>
      <c r="E167" t="s">
        <v>102</v>
      </c>
      <c r="F167" s="118" t="b">
        <f>OR(AND($G$2="Ja",OTL[[#This Row],[Basis]]="x"),
    AND($H$2="Ja",OTL[[#This Row],[NEN2580]]="x"),
    AND($I$2="Ja",OTL[[#This Row],[Meetinstructie]]="x"),
    AND($J$2="Ja",OTL[[#This Row],[Bbl vergunning]]="x"),
    AND($K$2="Ja",OTL[[#This Row],[WWS]]="x"),
    AND($L$2="Ja",OTL[[#This Row],[MJOP Bouwkundig]]="x"),
    AND($M$2="Ja",OTL[[#This Row],[MJOP Installaties]]="x"))</f>
        <v>0</v>
      </c>
      <c r="K167" s="4" t="s">
        <v>98</v>
      </c>
      <c r="M167" s="4" t="s">
        <v>95</v>
      </c>
      <c r="P167" t="s">
        <v>386</v>
      </c>
      <c r="Q167" t="s">
        <v>389</v>
      </c>
      <c r="R167" s="1">
        <v>61</v>
      </c>
      <c r="S167" t="s">
        <v>926</v>
      </c>
      <c r="T167" t="s">
        <v>927</v>
      </c>
      <c r="U167" s="2"/>
      <c r="V167" s="6" t="s">
        <v>70</v>
      </c>
      <c r="W167" s="6" t="s">
        <v>70</v>
      </c>
      <c r="X167" s="6" t="s">
        <v>70</v>
      </c>
      <c r="Y167" s="6" t="s">
        <v>71</v>
      </c>
      <c r="Z167" s="6" t="s">
        <v>71</v>
      </c>
      <c r="AA167" s="6" t="s">
        <v>71</v>
      </c>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t="s">
        <v>98</v>
      </c>
      <c r="BA167" s="6"/>
      <c r="BB167" s="6"/>
      <c r="BC167" s="6"/>
      <c r="BD167" s="6"/>
      <c r="BE167" s="6"/>
      <c r="BF167" s="6"/>
      <c r="BG167" s="6"/>
      <c r="BH167" s="6"/>
      <c r="BI167" s="6"/>
      <c r="BJ167" s="6"/>
      <c r="BK167" s="6"/>
      <c r="BL167" s="6"/>
      <c r="BM167" s="6"/>
      <c r="BN167" s="6"/>
      <c r="BO167" s="6"/>
      <c r="BP167" s="6"/>
      <c r="BQ167" s="6"/>
      <c r="BR167" s="6"/>
      <c r="BS167" s="6"/>
      <c r="BT167" s="6"/>
      <c r="BU167" s="6"/>
      <c r="BV167" s="6"/>
      <c r="BW167" s="6"/>
      <c r="BX167" s="6"/>
      <c r="BY167" s="6"/>
      <c r="BZ167" s="6"/>
      <c r="CA167" s="6"/>
      <c r="CB167" s="6"/>
      <c r="CC167" s="6"/>
      <c r="CD167" s="6"/>
      <c r="CE167" s="6" t="s">
        <v>70</v>
      </c>
      <c r="CF167" s="6"/>
      <c r="CG167" s="6"/>
      <c r="CH167" s="6"/>
      <c r="CI167" s="6" t="s">
        <v>70</v>
      </c>
      <c r="CJ167" s="6" t="s">
        <v>70</v>
      </c>
      <c r="CK167" s="6"/>
      <c r="CL167" s="6" t="s">
        <v>70</v>
      </c>
      <c r="CM167" s="6"/>
      <c r="CN167" s="6"/>
      <c r="CO167" s="6"/>
      <c r="CP167" s="6" t="s">
        <v>73</v>
      </c>
      <c r="CQ167" s="6" t="s">
        <v>73</v>
      </c>
      <c r="CR167" s="6" t="s">
        <v>73</v>
      </c>
    </row>
    <row r="168" spans="1:96" ht="15" customHeight="1" x14ac:dyDescent="0.25">
      <c r="A168" t="s">
        <v>390</v>
      </c>
      <c r="B168" t="s">
        <v>116</v>
      </c>
      <c r="C168" t="s">
        <v>391</v>
      </c>
      <c r="D168" s="49" t="s">
        <v>74</v>
      </c>
      <c r="E168" t="s">
        <v>94</v>
      </c>
      <c r="F168" s="118" t="b">
        <f>OR(AND($G$2="Ja",OTL[[#This Row],[Basis]]="x"),
    AND($H$2="Ja",OTL[[#This Row],[NEN2580]]="x"),
    AND($I$2="Ja",OTL[[#This Row],[Meetinstructie]]="x"),
    AND($J$2="Ja",OTL[[#This Row],[Bbl vergunning]]="x"),
    AND($K$2="Ja",OTL[[#This Row],[WWS]]="x"),
    AND($L$2="Ja",OTL[[#This Row],[MJOP Bouwkundig]]="x"),
    AND($M$2="Ja",OTL[[#This Row],[MJOP Installaties]]="x"))</f>
        <v>0</v>
      </c>
      <c r="K168" s="4" t="s">
        <v>98</v>
      </c>
      <c r="L168" s="4" t="s">
        <v>95</v>
      </c>
      <c r="P168" t="s">
        <v>392</v>
      </c>
      <c r="Q168" t="s">
        <v>97</v>
      </c>
      <c r="R168" s="1">
        <v>31</v>
      </c>
      <c r="S168" t="s">
        <v>928</v>
      </c>
      <c r="T168" t="s">
        <v>929</v>
      </c>
      <c r="U168" s="2"/>
      <c r="V168" s="6" t="s">
        <v>70</v>
      </c>
      <c r="W168" s="6" t="s">
        <v>70</v>
      </c>
      <c r="X168" s="6" t="s">
        <v>70</v>
      </c>
      <c r="Y168" s="6" t="s">
        <v>71</v>
      </c>
      <c r="Z168" s="6" t="s">
        <v>71</v>
      </c>
      <c r="AA168" s="6" t="s">
        <v>71</v>
      </c>
      <c r="AB168" s="6" t="s">
        <v>71</v>
      </c>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t="s">
        <v>98</v>
      </c>
      <c r="BA168" s="6"/>
      <c r="BB168" s="6"/>
      <c r="BC168" s="6"/>
      <c r="BD168" s="6"/>
      <c r="BE168" s="6"/>
      <c r="BF168" s="6"/>
      <c r="BG168" s="6"/>
      <c r="BH168" s="6"/>
      <c r="BI168" s="6"/>
      <c r="BJ168" s="6"/>
      <c r="BK168" s="6"/>
      <c r="BL168" s="6"/>
      <c r="BM168" s="6"/>
      <c r="BN168" s="6"/>
      <c r="BO168" s="6"/>
      <c r="BP168" s="6"/>
      <c r="BQ168" s="6"/>
      <c r="BR168" s="6"/>
      <c r="BS168" s="6"/>
      <c r="BT168" s="6"/>
      <c r="BU168" s="6"/>
      <c r="BV168" s="6"/>
      <c r="BW168" s="6"/>
      <c r="BX168" s="6"/>
      <c r="BY168" s="6"/>
      <c r="BZ168" s="6"/>
      <c r="CA168" s="6"/>
      <c r="CB168" s="6" t="s">
        <v>1035</v>
      </c>
      <c r="CC168" s="6" t="s">
        <v>71</v>
      </c>
      <c r="CD168" s="6"/>
      <c r="CE168" s="6"/>
      <c r="CF168" s="6" t="s">
        <v>71</v>
      </c>
      <c r="CG168" s="6"/>
      <c r="CH168" s="6"/>
      <c r="CI168" s="6" t="s">
        <v>70</v>
      </c>
      <c r="CJ168" s="6"/>
      <c r="CK168" s="6"/>
      <c r="CL168" s="6" t="s">
        <v>70</v>
      </c>
      <c r="CM168" s="6"/>
      <c r="CN168" s="6"/>
      <c r="CO168" s="6"/>
      <c r="CP168" s="6" t="s">
        <v>73</v>
      </c>
      <c r="CQ168" s="6" t="s">
        <v>73</v>
      </c>
      <c r="CR168" s="6" t="s">
        <v>73</v>
      </c>
    </row>
    <row r="169" spans="1:96" ht="15" customHeight="1" x14ac:dyDescent="0.25">
      <c r="A169" t="s">
        <v>390</v>
      </c>
      <c r="B169" t="s">
        <v>116</v>
      </c>
      <c r="C169" t="s">
        <v>393</v>
      </c>
      <c r="D169" s="49" t="s">
        <v>74</v>
      </c>
      <c r="E169" t="s">
        <v>94</v>
      </c>
      <c r="F169" s="118" t="b">
        <f>OR(AND($G$2="Ja",OTL[[#This Row],[Basis]]="x"),
    AND($H$2="Ja",OTL[[#This Row],[NEN2580]]="x"),
    AND($I$2="Ja",OTL[[#This Row],[Meetinstructie]]="x"),
    AND($J$2="Ja",OTL[[#This Row],[Bbl vergunning]]="x"),
    AND($K$2="Ja",OTL[[#This Row],[WWS]]="x"),
    AND($L$2="Ja",OTL[[#This Row],[MJOP Bouwkundig]]="x"),
    AND($M$2="Ja",OTL[[#This Row],[MJOP Installaties]]="x"))</f>
        <v>0</v>
      </c>
      <c r="K169" s="4" t="s">
        <v>98</v>
      </c>
      <c r="L169" s="4" t="s">
        <v>95</v>
      </c>
      <c r="P169" t="s">
        <v>392</v>
      </c>
      <c r="Q169" t="s">
        <v>97</v>
      </c>
      <c r="R169" s="1">
        <v>31</v>
      </c>
      <c r="S169" t="s">
        <v>928</v>
      </c>
      <c r="T169" t="s">
        <v>929</v>
      </c>
      <c r="U169" s="2"/>
      <c r="V169" s="6" t="s">
        <v>70</v>
      </c>
      <c r="W169" s="6" t="s">
        <v>70</v>
      </c>
      <c r="X169" s="6" t="s">
        <v>70</v>
      </c>
      <c r="Y169" s="6" t="s">
        <v>71</v>
      </c>
      <c r="Z169" s="6" t="s">
        <v>71</v>
      </c>
      <c r="AA169" s="6" t="s">
        <v>71</v>
      </c>
      <c r="AB169" s="6" t="s">
        <v>71</v>
      </c>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t="s">
        <v>98</v>
      </c>
      <c r="BA169" s="6"/>
      <c r="BB169" s="6"/>
      <c r="BC169" s="6"/>
      <c r="BD169" s="6"/>
      <c r="BE169" s="6"/>
      <c r="BF169" s="6"/>
      <c r="BG169" s="6"/>
      <c r="BH169" s="6"/>
      <c r="BI169" s="6"/>
      <c r="BJ169" s="6"/>
      <c r="BK169" s="6"/>
      <c r="BL169" s="6"/>
      <c r="BM169" s="6"/>
      <c r="BN169" s="6"/>
      <c r="BO169" s="6"/>
      <c r="BP169" s="6"/>
      <c r="BQ169" s="6"/>
      <c r="BR169" s="6"/>
      <c r="BS169" s="6"/>
      <c r="BT169" s="6"/>
      <c r="BU169" s="6"/>
      <c r="BV169" s="6"/>
      <c r="BW169" s="6"/>
      <c r="BX169" s="6"/>
      <c r="BY169" s="6"/>
      <c r="BZ169" s="6"/>
      <c r="CA169" s="6"/>
      <c r="CB169" s="6" t="s">
        <v>1035</v>
      </c>
      <c r="CC169" s="6" t="s">
        <v>71</v>
      </c>
      <c r="CD169" s="6"/>
      <c r="CE169" s="6"/>
      <c r="CF169" s="6" t="s">
        <v>71</v>
      </c>
      <c r="CG169" s="6"/>
      <c r="CH169" s="6"/>
      <c r="CI169" s="6" t="s">
        <v>70</v>
      </c>
      <c r="CJ169" s="6"/>
      <c r="CK169" s="6"/>
      <c r="CL169" s="6" t="s">
        <v>70</v>
      </c>
      <c r="CM169" s="6"/>
      <c r="CN169" s="6"/>
      <c r="CO169" s="6"/>
      <c r="CP169" s="6" t="s">
        <v>73</v>
      </c>
      <c r="CQ169" s="6" t="s">
        <v>73</v>
      </c>
      <c r="CR169" s="6" t="s">
        <v>73</v>
      </c>
    </row>
    <row r="170" spans="1:96" ht="15" customHeight="1" x14ac:dyDescent="0.25">
      <c r="A170" t="s">
        <v>390</v>
      </c>
      <c r="B170" t="s">
        <v>116</v>
      </c>
      <c r="C170" t="s">
        <v>394</v>
      </c>
      <c r="D170" s="49" t="s">
        <v>74</v>
      </c>
      <c r="E170" t="s">
        <v>94</v>
      </c>
      <c r="F170" s="118" t="b">
        <f>OR(AND($G$2="Ja",OTL[[#This Row],[Basis]]="x"),
    AND($H$2="Ja",OTL[[#This Row],[NEN2580]]="x"),
    AND($I$2="Ja",OTL[[#This Row],[Meetinstructie]]="x"),
    AND($J$2="Ja",OTL[[#This Row],[Bbl vergunning]]="x"),
    AND($K$2="Ja",OTL[[#This Row],[WWS]]="x"),
    AND($L$2="Ja",OTL[[#This Row],[MJOP Bouwkundig]]="x"),
    AND($M$2="Ja",OTL[[#This Row],[MJOP Installaties]]="x"))</f>
        <v>0</v>
      </c>
      <c r="K170" s="4" t="s">
        <v>98</v>
      </c>
      <c r="L170" s="4" t="s">
        <v>95</v>
      </c>
      <c r="P170" t="s">
        <v>392</v>
      </c>
      <c r="Q170" t="s">
        <v>97</v>
      </c>
      <c r="R170" s="1">
        <v>31</v>
      </c>
      <c r="S170" t="s">
        <v>928</v>
      </c>
      <c r="T170" t="s">
        <v>929</v>
      </c>
      <c r="U170" s="2"/>
      <c r="V170" s="6" t="s">
        <v>70</v>
      </c>
      <c r="W170" s="6" t="s">
        <v>70</v>
      </c>
      <c r="X170" s="6" t="s">
        <v>70</v>
      </c>
      <c r="Y170" s="6" t="s">
        <v>71</v>
      </c>
      <c r="Z170" s="6" t="s">
        <v>71</v>
      </c>
      <c r="AA170" s="6" t="s">
        <v>71</v>
      </c>
      <c r="AB170" s="6" t="s">
        <v>71</v>
      </c>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t="s">
        <v>98</v>
      </c>
      <c r="BA170" s="6"/>
      <c r="BB170" s="6"/>
      <c r="BC170" s="6"/>
      <c r="BD170" s="6"/>
      <c r="BE170" s="6"/>
      <c r="BF170" s="6"/>
      <c r="BG170" s="6"/>
      <c r="BH170" s="6"/>
      <c r="BI170" s="6"/>
      <c r="BJ170" s="6"/>
      <c r="BK170" s="6"/>
      <c r="BL170" s="6"/>
      <c r="BM170" s="6"/>
      <c r="BN170" s="6"/>
      <c r="BO170" s="6"/>
      <c r="BP170" s="6"/>
      <c r="BQ170" s="6"/>
      <c r="BR170" s="6"/>
      <c r="BS170" s="6"/>
      <c r="BT170" s="6"/>
      <c r="BU170" s="6"/>
      <c r="BV170" s="6"/>
      <c r="BW170" s="6"/>
      <c r="BX170" s="6"/>
      <c r="BY170" s="6"/>
      <c r="BZ170" s="6"/>
      <c r="CA170" s="6"/>
      <c r="CB170" s="6" t="s">
        <v>1035</v>
      </c>
      <c r="CC170" s="6" t="s">
        <v>71</v>
      </c>
      <c r="CD170" s="6"/>
      <c r="CE170" s="6"/>
      <c r="CF170" s="6" t="s">
        <v>71</v>
      </c>
      <c r="CG170" s="6"/>
      <c r="CH170" s="6"/>
      <c r="CI170" s="6" t="s">
        <v>70</v>
      </c>
      <c r="CJ170" s="6"/>
      <c r="CK170" s="6"/>
      <c r="CL170" s="6" t="s">
        <v>70</v>
      </c>
      <c r="CM170" s="6"/>
      <c r="CN170" s="6"/>
      <c r="CO170" s="6"/>
      <c r="CP170" s="6" t="s">
        <v>73</v>
      </c>
      <c r="CQ170" s="6" t="s">
        <v>73</v>
      </c>
      <c r="CR170" s="6" t="s">
        <v>73</v>
      </c>
    </row>
    <row r="171" spans="1:96" ht="15" customHeight="1" x14ac:dyDescent="0.25">
      <c r="A171" t="s">
        <v>390</v>
      </c>
      <c r="B171" t="s">
        <v>116</v>
      </c>
      <c r="C171" t="s">
        <v>395</v>
      </c>
      <c r="D171" s="49" t="s">
        <v>74</v>
      </c>
      <c r="E171" t="s">
        <v>94</v>
      </c>
      <c r="F171" s="118" t="b">
        <f>OR(AND($G$2="Ja",OTL[[#This Row],[Basis]]="x"),
    AND($H$2="Ja",OTL[[#This Row],[NEN2580]]="x"),
    AND($I$2="Ja",OTL[[#This Row],[Meetinstructie]]="x"),
    AND($J$2="Ja",OTL[[#This Row],[Bbl vergunning]]="x"),
    AND($K$2="Ja",OTL[[#This Row],[WWS]]="x"),
    AND($L$2="Ja",OTL[[#This Row],[MJOP Bouwkundig]]="x"),
    AND($M$2="Ja",OTL[[#This Row],[MJOP Installaties]]="x"))</f>
        <v>0</v>
      </c>
      <c r="K171" s="4" t="s">
        <v>98</v>
      </c>
      <c r="L171" s="4" t="s">
        <v>95</v>
      </c>
      <c r="P171" t="s">
        <v>392</v>
      </c>
      <c r="Q171" t="s">
        <v>97</v>
      </c>
      <c r="R171" s="1">
        <v>31</v>
      </c>
      <c r="S171" t="s">
        <v>928</v>
      </c>
      <c r="T171" t="s">
        <v>929</v>
      </c>
      <c r="U171" s="2"/>
      <c r="V171" s="6" t="s">
        <v>70</v>
      </c>
      <c r="W171" s="6" t="s">
        <v>70</v>
      </c>
      <c r="X171" s="6" t="s">
        <v>70</v>
      </c>
      <c r="Y171" s="6" t="s">
        <v>71</v>
      </c>
      <c r="Z171" s="6" t="s">
        <v>71</v>
      </c>
      <c r="AA171" s="6" t="s">
        <v>71</v>
      </c>
      <c r="AB171" s="6" t="s">
        <v>71</v>
      </c>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t="s">
        <v>98</v>
      </c>
      <c r="BA171" s="6"/>
      <c r="BB171" s="6"/>
      <c r="BC171" s="6"/>
      <c r="BD171" s="6"/>
      <c r="BE171" s="6"/>
      <c r="BF171" s="6"/>
      <c r="BG171" s="6"/>
      <c r="BH171" s="6"/>
      <c r="BI171" s="6"/>
      <c r="BJ171" s="6"/>
      <c r="BK171" s="6"/>
      <c r="BL171" s="6"/>
      <c r="BM171" s="6"/>
      <c r="BN171" s="6"/>
      <c r="BO171" s="6"/>
      <c r="BP171" s="6"/>
      <c r="BQ171" s="6"/>
      <c r="BR171" s="6"/>
      <c r="BS171" s="6"/>
      <c r="BT171" s="6"/>
      <c r="BU171" s="6"/>
      <c r="BV171" s="6"/>
      <c r="BW171" s="6"/>
      <c r="BX171" s="6"/>
      <c r="BY171" s="6"/>
      <c r="BZ171" s="6"/>
      <c r="CA171" s="6"/>
      <c r="CB171" s="6" t="s">
        <v>1035</v>
      </c>
      <c r="CC171" s="6" t="s">
        <v>71</v>
      </c>
      <c r="CD171" s="6"/>
      <c r="CE171" s="6"/>
      <c r="CF171" s="6" t="s">
        <v>71</v>
      </c>
      <c r="CG171" s="6"/>
      <c r="CH171" s="6"/>
      <c r="CI171" s="6" t="s">
        <v>70</v>
      </c>
      <c r="CJ171" s="6"/>
      <c r="CK171" s="6"/>
      <c r="CL171" s="6" t="s">
        <v>70</v>
      </c>
      <c r="CM171" s="6"/>
      <c r="CN171" s="6"/>
      <c r="CO171" s="6"/>
      <c r="CP171" s="6" t="s">
        <v>73</v>
      </c>
      <c r="CQ171" s="6" t="s">
        <v>73</v>
      </c>
      <c r="CR171" s="6" t="s">
        <v>73</v>
      </c>
    </row>
    <row r="172" spans="1:96" ht="15" customHeight="1" x14ac:dyDescent="0.25">
      <c r="A172" t="s">
        <v>390</v>
      </c>
      <c r="B172" t="s">
        <v>116</v>
      </c>
      <c r="C172" t="s">
        <v>396</v>
      </c>
      <c r="D172" s="49" t="s">
        <v>74</v>
      </c>
      <c r="E172" t="s">
        <v>94</v>
      </c>
      <c r="F172" s="118" t="b">
        <f>OR(AND($G$2="Ja",OTL[[#This Row],[Basis]]="x"),
    AND($H$2="Ja",OTL[[#This Row],[NEN2580]]="x"),
    AND($I$2="Ja",OTL[[#This Row],[Meetinstructie]]="x"),
    AND($J$2="Ja",OTL[[#This Row],[Bbl vergunning]]="x"),
    AND($K$2="Ja",OTL[[#This Row],[WWS]]="x"),
    AND($L$2="Ja",OTL[[#This Row],[MJOP Bouwkundig]]="x"),
    AND($M$2="Ja",OTL[[#This Row],[MJOP Installaties]]="x"))</f>
        <v>0</v>
      </c>
      <c r="K172" s="4" t="s">
        <v>98</v>
      </c>
      <c r="L172" s="4" t="s">
        <v>95</v>
      </c>
      <c r="P172" t="s">
        <v>392</v>
      </c>
      <c r="Q172" t="s">
        <v>97</v>
      </c>
      <c r="R172" s="1">
        <v>31</v>
      </c>
      <c r="S172" t="s">
        <v>928</v>
      </c>
      <c r="T172" t="s">
        <v>929</v>
      </c>
      <c r="U172" s="2"/>
      <c r="V172" s="6" t="s">
        <v>70</v>
      </c>
      <c r="W172" s="6" t="s">
        <v>70</v>
      </c>
      <c r="X172" s="6" t="s">
        <v>70</v>
      </c>
      <c r="Y172" s="6" t="s">
        <v>71</v>
      </c>
      <c r="Z172" s="6" t="s">
        <v>71</v>
      </c>
      <c r="AA172" s="6" t="s">
        <v>71</v>
      </c>
      <c r="AB172" s="6" t="s">
        <v>71</v>
      </c>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t="s">
        <v>98</v>
      </c>
      <c r="BA172" s="6"/>
      <c r="BB172" s="6"/>
      <c r="BC172" s="6"/>
      <c r="BD172" s="6"/>
      <c r="BE172" s="6"/>
      <c r="BF172" s="6"/>
      <c r="BG172" s="6"/>
      <c r="BH172" s="6"/>
      <c r="BI172" s="6"/>
      <c r="BJ172" s="6"/>
      <c r="BK172" s="6"/>
      <c r="BL172" s="6"/>
      <c r="BM172" s="6"/>
      <c r="BN172" s="6"/>
      <c r="BO172" s="6"/>
      <c r="BP172" s="6"/>
      <c r="BQ172" s="6"/>
      <c r="BR172" s="6"/>
      <c r="BS172" s="6"/>
      <c r="BT172" s="6"/>
      <c r="BU172" s="6"/>
      <c r="BV172" s="6"/>
      <c r="BW172" s="6"/>
      <c r="BX172" s="6"/>
      <c r="BY172" s="6"/>
      <c r="BZ172" s="6"/>
      <c r="CA172" s="6"/>
      <c r="CB172" s="6" t="s">
        <v>1035</v>
      </c>
      <c r="CC172" s="6" t="s">
        <v>71</v>
      </c>
      <c r="CD172" s="6"/>
      <c r="CE172" s="6"/>
      <c r="CF172" s="6" t="s">
        <v>71</v>
      </c>
      <c r="CG172" s="6"/>
      <c r="CH172" s="6"/>
      <c r="CI172" s="6" t="s">
        <v>70</v>
      </c>
      <c r="CJ172" s="6"/>
      <c r="CK172" s="6"/>
      <c r="CL172" s="6" t="s">
        <v>70</v>
      </c>
      <c r="CM172" s="6"/>
      <c r="CN172" s="6"/>
      <c r="CO172" s="6"/>
      <c r="CP172" s="6" t="s">
        <v>73</v>
      </c>
      <c r="CQ172" s="6" t="s">
        <v>73</v>
      </c>
      <c r="CR172" s="6" t="s">
        <v>73</v>
      </c>
    </row>
  </sheetData>
  <sheetProtection formatCells="0"/>
  <mergeCells count="8">
    <mergeCell ref="CP1:CR1"/>
    <mergeCell ref="BV1:CG1"/>
    <mergeCell ref="CH1:CO1"/>
    <mergeCell ref="V1:AB1"/>
    <mergeCell ref="AO1:AQ1"/>
    <mergeCell ref="AS1:AT1"/>
    <mergeCell ref="AC1:AN1"/>
    <mergeCell ref="AU1:BU1"/>
  </mergeCells>
  <phoneticPr fontId="4" type="noConversion"/>
  <pageMargins left="0.7" right="0.7" top="0.75" bottom="0.75"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71C1-063B-498A-B522-68265E094B38}">
  <sheetPr codeName="Blad7">
    <tabColor rgb="FF00B050"/>
  </sheetPr>
  <dimension ref="A1:K94"/>
  <sheetViews>
    <sheetView zoomScaleNormal="100" workbookViewId="0">
      <selection activeCell="F73" sqref="F73"/>
    </sheetView>
  </sheetViews>
  <sheetFormatPr defaultRowHeight="15" x14ac:dyDescent="0.25"/>
  <cols>
    <col min="1" max="1" width="21" bestFit="1" customWidth="1"/>
    <col min="2" max="2" width="26.28515625" bestFit="1" customWidth="1"/>
    <col min="3" max="3" width="20.7109375" bestFit="1" customWidth="1"/>
    <col min="4" max="4" width="15" customWidth="1"/>
    <col min="5" max="5" width="13.7109375" bestFit="1" customWidth="1"/>
    <col min="6" max="6" width="91" bestFit="1" customWidth="1"/>
    <col min="7" max="7" width="63.85546875" customWidth="1"/>
    <col min="8" max="8" width="18.42578125" bestFit="1" customWidth="1"/>
  </cols>
  <sheetData>
    <row r="1" spans="1:7" x14ac:dyDescent="0.25">
      <c r="A1" s="95" t="s">
        <v>397</v>
      </c>
      <c r="B1" s="95" t="s">
        <v>398</v>
      </c>
      <c r="C1" s="95" t="s">
        <v>399</v>
      </c>
      <c r="D1" s="95" t="s">
        <v>400</v>
      </c>
      <c r="E1" s="95" t="s">
        <v>401</v>
      </c>
      <c r="F1" s="95" t="s">
        <v>87</v>
      </c>
      <c r="G1" s="95" t="s">
        <v>89</v>
      </c>
    </row>
    <row r="2" spans="1:7" x14ac:dyDescent="0.25">
      <c r="A2" s="37" t="s">
        <v>26</v>
      </c>
      <c r="B2" s="37"/>
      <c r="C2" s="37" t="s">
        <v>402</v>
      </c>
      <c r="D2" s="37" t="s">
        <v>403</v>
      </c>
      <c r="E2" s="37"/>
      <c r="F2" t="s">
        <v>404</v>
      </c>
      <c r="G2" s="39" t="s">
        <v>405</v>
      </c>
    </row>
    <row r="3" spans="1:7" x14ac:dyDescent="0.25">
      <c r="A3" s="37" t="s">
        <v>27</v>
      </c>
      <c r="B3" s="37"/>
      <c r="C3" s="37" t="s">
        <v>402</v>
      </c>
      <c r="D3" s="37" t="s">
        <v>403</v>
      </c>
      <c r="E3" s="37"/>
      <c r="F3" s="2" t="s">
        <v>406</v>
      </c>
      <c r="G3" s="39" t="s">
        <v>407</v>
      </c>
    </row>
    <row r="4" spans="1:7" x14ac:dyDescent="0.25">
      <c r="A4" s="37" t="s">
        <v>49</v>
      </c>
      <c r="B4" s="37"/>
      <c r="C4" s="37" t="s">
        <v>402</v>
      </c>
      <c r="D4" s="37" t="s">
        <v>403</v>
      </c>
      <c r="E4" s="37" t="s">
        <v>116</v>
      </c>
      <c r="F4" t="s">
        <v>410</v>
      </c>
      <c r="G4" s="1" t="s">
        <v>411</v>
      </c>
    </row>
    <row r="5" spans="1:7" x14ac:dyDescent="0.25">
      <c r="A5" s="37" t="s">
        <v>54</v>
      </c>
      <c r="B5" s="37"/>
      <c r="C5" s="37" t="s">
        <v>402</v>
      </c>
      <c r="D5" s="37" t="s">
        <v>403</v>
      </c>
      <c r="E5" s="37" t="s">
        <v>116</v>
      </c>
      <c r="F5" t="s">
        <v>412</v>
      </c>
      <c r="G5" s="1" t="s">
        <v>413</v>
      </c>
    </row>
    <row r="6" spans="1:7" x14ac:dyDescent="0.25">
      <c r="A6" s="38" t="s">
        <v>44</v>
      </c>
      <c r="B6" s="38"/>
      <c r="C6" s="38" t="s">
        <v>402</v>
      </c>
      <c r="D6" s="109" t="s">
        <v>414</v>
      </c>
      <c r="E6" s="109" t="s">
        <v>116</v>
      </c>
      <c r="F6" t="s">
        <v>415</v>
      </c>
      <c r="G6" s="1" t="s">
        <v>416</v>
      </c>
    </row>
    <row r="7" spans="1:7" x14ac:dyDescent="0.25">
      <c r="A7" s="37" t="s">
        <v>55</v>
      </c>
      <c r="B7" s="37"/>
      <c r="C7" s="37" t="s">
        <v>419</v>
      </c>
      <c r="D7" s="37" t="s">
        <v>403</v>
      </c>
      <c r="E7" s="37"/>
      <c r="F7" t="s">
        <v>420</v>
      </c>
      <c r="G7" s="1" t="s">
        <v>421</v>
      </c>
    </row>
    <row r="8" spans="1:7" x14ac:dyDescent="0.25">
      <c r="A8" s="37" t="s">
        <v>30</v>
      </c>
      <c r="B8" s="37"/>
      <c r="C8" s="37" t="s">
        <v>419</v>
      </c>
      <c r="D8" s="37" t="s">
        <v>414</v>
      </c>
      <c r="E8" s="37"/>
      <c r="F8" t="s">
        <v>422</v>
      </c>
      <c r="G8" s="1"/>
    </row>
    <row r="9" spans="1:7" x14ac:dyDescent="0.25">
      <c r="A9" s="37" t="s">
        <v>471</v>
      </c>
      <c r="B9" s="37"/>
      <c r="C9" s="37" t="s">
        <v>402</v>
      </c>
      <c r="D9" s="37" t="s">
        <v>403</v>
      </c>
      <c r="E9" s="37"/>
      <c r="F9" t="s">
        <v>472</v>
      </c>
      <c r="G9" s="1" t="s">
        <v>473</v>
      </c>
    </row>
    <row r="10" spans="1:7" x14ac:dyDescent="0.25">
      <c r="A10" s="37" t="s">
        <v>38</v>
      </c>
      <c r="B10" s="37"/>
      <c r="C10" s="37" t="s">
        <v>402</v>
      </c>
      <c r="D10" s="37" t="s">
        <v>403</v>
      </c>
      <c r="E10" s="37"/>
      <c r="F10" t="s">
        <v>436</v>
      </c>
      <c r="G10" s="1" t="s">
        <v>437</v>
      </c>
    </row>
    <row r="11" spans="1:7" x14ac:dyDescent="0.25">
      <c r="A11" s="37" t="s">
        <v>31</v>
      </c>
      <c r="B11" s="37"/>
      <c r="C11" s="37" t="s">
        <v>419</v>
      </c>
      <c r="D11" s="37" t="s">
        <v>414</v>
      </c>
      <c r="E11" s="37"/>
      <c r="F11" t="s">
        <v>423</v>
      </c>
      <c r="G11" s="1"/>
    </row>
    <row r="12" spans="1:7" x14ac:dyDescent="0.25">
      <c r="A12" s="37" t="s">
        <v>32</v>
      </c>
      <c r="B12" s="37"/>
      <c r="C12" s="37" t="s">
        <v>419</v>
      </c>
      <c r="D12" s="37" t="s">
        <v>414</v>
      </c>
      <c r="E12" s="37"/>
      <c r="F12" t="s">
        <v>424</v>
      </c>
      <c r="G12" s="1"/>
    </row>
    <row r="13" spans="1:7" x14ac:dyDescent="0.25">
      <c r="A13" s="37" t="s">
        <v>33</v>
      </c>
      <c r="B13" s="37"/>
      <c r="C13" s="37" t="s">
        <v>419</v>
      </c>
      <c r="D13" s="37" t="s">
        <v>414</v>
      </c>
      <c r="E13" s="37"/>
      <c r="F13" t="s">
        <v>425</v>
      </c>
      <c r="G13" s="1"/>
    </row>
    <row r="14" spans="1:7" x14ac:dyDescent="0.25">
      <c r="A14" s="37" t="s">
        <v>50</v>
      </c>
      <c r="B14" s="37"/>
      <c r="C14" s="37" t="s">
        <v>402</v>
      </c>
      <c r="D14" s="37" t="s">
        <v>403</v>
      </c>
      <c r="E14" s="37" t="s">
        <v>116</v>
      </c>
      <c r="F14" t="s">
        <v>417</v>
      </c>
      <c r="G14" s="1" t="s">
        <v>418</v>
      </c>
    </row>
    <row r="15" spans="1:7" x14ac:dyDescent="0.25">
      <c r="A15" s="37" t="s">
        <v>28</v>
      </c>
      <c r="B15" s="37"/>
      <c r="C15" s="37" t="s">
        <v>402</v>
      </c>
      <c r="D15" s="37" t="s">
        <v>403</v>
      </c>
      <c r="E15" s="37"/>
      <c r="F15" s="2" t="s">
        <v>408</v>
      </c>
      <c r="G15" s="1" t="s">
        <v>409</v>
      </c>
    </row>
    <row r="16" spans="1:7" x14ac:dyDescent="0.25">
      <c r="A16" s="37" t="s">
        <v>996</v>
      </c>
      <c r="B16" s="37"/>
      <c r="C16" s="37" t="s">
        <v>402</v>
      </c>
      <c r="D16" s="37" t="s">
        <v>414</v>
      </c>
      <c r="E16" s="37" t="s">
        <v>116</v>
      </c>
      <c r="F16" s="2" t="s">
        <v>999</v>
      </c>
      <c r="G16" s="1" t="s">
        <v>1000</v>
      </c>
    </row>
    <row r="17" spans="1:11" x14ac:dyDescent="0.25">
      <c r="A17" s="37" t="s">
        <v>996</v>
      </c>
      <c r="B17" s="37" t="s">
        <v>509</v>
      </c>
      <c r="C17" s="37"/>
      <c r="D17" s="37"/>
      <c r="E17" s="37"/>
      <c r="F17" s="2" t="s">
        <v>1045</v>
      </c>
      <c r="G17" s="1"/>
    </row>
    <row r="18" spans="1:11" x14ac:dyDescent="0.25">
      <c r="A18" s="37" t="s">
        <v>996</v>
      </c>
      <c r="B18" s="37" t="s">
        <v>462</v>
      </c>
      <c r="C18" s="37"/>
      <c r="D18" s="37"/>
      <c r="E18" s="37"/>
      <c r="F18" t="s">
        <v>1046</v>
      </c>
      <c r="G18" s="1"/>
    </row>
    <row r="19" spans="1:11" x14ac:dyDescent="0.25">
      <c r="A19" s="37" t="s">
        <v>996</v>
      </c>
      <c r="B19" s="37" t="s">
        <v>519</v>
      </c>
      <c r="C19" s="37"/>
      <c r="D19" s="37"/>
      <c r="E19" s="37"/>
      <c r="F19" s="2" t="s">
        <v>1047</v>
      </c>
      <c r="G19" s="1"/>
    </row>
    <row r="20" spans="1:11" x14ac:dyDescent="0.25">
      <c r="A20" s="37" t="s">
        <v>996</v>
      </c>
      <c r="B20" s="37" t="s">
        <v>497</v>
      </c>
      <c r="C20" s="37"/>
      <c r="D20" s="37"/>
      <c r="E20" s="37"/>
      <c r="F20" s="2" t="s">
        <v>1048</v>
      </c>
      <c r="G20" s="1"/>
    </row>
    <row r="21" spans="1:11" x14ac:dyDescent="0.25">
      <c r="A21" s="38" t="s">
        <v>43</v>
      </c>
      <c r="B21" s="38"/>
      <c r="C21" s="38" t="s">
        <v>402</v>
      </c>
      <c r="D21" s="38" t="s">
        <v>403</v>
      </c>
      <c r="E21" s="38" t="s">
        <v>116</v>
      </c>
      <c r="F21" t="s">
        <v>430</v>
      </c>
      <c r="G21" s="1"/>
    </row>
    <row r="22" spans="1:11" x14ac:dyDescent="0.25">
      <c r="A22" s="38" t="s">
        <v>47</v>
      </c>
      <c r="B22" s="38"/>
      <c r="C22" s="38" t="s">
        <v>402</v>
      </c>
      <c r="D22" s="38" t="s">
        <v>403</v>
      </c>
      <c r="E22" s="38" t="s">
        <v>116</v>
      </c>
      <c r="F22" t="s">
        <v>963</v>
      </c>
      <c r="G22" s="1" t="s">
        <v>432</v>
      </c>
    </row>
    <row r="23" spans="1:11" x14ac:dyDescent="0.25">
      <c r="A23" s="37" t="s">
        <v>45</v>
      </c>
      <c r="B23" s="37"/>
      <c r="C23" s="38" t="s">
        <v>402</v>
      </c>
      <c r="D23" s="38" t="s">
        <v>403</v>
      </c>
      <c r="E23" s="38" t="s">
        <v>116</v>
      </c>
      <c r="F23" t="s">
        <v>434</v>
      </c>
      <c r="G23" s="1" t="s">
        <v>435</v>
      </c>
    </row>
    <row r="24" spans="1:11" x14ac:dyDescent="0.25">
      <c r="A24" s="37" t="s">
        <v>34</v>
      </c>
      <c r="B24" s="37"/>
      <c r="C24" s="37" t="s">
        <v>419</v>
      </c>
      <c r="D24" s="37" t="s">
        <v>414</v>
      </c>
      <c r="E24" s="37"/>
      <c r="F24" t="s">
        <v>426</v>
      </c>
      <c r="G24" s="1"/>
    </row>
    <row r="25" spans="1:11" x14ac:dyDescent="0.25">
      <c r="A25" s="37" t="s">
        <v>29</v>
      </c>
      <c r="B25" s="37"/>
      <c r="C25" s="37" t="s">
        <v>402</v>
      </c>
      <c r="D25" s="37" t="s">
        <v>403</v>
      </c>
      <c r="E25" s="37" t="s">
        <v>116</v>
      </c>
      <c r="F25" t="s">
        <v>440</v>
      </c>
      <c r="G25" s="1" t="s">
        <v>441</v>
      </c>
    </row>
    <row r="26" spans="1:11" ht="16.5" x14ac:dyDescent="0.25">
      <c r="A26" s="37" t="s">
        <v>35</v>
      </c>
      <c r="B26" s="37"/>
      <c r="C26" s="37" t="s">
        <v>419</v>
      </c>
      <c r="D26" s="37" t="s">
        <v>414</v>
      </c>
      <c r="E26" s="37"/>
      <c r="F26" t="s">
        <v>427</v>
      </c>
      <c r="G26" s="1"/>
    </row>
    <row r="27" spans="1:11" x14ac:dyDescent="0.25">
      <c r="A27" s="37" t="s">
        <v>972</v>
      </c>
      <c r="B27" s="37"/>
      <c r="C27" s="37" t="s">
        <v>969</v>
      </c>
      <c r="D27" s="37" t="s">
        <v>403</v>
      </c>
      <c r="E27" s="37"/>
      <c r="F27" t="s">
        <v>954</v>
      </c>
      <c r="G27" s="1"/>
    </row>
    <row r="28" spans="1:11" x14ac:dyDescent="0.25">
      <c r="A28" s="37" t="s">
        <v>431</v>
      </c>
      <c r="B28" s="37"/>
      <c r="C28" s="37" t="s">
        <v>402</v>
      </c>
      <c r="D28" s="37" t="s">
        <v>414</v>
      </c>
      <c r="E28" s="37" t="s">
        <v>116</v>
      </c>
      <c r="F28" t="s">
        <v>998</v>
      </c>
      <c r="G28" s="1" t="s">
        <v>1015</v>
      </c>
    </row>
    <row r="29" spans="1:11" x14ac:dyDescent="0.25">
      <c r="A29" s="37" t="s">
        <v>431</v>
      </c>
      <c r="B29" s="37" t="s">
        <v>496</v>
      </c>
      <c r="C29" s="37"/>
      <c r="D29" s="37"/>
      <c r="E29" s="37"/>
      <c r="F29" t="s">
        <v>1016</v>
      </c>
      <c r="G29" s="1"/>
    </row>
    <row r="30" spans="1:11" x14ac:dyDescent="0.25">
      <c r="A30" s="37" t="s">
        <v>431</v>
      </c>
      <c r="B30" s="37" t="s">
        <v>187</v>
      </c>
      <c r="C30" s="37"/>
      <c r="D30" s="37"/>
      <c r="E30" s="37"/>
      <c r="F30" t="s">
        <v>953</v>
      </c>
      <c r="G30" s="1"/>
      <c r="H30" s="37"/>
      <c r="I30" s="37"/>
      <c r="J30" s="37"/>
      <c r="K30" s="37"/>
    </row>
    <row r="31" spans="1:11" x14ac:dyDescent="0.25">
      <c r="A31" s="37" t="s">
        <v>431</v>
      </c>
      <c r="B31" s="37" t="s">
        <v>433</v>
      </c>
      <c r="C31" s="37"/>
      <c r="D31" s="37"/>
      <c r="E31" s="37"/>
      <c r="F31" t="s">
        <v>955</v>
      </c>
      <c r="G31" s="1"/>
      <c r="H31" s="37"/>
      <c r="I31" s="37"/>
      <c r="J31" s="37"/>
      <c r="K31" s="37"/>
    </row>
    <row r="32" spans="1:11" x14ac:dyDescent="0.25">
      <c r="A32" s="37" t="s">
        <v>431</v>
      </c>
      <c r="B32" s="37" t="s">
        <v>553</v>
      </c>
      <c r="C32" s="37"/>
      <c r="D32" s="37"/>
      <c r="E32" s="37"/>
      <c r="F32" t="s">
        <v>1033</v>
      </c>
      <c r="G32" s="1"/>
      <c r="H32" s="37"/>
      <c r="I32" s="37"/>
      <c r="J32" s="37"/>
      <c r="K32" s="37"/>
    </row>
    <row r="33" spans="1:11" x14ac:dyDescent="0.25">
      <c r="A33" s="37" t="s">
        <v>431</v>
      </c>
      <c r="B33" s="37" t="s">
        <v>534</v>
      </c>
      <c r="C33" s="37"/>
      <c r="D33" s="37"/>
      <c r="E33" s="37"/>
      <c r="F33" t="s">
        <v>1032</v>
      </c>
      <c r="G33" s="1"/>
      <c r="H33" s="37"/>
      <c r="I33" s="37"/>
      <c r="J33" s="37"/>
      <c r="K33" s="37"/>
    </row>
    <row r="34" spans="1:11" x14ac:dyDescent="0.25">
      <c r="A34" s="37" t="s">
        <v>431</v>
      </c>
      <c r="B34" s="37" t="s">
        <v>463</v>
      </c>
      <c r="C34" s="37"/>
      <c r="D34" s="37"/>
      <c r="E34" s="37"/>
      <c r="F34" t="s">
        <v>959</v>
      </c>
      <c r="G34" s="1"/>
      <c r="H34" s="37"/>
      <c r="I34" s="37"/>
      <c r="J34" s="37"/>
      <c r="K34" s="37"/>
    </row>
    <row r="35" spans="1:11" x14ac:dyDescent="0.25">
      <c r="A35" s="37" t="s">
        <v>431</v>
      </c>
      <c r="B35" s="37" t="s">
        <v>518</v>
      </c>
      <c r="C35" s="37"/>
      <c r="D35" s="37"/>
      <c r="E35" s="37"/>
      <c r="F35" t="s">
        <v>1031</v>
      </c>
      <c r="G35" s="1"/>
      <c r="H35" s="37"/>
      <c r="I35" s="37"/>
      <c r="J35" s="37"/>
      <c r="K35" s="37"/>
    </row>
    <row r="36" spans="1:11" x14ac:dyDescent="0.25">
      <c r="A36" s="37" t="s">
        <v>431</v>
      </c>
      <c r="B36" s="37" t="s">
        <v>1005</v>
      </c>
      <c r="C36" s="37"/>
      <c r="D36" s="37"/>
      <c r="E36" s="37"/>
      <c r="F36" t="s">
        <v>1017</v>
      </c>
      <c r="G36" s="1"/>
      <c r="H36" s="37"/>
      <c r="I36" s="37"/>
      <c r="J36" s="37"/>
      <c r="K36" s="37"/>
    </row>
    <row r="37" spans="1:11" x14ac:dyDescent="0.25">
      <c r="A37" s="37" t="s">
        <v>431</v>
      </c>
      <c r="B37" s="37" t="s">
        <v>1006</v>
      </c>
      <c r="C37" s="37"/>
      <c r="D37" s="37"/>
      <c r="E37" s="37"/>
      <c r="F37" t="s">
        <v>1023</v>
      </c>
      <c r="G37" s="1"/>
      <c r="H37" s="37"/>
      <c r="I37" s="37"/>
      <c r="J37" s="37"/>
      <c r="K37" s="37"/>
    </row>
    <row r="38" spans="1:11" x14ac:dyDescent="0.25">
      <c r="A38" s="37" t="s">
        <v>431</v>
      </c>
      <c r="B38" s="37" t="s">
        <v>1007</v>
      </c>
      <c r="C38" s="37"/>
      <c r="D38" s="37"/>
      <c r="E38" s="37"/>
      <c r="F38" t="s">
        <v>1024</v>
      </c>
      <c r="G38" s="1"/>
      <c r="H38" s="37"/>
      <c r="I38" s="37"/>
      <c r="J38" s="37"/>
      <c r="K38" s="37"/>
    </row>
    <row r="39" spans="1:11" x14ac:dyDescent="0.25">
      <c r="A39" s="37" t="s">
        <v>431</v>
      </c>
      <c r="B39" s="37" t="s">
        <v>1008</v>
      </c>
      <c r="C39" s="37"/>
      <c r="D39" s="37"/>
      <c r="E39" s="37"/>
      <c r="F39" t="s">
        <v>1025</v>
      </c>
      <c r="G39" s="1"/>
      <c r="H39" s="37"/>
      <c r="I39" s="37"/>
      <c r="J39" s="37"/>
      <c r="K39" s="37"/>
    </row>
    <row r="40" spans="1:11" x14ac:dyDescent="0.25">
      <c r="A40" s="37" t="s">
        <v>431</v>
      </c>
      <c r="B40" s="37" t="s">
        <v>1009</v>
      </c>
      <c r="C40" s="37"/>
      <c r="D40" s="37"/>
      <c r="E40" s="37"/>
      <c r="F40" t="s">
        <v>1026</v>
      </c>
      <c r="G40" s="1"/>
      <c r="H40" s="37"/>
      <c r="I40" s="37"/>
      <c r="J40" s="37"/>
      <c r="K40" s="37"/>
    </row>
    <row r="41" spans="1:11" x14ac:dyDescent="0.25">
      <c r="A41" s="37" t="s">
        <v>431</v>
      </c>
      <c r="B41" s="37" t="s">
        <v>1010</v>
      </c>
      <c r="C41" s="37"/>
      <c r="D41" s="37"/>
      <c r="E41" s="37"/>
      <c r="F41" t="s">
        <v>1027</v>
      </c>
      <c r="G41" s="1"/>
      <c r="H41" s="37"/>
      <c r="I41" s="37"/>
      <c r="J41" s="37"/>
      <c r="K41" s="37"/>
    </row>
    <row r="42" spans="1:11" x14ac:dyDescent="0.25">
      <c r="A42" s="37" t="s">
        <v>431</v>
      </c>
      <c r="B42" s="37" t="s">
        <v>1011</v>
      </c>
      <c r="C42" s="37"/>
      <c r="D42" s="37"/>
      <c r="E42" s="37"/>
      <c r="F42" t="s">
        <v>1028</v>
      </c>
      <c r="G42" s="1"/>
      <c r="H42" s="37"/>
      <c r="I42" s="37"/>
      <c r="J42" s="37"/>
      <c r="K42" s="37"/>
    </row>
    <row r="43" spans="1:11" x14ac:dyDescent="0.25">
      <c r="A43" s="37" t="s">
        <v>431</v>
      </c>
      <c r="B43" s="37" t="s">
        <v>1012</v>
      </c>
      <c r="C43" s="37"/>
      <c r="D43" s="37"/>
      <c r="E43" s="37"/>
      <c r="F43" t="s">
        <v>1029</v>
      </c>
      <c r="G43" s="1"/>
      <c r="H43" s="37"/>
      <c r="I43" s="37"/>
      <c r="J43" s="37"/>
      <c r="K43" s="37"/>
    </row>
    <row r="44" spans="1:11" x14ac:dyDescent="0.25">
      <c r="A44" s="37" t="s">
        <v>431</v>
      </c>
      <c r="B44" s="37" t="s">
        <v>1013</v>
      </c>
      <c r="C44" s="37"/>
      <c r="D44" s="37"/>
      <c r="E44" s="37"/>
      <c r="F44" t="s">
        <v>1030</v>
      </c>
      <c r="G44" s="1"/>
      <c r="H44" s="37"/>
      <c r="I44" s="37"/>
      <c r="J44" s="37"/>
      <c r="K44" s="37"/>
    </row>
    <row r="45" spans="1:11" x14ac:dyDescent="0.25">
      <c r="A45" s="37" t="s">
        <v>431</v>
      </c>
      <c r="B45" s="37" t="s">
        <v>542</v>
      </c>
      <c r="C45" s="37"/>
      <c r="D45" s="37"/>
      <c r="E45" s="37"/>
      <c r="F45" t="s">
        <v>1022</v>
      </c>
      <c r="G45" s="1"/>
      <c r="H45" s="37"/>
      <c r="I45" s="37"/>
      <c r="J45" s="37"/>
      <c r="K45" s="37"/>
    </row>
    <row r="46" spans="1:11" x14ac:dyDescent="0.25">
      <c r="A46" s="37" t="s">
        <v>431</v>
      </c>
      <c r="B46" s="37" t="s">
        <v>451</v>
      </c>
      <c r="C46" s="37"/>
      <c r="D46" s="37"/>
      <c r="E46" s="37"/>
      <c r="F46" t="s">
        <v>956</v>
      </c>
      <c r="G46" s="1"/>
      <c r="H46" s="37"/>
      <c r="I46" s="37"/>
      <c r="J46" s="37"/>
      <c r="K46" s="37"/>
    </row>
    <row r="47" spans="1:11" x14ac:dyDescent="0.25">
      <c r="A47" s="37" t="s">
        <v>431</v>
      </c>
      <c r="B47" s="37" t="s">
        <v>524</v>
      </c>
      <c r="C47" s="37"/>
      <c r="D47" s="37"/>
      <c r="E47" s="37"/>
      <c r="F47" t="s">
        <v>1021</v>
      </c>
      <c r="G47" s="1"/>
      <c r="H47" s="37"/>
      <c r="I47" s="37"/>
      <c r="J47" s="37"/>
      <c r="K47" s="37"/>
    </row>
    <row r="48" spans="1:11" x14ac:dyDescent="0.25">
      <c r="A48" s="37" t="s">
        <v>431</v>
      </c>
      <c r="B48" s="37" t="s">
        <v>572</v>
      </c>
      <c r="C48" s="37"/>
      <c r="D48" s="37"/>
      <c r="E48" s="37"/>
      <c r="F48" t="s">
        <v>1018</v>
      </c>
      <c r="G48" s="1"/>
      <c r="H48" s="37"/>
      <c r="I48" s="37"/>
      <c r="J48" s="37"/>
      <c r="K48" s="37"/>
    </row>
    <row r="49" spans="1:11" x14ac:dyDescent="0.25">
      <c r="A49" s="37" t="s">
        <v>431</v>
      </c>
      <c r="B49" s="37" t="s">
        <v>1014</v>
      </c>
      <c r="C49" s="37"/>
      <c r="D49" s="37"/>
      <c r="E49" s="37"/>
      <c r="F49" t="s">
        <v>1019</v>
      </c>
      <c r="G49" s="1"/>
      <c r="H49" s="37"/>
      <c r="I49" s="37"/>
      <c r="J49" s="37"/>
      <c r="K49" s="37"/>
    </row>
    <row r="50" spans="1:11" x14ac:dyDescent="0.25">
      <c r="A50" s="37" t="s">
        <v>431</v>
      </c>
      <c r="B50" s="37" t="s">
        <v>548</v>
      </c>
      <c r="C50" s="37"/>
      <c r="D50" s="37"/>
      <c r="E50" s="37"/>
      <c r="F50" t="s">
        <v>1020</v>
      </c>
      <c r="G50" s="1"/>
      <c r="H50" s="37"/>
      <c r="I50" s="37"/>
      <c r="J50" s="37"/>
      <c r="K50" s="37"/>
    </row>
    <row r="51" spans="1:11" x14ac:dyDescent="0.25">
      <c r="A51" s="37" t="s">
        <v>431</v>
      </c>
      <c r="B51" s="37" t="s">
        <v>464</v>
      </c>
      <c r="C51" s="37"/>
      <c r="D51" s="37"/>
      <c r="E51" s="37"/>
      <c r="F51" t="s">
        <v>960</v>
      </c>
      <c r="G51" s="1"/>
      <c r="H51" s="37"/>
      <c r="I51" s="37"/>
      <c r="J51" s="37"/>
      <c r="K51" s="37"/>
    </row>
    <row r="52" spans="1:11" x14ac:dyDescent="0.25">
      <c r="A52" s="37" t="s">
        <v>450</v>
      </c>
      <c r="B52" s="37"/>
      <c r="C52" s="37" t="s">
        <v>402</v>
      </c>
      <c r="D52" s="37" t="s">
        <v>414</v>
      </c>
      <c r="E52" s="37" t="s">
        <v>116</v>
      </c>
      <c r="F52" t="s">
        <v>1002</v>
      </c>
      <c r="G52" s="1" t="s">
        <v>1001</v>
      </c>
      <c r="H52" s="37"/>
      <c r="I52" s="37"/>
      <c r="J52" s="37"/>
      <c r="K52" s="37"/>
    </row>
    <row r="53" spans="1:11" x14ac:dyDescent="0.25">
      <c r="A53" s="37" t="s">
        <v>450</v>
      </c>
      <c r="B53" s="37" t="s">
        <v>452</v>
      </c>
      <c r="C53" s="37"/>
      <c r="D53" s="37"/>
      <c r="E53" s="37"/>
      <c r="F53" t="s">
        <v>957</v>
      </c>
      <c r="G53" s="1"/>
      <c r="H53" s="37"/>
      <c r="I53" s="37"/>
      <c r="J53" s="37"/>
      <c r="K53" s="37"/>
    </row>
    <row r="54" spans="1:11" x14ac:dyDescent="0.25">
      <c r="A54" s="37" t="s">
        <v>450</v>
      </c>
      <c r="B54" s="37" t="s">
        <v>453</v>
      </c>
      <c r="C54" s="37"/>
      <c r="D54" s="37"/>
      <c r="E54" s="37"/>
      <c r="F54" t="s">
        <v>958</v>
      </c>
      <c r="G54" s="1"/>
      <c r="H54" s="37"/>
      <c r="I54" s="37"/>
      <c r="J54" s="37"/>
      <c r="K54" s="37"/>
    </row>
    <row r="55" spans="1:11" x14ac:dyDescent="0.25">
      <c r="A55" s="37" t="s">
        <v>40</v>
      </c>
      <c r="B55" s="37"/>
      <c r="C55" s="37" t="s">
        <v>402</v>
      </c>
      <c r="D55" s="37" t="s">
        <v>403</v>
      </c>
      <c r="E55" s="37"/>
      <c r="F55" t="s">
        <v>436</v>
      </c>
      <c r="G55" s="1" t="s">
        <v>439</v>
      </c>
      <c r="H55" s="37"/>
      <c r="I55" s="37"/>
      <c r="J55" s="37"/>
      <c r="K55" s="37"/>
    </row>
    <row r="56" spans="1:11" x14ac:dyDescent="0.25">
      <c r="A56" s="37" t="s">
        <v>36</v>
      </c>
      <c r="B56" s="37"/>
      <c r="C56" s="37" t="s">
        <v>419</v>
      </c>
      <c r="D56" s="37" t="s">
        <v>414</v>
      </c>
      <c r="E56" s="37"/>
      <c r="F56" t="s">
        <v>428</v>
      </c>
      <c r="G56" s="1"/>
      <c r="H56" s="37"/>
      <c r="I56" s="37"/>
      <c r="J56" s="37"/>
      <c r="K56" s="37"/>
    </row>
    <row r="57" spans="1:11" x14ac:dyDescent="0.25">
      <c r="A57" s="37" t="s">
        <v>56</v>
      </c>
      <c r="B57" s="37"/>
      <c r="C57" s="37" t="s">
        <v>402</v>
      </c>
      <c r="D57" s="37" t="s">
        <v>403</v>
      </c>
      <c r="E57" s="37" t="s">
        <v>116</v>
      </c>
      <c r="F57" t="s">
        <v>442</v>
      </c>
      <c r="G57" s="1" t="s">
        <v>443</v>
      </c>
      <c r="H57" s="37"/>
      <c r="I57" s="37"/>
      <c r="J57" s="37"/>
      <c r="K57" s="37"/>
    </row>
    <row r="58" spans="1:11" x14ac:dyDescent="0.25">
      <c r="A58" s="37" t="s">
        <v>1081</v>
      </c>
      <c r="B58" s="37"/>
      <c r="C58" s="37" t="s">
        <v>402</v>
      </c>
      <c r="D58" s="37" t="s">
        <v>403</v>
      </c>
      <c r="E58" s="37"/>
      <c r="F58" t="s">
        <v>1082</v>
      </c>
      <c r="G58" s="1" t="s">
        <v>1083</v>
      </c>
      <c r="H58" s="37"/>
      <c r="I58" s="37"/>
      <c r="J58" s="37"/>
      <c r="K58" s="37"/>
    </row>
    <row r="59" spans="1:11" x14ac:dyDescent="0.25">
      <c r="A59" s="37" t="s">
        <v>86</v>
      </c>
      <c r="B59" s="37"/>
      <c r="C59" s="37" t="s">
        <v>402</v>
      </c>
      <c r="D59" s="37" t="s">
        <v>403</v>
      </c>
      <c r="E59" s="37" t="s">
        <v>116</v>
      </c>
      <c r="F59" t="s">
        <v>444</v>
      </c>
      <c r="G59" s="1" t="s">
        <v>445</v>
      </c>
      <c r="H59" s="37"/>
      <c r="I59" s="38"/>
      <c r="J59" s="37"/>
      <c r="K59" s="37"/>
    </row>
    <row r="60" spans="1:11" x14ac:dyDescent="0.25">
      <c r="A60" s="38" t="s">
        <v>25</v>
      </c>
      <c r="B60" s="37"/>
      <c r="C60" s="37" t="s">
        <v>402</v>
      </c>
      <c r="D60" s="37" t="s">
        <v>403</v>
      </c>
      <c r="E60" s="37" t="s">
        <v>116</v>
      </c>
      <c r="F60" t="s">
        <v>446</v>
      </c>
      <c r="G60" s="1" t="s">
        <v>169</v>
      </c>
      <c r="H60" s="37"/>
      <c r="I60" s="37"/>
      <c r="J60" s="37"/>
      <c r="K60" s="37"/>
    </row>
    <row r="61" spans="1:11" x14ac:dyDescent="0.25">
      <c r="A61" s="37" t="s">
        <v>24</v>
      </c>
      <c r="B61" s="37"/>
      <c r="C61" s="37" t="s">
        <v>402</v>
      </c>
      <c r="D61" s="37" t="s">
        <v>403</v>
      </c>
      <c r="E61" s="37" t="s">
        <v>116</v>
      </c>
      <c r="F61" t="s">
        <v>454</v>
      </c>
      <c r="G61" s="1" t="s">
        <v>93</v>
      </c>
      <c r="H61" s="37"/>
      <c r="I61" s="37"/>
      <c r="J61" s="37"/>
      <c r="K61" s="37"/>
    </row>
    <row r="62" spans="1:11" x14ac:dyDescent="0.25">
      <c r="A62" s="37" t="s">
        <v>59</v>
      </c>
      <c r="B62" s="37"/>
      <c r="C62" s="37" t="s">
        <v>402</v>
      </c>
      <c r="D62" s="37" t="s">
        <v>403</v>
      </c>
      <c r="E62" s="37"/>
      <c r="F62" t="s">
        <v>474</v>
      </c>
      <c r="G62" s="1"/>
      <c r="H62" s="37"/>
      <c r="I62" s="37"/>
      <c r="J62" s="37"/>
      <c r="K62" s="37"/>
    </row>
    <row r="63" spans="1:11" ht="16.5" x14ac:dyDescent="0.25">
      <c r="A63" s="37" t="s">
        <v>37</v>
      </c>
      <c r="B63" s="37"/>
      <c r="C63" s="37" t="s">
        <v>419</v>
      </c>
      <c r="D63" s="37" t="s">
        <v>414</v>
      </c>
      <c r="E63" s="37"/>
      <c r="F63" t="s">
        <v>429</v>
      </c>
      <c r="G63" s="1"/>
      <c r="H63" s="37"/>
      <c r="I63" s="37"/>
      <c r="J63" s="37"/>
      <c r="K63" s="37"/>
    </row>
    <row r="64" spans="1:11" x14ac:dyDescent="0.25">
      <c r="A64" s="37" t="s">
        <v>57</v>
      </c>
      <c r="B64" s="37"/>
      <c r="C64" s="37" t="s">
        <v>402</v>
      </c>
      <c r="D64" s="37" t="s">
        <v>403</v>
      </c>
      <c r="E64" s="37" t="s">
        <v>116</v>
      </c>
      <c r="F64" t="s">
        <v>455</v>
      </c>
      <c r="G64" s="1" t="s">
        <v>456</v>
      </c>
      <c r="H64" s="37"/>
      <c r="I64" s="37"/>
      <c r="J64" s="37"/>
      <c r="K64" s="37"/>
    </row>
    <row r="65" spans="1:11" x14ac:dyDescent="0.25">
      <c r="A65" s="37" t="s">
        <v>41</v>
      </c>
      <c r="B65" s="37"/>
      <c r="C65" s="37" t="s">
        <v>402</v>
      </c>
      <c r="D65" s="37" t="s">
        <v>403</v>
      </c>
      <c r="E65" s="37"/>
      <c r="F65" t="s">
        <v>436</v>
      </c>
      <c r="G65" s="1" t="s">
        <v>438</v>
      </c>
      <c r="H65" s="37"/>
      <c r="I65" s="37"/>
      <c r="J65" s="37"/>
      <c r="K65" s="37"/>
    </row>
    <row r="66" spans="1:11" x14ac:dyDescent="0.25">
      <c r="A66" s="37" t="s">
        <v>60</v>
      </c>
      <c r="B66" s="37"/>
      <c r="C66" s="37" t="s">
        <v>402</v>
      </c>
      <c r="D66" s="37" t="s">
        <v>403</v>
      </c>
      <c r="E66" s="37"/>
      <c r="F66" t="s">
        <v>469</v>
      </c>
      <c r="G66" s="1" t="s">
        <v>470</v>
      </c>
      <c r="H66" s="37"/>
      <c r="I66" s="37"/>
      <c r="J66" s="37"/>
      <c r="K66" s="37"/>
    </row>
    <row r="67" spans="1:11" x14ac:dyDescent="0.25">
      <c r="A67" s="37" t="s">
        <v>61</v>
      </c>
      <c r="B67" s="37"/>
      <c r="C67" s="37" t="s">
        <v>402</v>
      </c>
      <c r="D67" s="37" t="s">
        <v>403</v>
      </c>
      <c r="E67" s="37"/>
      <c r="F67" t="s">
        <v>1084</v>
      </c>
      <c r="G67" s="1" t="s">
        <v>470</v>
      </c>
      <c r="H67" s="37"/>
      <c r="I67" s="37"/>
      <c r="J67" s="37"/>
      <c r="K67" s="37"/>
    </row>
    <row r="68" spans="1:11" x14ac:dyDescent="0.25">
      <c r="A68" s="38" t="s">
        <v>457</v>
      </c>
      <c r="B68" s="37"/>
      <c r="C68" s="38" t="s">
        <v>402</v>
      </c>
      <c r="D68" s="38" t="s">
        <v>403</v>
      </c>
      <c r="E68" s="38" t="s">
        <v>116</v>
      </c>
      <c r="F68" t="s">
        <v>458</v>
      </c>
      <c r="G68" t="s">
        <v>459</v>
      </c>
      <c r="H68" s="37"/>
      <c r="I68" s="37"/>
      <c r="J68" s="37"/>
      <c r="K68" s="37"/>
    </row>
    <row r="69" spans="1:11" x14ac:dyDescent="0.25">
      <c r="A69" s="38" t="s">
        <v>42</v>
      </c>
      <c r="B69" s="37"/>
      <c r="C69" s="38" t="s">
        <v>402</v>
      </c>
      <c r="D69" s="38" t="s">
        <v>403</v>
      </c>
      <c r="E69" s="38" t="s">
        <v>116</v>
      </c>
      <c r="F69" t="s">
        <v>460</v>
      </c>
      <c r="G69" s="1" t="s">
        <v>461</v>
      </c>
      <c r="H69" s="37"/>
      <c r="I69" s="37"/>
      <c r="J69" s="37"/>
      <c r="K69" s="37"/>
    </row>
    <row r="70" spans="1:11" x14ac:dyDescent="0.25">
      <c r="A70" s="37" t="s">
        <v>447</v>
      </c>
      <c r="B70" s="37"/>
      <c r="C70" s="37" t="s">
        <v>402</v>
      </c>
      <c r="D70" s="37" t="s">
        <v>414</v>
      </c>
      <c r="E70" s="37" t="s">
        <v>116</v>
      </c>
      <c r="F70" t="s">
        <v>1003</v>
      </c>
      <c r="G70" s="1"/>
      <c r="H70" s="37"/>
      <c r="I70" s="37"/>
      <c r="J70" s="37"/>
      <c r="K70" s="37"/>
    </row>
    <row r="71" spans="1:11" x14ac:dyDescent="0.25">
      <c r="A71" s="37" t="s">
        <v>447</v>
      </c>
      <c r="B71" s="37" t="s">
        <v>465</v>
      </c>
      <c r="C71" s="37"/>
      <c r="D71" s="37"/>
      <c r="E71" s="37"/>
      <c r="F71" t="s">
        <v>952</v>
      </c>
      <c r="G71" s="1"/>
      <c r="H71" s="37"/>
      <c r="I71" s="37"/>
      <c r="J71" s="37"/>
      <c r="K71" s="37"/>
    </row>
    <row r="72" spans="1:11" x14ac:dyDescent="0.25">
      <c r="A72" s="37" t="s">
        <v>447</v>
      </c>
      <c r="B72" s="37" t="s">
        <v>1085</v>
      </c>
      <c r="C72" s="37"/>
      <c r="D72" s="37"/>
      <c r="E72" s="37"/>
      <c r="F72" t="s">
        <v>1086</v>
      </c>
      <c r="G72" s="1" t="s">
        <v>466</v>
      </c>
      <c r="H72" s="37"/>
      <c r="I72" s="37"/>
      <c r="J72" s="37"/>
      <c r="K72" s="37"/>
    </row>
    <row r="73" spans="1:11" x14ac:dyDescent="0.25">
      <c r="A73" s="37" t="s">
        <v>447</v>
      </c>
      <c r="B73" s="37" t="s">
        <v>947</v>
      </c>
      <c r="C73" s="37"/>
      <c r="D73" s="37"/>
      <c r="E73" s="37"/>
      <c r="F73" t="s">
        <v>944</v>
      </c>
      <c r="G73" s="1" t="s">
        <v>449</v>
      </c>
      <c r="H73" s="37"/>
      <c r="I73" s="37"/>
      <c r="J73" s="37"/>
      <c r="K73" s="37"/>
    </row>
    <row r="74" spans="1:11" x14ac:dyDescent="0.25">
      <c r="A74" s="37" t="s">
        <v>447</v>
      </c>
      <c r="B74" s="37" t="s">
        <v>1004</v>
      </c>
      <c r="C74" s="37"/>
      <c r="D74" s="37"/>
      <c r="E74" s="37"/>
      <c r="F74" t="s">
        <v>945</v>
      </c>
      <c r="G74" s="1" t="s">
        <v>946</v>
      </c>
      <c r="H74" s="37"/>
      <c r="I74" s="37"/>
      <c r="J74" s="37"/>
      <c r="K74" s="37"/>
    </row>
    <row r="75" spans="1:11" x14ac:dyDescent="0.25">
      <c r="A75" s="37" t="s">
        <v>447</v>
      </c>
      <c r="B75" s="37" t="s">
        <v>949</v>
      </c>
      <c r="C75" s="37"/>
      <c r="D75" s="37"/>
      <c r="E75" s="37"/>
      <c r="F75" t="s">
        <v>962</v>
      </c>
      <c r="G75" s="1" t="s">
        <v>467</v>
      </c>
      <c r="H75" s="37"/>
      <c r="I75" s="37"/>
      <c r="J75" s="37"/>
      <c r="K75" s="37"/>
    </row>
    <row r="76" spans="1:11" x14ac:dyDescent="0.25">
      <c r="A76" s="37" t="s">
        <v>447</v>
      </c>
      <c r="B76" s="37" t="s">
        <v>468</v>
      </c>
      <c r="C76" s="37"/>
      <c r="D76" s="37"/>
      <c r="E76" s="37"/>
      <c r="F76" t="s">
        <v>961</v>
      </c>
      <c r="G76" s="1"/>
      <c r="H76" s="37"/>
      <c r="I76" s="37"/>
      <c r="J76" s="37"/>
      <c r="K76" s="37"/>
    </row>
    <row r="77" spans="1:11" x14ac:dyDescent="0.25">
      <c r="A77" s="37" t="s">
        <v>973</v>
      </c>
      <c r="B77" s="37"/>
      <c r="C77" s="37" t="s">
        <v>402</v>
      </c>
      <c r="D77" s="37" t="s">
        <v>403</v>
      </c>
      <c r="E77" s="37" t="s">
        <v>116</v>
      </c>
      <c r="F77" t="s">
        <v>1049</v>
      </c>
      <c r="G77" s="1" t="s">
        <v>974</v>
      </c>
      <c r="H77" s="37"/>
      <c r="I77" s="37"/>
      <c r="J77" s="37"/>
      <c r="K77" s="37"/>
    </row>
    <row r="78" spans="1:11" x14ac:dyDescent="0.25">
      <c r="A78" s="37"/>
      <c r="B78" s="37"/>
      <c r="C78" s="37"/>
      <c r="D78" s="37"/>
      <c r="E78" s="37"/>
      <c r="G78" s="1"/>
      <c r="H78" s="37"/>
      <c r="I78" s="37"/>
      <c r="J78" s="37"/>
      <c r="K78" s="37"/>
    </row>
    <row r="79" spans="1:11" x14ac:dyDescent="0.25">
      <c r="A79" s="37"/>
      <c r="B79" s="37"/>
      <c r="C79" s="37"/>
      <c r="D79" s="37"/>
      <c r="E79" s="37"/>
      <c r="G79" s="1"/>
      <c r="H79" s="37"/>
      <c r="I79" s="37"/>
      <c r="J79" s="37"/>
      <c r="K79" s="37"/>
    </row>
    <row r="80" spans="1:11" x14ac:dyDescent="0.25">
      <c r="A80" s="37"/>
      <c r="B80" s="37"/>
      <c r="C80" s="37"/>
      <c r="D80" s="37"/>
      <c r="E80" s="37"/>
      <c r="G80" s="1"/>
      <c r="H80" s="37"/>
      <c r="I80" s="37"/>
      <c r="J80" s="37"/>
      <c r="K80" s="37"/>
    </row>
    <row r="81" spans="1:11" x14ac:dyDescent="0.25">
      <c r="A81" s="37"/>
      <c r="B81" s="37"/>
      <c r="C81" s="37"/>
      <c r="D81" s="37"/>
      <c r="E81" s="37"/>
      <c r="G81" s="1"/>
      <c r="H81" s="37"/>
      <c r="I81" s="37"/>
      <c r="J81" s="37"/>
      <c r="K81" s="37"/>
    </row>
    <row r="82" spans="1:11" x14ac:dyDescent="0.25">
      <c r="A82" s="37"/>
      <c r="B82" s="37"/>
      <c r="C82" s="37"/>
      <c r="D82" s="37"/>
      <c r="E82" s="37"/>
      <c r="G82" s="1"/>
      <c r="H82" s="37"/>
      <c r="I82" s="37"/>
      <c r="J82" s="37"/>
      <c r="K82" s="37"/>
    </row>
    <row r="83" spans="1:11" x14ac:dyDescent="0.25">
      <c r="A83" s="37"/>
      <c r="B83" s="37"/>
      <c r="C83" s="37"/>
      <c r="D83" s="37"/>
      <c r="E83" s="37"/>
      <c r="G83" s="1"/>
      <c r="H83" s="37"/>
      <c r="I83" s="37"/>
      <c r="J83" s="37"/>
      <c r="K83" s="37"/>
    </row>
    <row r="84" spans="1:11" x14ac:dyDescent="0.25">
      <c r="A84" s="37"/>
      <c r="B84" s="37"/>
      <c r="C84" s="37"/>
      <c r="D84" s="37"/>
      <c r="E84" s="37"/>
      <c r="G84" s="1"/>
      <c r="H84" s="37"/>
      <c r="I84" s="37"/>
      <c r="J84" s="37"/>
      <c r="K84" s="37"/>
    </row>
    <row r="85" spans="1:11" x14ac:dyDescent="0.25">
      <c r="A85" s="37"/>
      <c r="B85" s="37"/>
      <c r="C85" s="37"/>
      <c r="D85" s="37"/>
      <c r="E85" s="37"/>
      <c r="G85" s="1"/>
      <c r="H85" s="37"/>
      <c r="I85" s="37"/>
      <c r="J85" s="37"/>
      <c r="K85" s="37"/>
    </row>
    <row r="86" spans="1:11" x14ac:dyDescent="0.25">
      <c r="A86" s="37"/>
      <c r="B86" s="37"/>
      <c r="C86" s="37"/>
      <c r="D86" s="37"/>
      <c r="E86" s="37"/>
      <c r="G86" s="1"/>
      <c r="H86" s="37"/>
      <c r="I86" s="37"/>
      <c r="J86" s="37"/>
      <c r="K86" s="37"/>
    </row>
    <row r="87" spans="1:11" x14ac:dyDescent="0.25">
      <c r="A87" s="37"/>
      <c r="B87" s="37"/>
      <c r="C87" s="37"/>
      <c r="D87" s="37"/>
      <c r="E87" s="37"/>
      <c r="G87" s="1"/>
      <c r="H87" s="37"/>
      <c r="I87" s="37"/>
      <c r="J87" s="37"/>
      <c r="K87" s="37"/>
    </row>
    <row r="88" spans="1:11" x14ac:dyDescent="0.25">
      <c r="A88" s="37"/>
      <c r="B88" s="37"/>
      <c r="C88" s="37"/>
      <c r="D88" s="37"/>
      <c r="E88" s="37"/>
      <c r="G88" s="1"/>
      <c r="H88" s="37"/>
      <c r="I88" s="37"/>
      <c r="J88" s="37"/>
      <c r="K88" s="37"/>
    </row>
    <row r="89" spans="1:11" x14ac:dyDescent="0.25">
      <c r="G89" s="37"/>
      <c r="H89" s="37"/>
      <c r="I89" s="37"/>
      <c r="J89" s="37"/>
    </row>
    <row r="90" spans="1:11" x14ac:dyDescent="0.25">
      <c r="G90" s="37"/>
      <c r="H90" s="37"/>
      <c r="I90" s="37"/>
      <c r="J90" s="37"/>
    </row>
    <row r="91" spans="1:11" x14ac:dyDescent="0.25">
      <c r="G91" s="37"/>
      <c r="H91" s="37"/>
      <c r="I91" s="37"/>
      <c r="J91" s="37"/>
    </row>
    <row r="92" spans="1:11" x14ac:dyDescent="0.25">
      <c r="G92" s="37"/>
      <c r="H92" s="37"/>
      <c r="I92" s="37"/>
      <c r="J92" s="37"/>
    </row>
    <row r="93" spans="1:11" x14ac:dyDescent="0.25">
      <c r="G93" s="37"/>
      <c r="H93" s="37"/>
      <c r="I93" s="37"/>
      <c r="J93" s="37"/>
    </row>
    <row r="94" spans="1:11" x14ac:dyDescent="0.25">
      <c r="G94" s="37"/>
      <c r="H94" s="37"/>
      <c r="I94" s="37"/>
      <c r="J94" s="37"/>
    </row>
  </sheetData>
  <sheetProtection selectLockedCells="1"/>
  <pageMargins left="0.7" right="0.7" top="0.75" bottom="0.75" header="0.3" footer="0.3"/>
  <pageSetup paperSize="9" scale="23"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7C26-1E5D-4CC2-97A4-D9126B11BFDE}">
  <sheetPr codeName="Blad8">
    <tabColor rgb="FF00B050"/>
  </sheetPr>
  <dimension ref="A1:AC50"/>
  <sheetViews>
    <sheetView topLeftCell="D1" zoomScaleNormal="100" workbookViewId="0">
      <selection activeCell="M37" sqref="M37"/>
    </sheetView>
  </sheetViews>
  <sheetFormatPr defaultRowHeight="15" x14ac:dyDescent="0.25"/>
  <cols>
    <col min="1" max="1" width="0" hidden="1" customWidth="1"/>
    <col min="2" max="2" width="19.7109375" hidden="1" customWidth="1"/>
    <col min="3" max="3" width="25.7109375" hidden="1" customWidth="1"/>
    <col min="4" max="4" width="43.140625" bestFit="1" customWidth="1"/>
    <col min="5" max="6" width="25.7109375" customWidth="1"/>
    <col min="7" max="7" width="21.42578125" customWidth="1"/>
    <col min="8" max="8" width="25.140625" bestFit="1" customWidth="1"/>
    <col min="9" max="11" width="25.140625" customWidth="1"/>
    <col min="12" max="12" width="29.140625" bestFit="1" customWidth="1"/>
    <col min="13" max="13" width="26.28515625" bestFit="1" customWidth="1"/>
    <col min="14" max="14" width="28.28515625" bestFit="1" customWidth="1"/>
    <col min="15" max="18" width="28.28515625" customWidth="1"/>
    <col min="19" max="19" width="21.5703125" customWidth="1"/>
    <col min="20" max="20" width="20.7109375" customWidth="1"/>
    <col min="21" max="23" width="19.28515625" customWidth="1"/>
    <col min="24" max="24" width="16.7109375" customWidth="1"/>
    <col min="25" max="25" width="29.85546875" bestFit="1" customWidth="1"/>
    <col min="26" max="26" width="23.7109375" bestFit="1" customWidth="1"/>
    <col min="27" max="27" width="22.85546875" customWidth="1"/>
    <col min="28" max="28" width="18.28515625" customWidth="1"/>
    <col min="29" max="29" width="26" bestFit="1" customWidth="1"/>
  </cols>
  <sheetData>
    <row r="1" spans="1:29" x14ac:dyDescent="0.25">
      <c r="B1" s="41" t="s">
        <v>49</v>
      </c>
      <c r="C1" s="41" t="s">
        <v>54</v>
      </c>
      <c r="D1" s="44" t="s">
        <v>1088</v>
      </c>
      <c r="E1" s="44" t="s">
        <v>49</v>
      </c>
      <c r="F1" s="44" t="s">
        <v>54</v>
      </c>
      <c r="G1" s="47" t="s">
        <v>44</v>
      </c>
      <c r="H1" s="44" t="s">
        <v>50</v>
      </c>
      <c r="I1" s="144" t="s">
        <v>996</v>
      </c>
      <c r="J1" s="145"/>
      <c r="K1" s="125" t="s">
        <v>447</v>
      </c>
      <c r="L1" s="47" t="s">
        <v>43</v>
      </c>
      <c r="M1" s="47" t="s">
        <v>47</v>
      </c>
      <c r="N1" s="44" t="s">
        <v>45</v>
      </c>
      <c r="O1" s="44" t="s">
        <v>29</v>
      </c>
      <c r="P1" s="144" t="s">
        <v>431</v>
      </c>
      <c r="Q1" s="145"/>
      <c r="R1" s="110" t="s">
        <v>450</v>
      </c>
      <c r="S1" s="44" t="s">
        <v>56</v>
      </c>
      <c r="T1" s="44" t="s">
        <v>86</v>
      </c>
      <c r="U1" s="44" t="s">
        <v>57</v>
      </c>
      <c r="V1" s="44" t="s">
        <v>25</v>
      </c>
      <c r="W1" s="44" t="s">
        <v>24</v>
      </c>
      <c r="X1" s="47" t="s">
        <v>457</v>
      </c>
      <c r="Y1" s="47" t="s">
        <v>42</v>
      </c>
      <c r="Z1" s="47" t="s">
        <v>42</v>
      </c>
      <c r="AA1" s="47" t="s">
        <v>42</v>
      </c>
      <c r="AB1" s="143" t="s">
        <v>973</v>
      </c>
      <c r="AC1" s="143"/>
    </row>
    <row r="2" spans="1:29" x14ac:dyDescent="0.25">
      <c r="A2" t="s">
        <v>475</v>
      </c>
      <c r="B2" t="s">
        <v>411</v>
      </c>
      <c r="C2" t="s">
        <v>476</v>
      </c>
      <c r="D2" t="s">
        <v>1087</v>
      </c>
      <c r="E2" t="s">
        <v>411</v>
      </c>
      <c r="F2" t="s">
        <v>476</v>
      </c>
      <c r="G2" s="38" t="s">
        <v>477</v>
      </c>
      <c r="H2" s="40" t="s">
        <v>478</v>
      </c>
      <c r="I2" s="45" t="s">
        <v>488</v>
      </c>
      <c r="J2" s="45" t="s">
        <v>398</v>
      </c>
      <c r="K2" s="37" t="s">
        <v>465</v>
      </c>
      <c r="L2" s="42" t="s">
        <v>479</v>
      </c>
      <c r="M2" s="42" t="s">
        <v>480</v>
      </c>
      <c r="N2" t="s">
        <v>481</v>
      </c>
      <c r="O2" t="s">
        <v>482</v>
      </c>
      <c r="P2" s="45" t="s">
        <v>488</v>
      </c>
      <c r="Q2" s="45" t="s">
        <v>398</v>
      </c>
      <c r="R2" t="s">
        <v>452</v>
      </c>
      <c r="S2" s="43" t="s">
        <v>483</v>
      </c>
      <c r="T2" s="40" t="s">
        <v>86</v>
      </c>
      <c r="U2" t="s">
        <v>72</v>
      </c>
      <c r="V2" t="s">
        <v>970</v>
      </c>
      <c r="W2" t="s">
        <v>970</v>
      </c>
      <c r="X2" s="42" t="s">
        <v>484</v>
      </c>
      <c r="Y2" s="45" t="s">
        <v>485</v>
      </c>
      <c r="Z2" s="45" t="s">
        <v>486</v>
      </c>
      <c r="AA2" s="45" t="s">
        <v>487</v>
      </c>
      <c r="AB2" s="45" t="s">
        <v>488</v>
      </c>
      <c r="AC2" s="46" t="s">
        <v>398</v>
      </c>
    </row>
    <row r="3" spans="1:29" x14ac:dyDescent="0.25">
      <c r="A3" t="s">
        <v>13</v>
      </c>
      <c r="B3" t="s">
        <v>489</v>
      </c>
      <c r="C3" t="s">
        <v>490</v>
      </c>
      <c r="E3" t="s">
        <v>489</v>
      </c>
      <c r="F3" t="s">
        <v>490</v>
      </c>
      <c r="G3" t="s">
        <v>158</v>
      </c>
      <c r="H3" s="40" t="s">
        <v>478</v>
      </c>
      <c r="I3" t="s">
        <v>997</v>
      </c>
      <c r="J3" t="s">
        <v>462</v>
      </c>
      <c r="K3" s="37" t="s">
        <v>948</v>
      </c>
      <c r="L3" s="42" t="s">
        <v>491</v>
      </c>
      <c r="M3" s="42" t="s">
        <v>492</v>
      </c>
      <c r="N3" t="s">
        <v>435</v>
      </c>
      <c r="P3" t="s">
        <v>317</v>
      </c>
      <c r="Q3" t="s">
        <v>451</v>
      </c>
      <c r="R3" t="s">
        <v>453</v>
      </c>
      <c r="U3" t="s">
        <v>493</v>
      </c>
      <c r="X3" s="42" t="s">
        <v>494</v>
      </c>
      <c r="Y3" t="s">
        <v>495</v>
      </c>
      <c r="Z3" t="s">
        <v>495</v>
      </c>
      <c r="AA3" t="s">
        <v>125</v>
      </c>
      <c r="AB3" s="3" t="s">
        <v>159</v>
      </c>
      <c r="AC3" s="3" t="s">
        <v>561</v>
      </c>
    </row>
    <row r="4" spans="1:29" x14ac:dyDescent="0.25">
      <c r="B4" t="s">
        <v>498</v>
      </c>
      <c r="C4" t="s">
        <v>499</v>
      </c>
      <c r="E4" t="s">
        <v>498</v>
      </c>
      <c r="F4" t="s">
        <v>499</v>
      </c>
      <c r="G4" t="s">
        <v>500</v>
      </c>
      <c r="I4" s="3" t="s">
        <v>115</v>
      </c>
      <c r="J4" s="3" t="s">
        <v>497</v>
      </c>
      <c r="K4" s="37" t="s">
        <v>947</v>
      </c>
      <c r="L4" s="42" t="s">
        <v>501</v>
      </c>
      <c r="M4" s="42" t="s">
        <v>502</v>
      </c>
      <c r="N4" t="s">
        <v>503</v>
      </c>
      <c r="P4" t="s">
        <v>173</v>
      </c>
      <c r="Q4" t="s">
        <v>187</v>
      </c>
      <c r="U4" t="s">
        <v>504</v>
      </c>
      <c r="X4" s="42" t="s">
        <v>505</v>
      </c>
      <c r="Y4" t="s">
        <v>506</v>
      </c>
      <c r="Z4" t="s">
        <v>506</v>
      </c>
      <c r="AA4" t="s">
        <v>507</v>
      </c>
      <c r="AB4" s="3" t="s">
        <v>159</v>
      </c>
      <c r="AC4" s="3" t="s">
        <v>564</v>
      </c>
    </row>
    <row r="5" spans="1:29" x14ac:dyDescent="0.25">
      <c r="B5" t="s">
        <v>510</v>
      </c>
      <c r="E5" t="s">
        <v>510</v>
      </c>
      <c r="G5" t="s">
        <v>293</v>
      </c>
      <c r="I5" s="3" t="s">
        <v>119</v>
      </c>
      <c r="J5" s="3" t="s">
        <v>509</v>
      </c>
      <c r="K5" s="37" t="s">
        <v>1004</v>
      </c>
      <c r="L5" s="42" t="s">
        <v>511</v>
      </c>
      <c r="M5" s="42" t="s">
        <v>512</v>
      </c>
      <c r="N5" t="s">
        <v>513</v>
      </c>
      <c r="P5" t="s">
        <v>173</v>
      </c>
      <c r="Q5" t="s">
        <v>433</v>
      </c>
      <c r="U5" t="s">
        <v>514</v>
      </c>
      <c r="Y5" t="s">
        <v>515</v>
      </c>
      <c r="Z5" t="s">
        <v>515</v>
      </c>
      <c r="AA5" t="s">
        <v>516</v>
      </c>
      <c r="AB5" s="3" t="s">
        <v>159</v>
      </c>
      <c r="AC5" s="3" t="s">
        <v>568</v>
      </c>
    </row>
    <row r="6" spans="1:29" x14ac:dyDescent="0.25">
      <c r="B6" t="s">
        <v>499</v>
      </c>
      <c r="E6" t="s">
        <v>499</v>
      </c>
      <c r="G6" t="s">
        <v>374</v>
      </c>
      <c r="I6" s="3" t="s">
        <v>258</v>
      </c>
      <c r="J6" s="3" t="s">
        <v>519</v>
      </c>
      <c r="K6" s="37" t="s">
        <v>949</v>
      </c>
      <c r="L6" s="42" t="s">
        <v>520</v>
      </c>
      <c r="M6" s="42" t="s">
        <v>521</v>
      </c>
      <c r="P6" t="s">
        <v>173</v>
      </c>
      <c r="Q6" t="s">
        <v>463</v>
      </c>
      <c r="U6" t="s">
        <v>522</v>
      </c>
      <c r="Y6" t="s">
        <v>523</v>
      </c>
      <c r="Z6" t="s">
        <v>523</v>
      </c>
      <c r="AA6" t="s">
        <v>209</v>
      </c>
      <c r="AB6" s="3" t="s">
        <v>313</v>
      </c>
      <c r="AC6" s="3" t="s">
        <v>561</v>
      </c>
    </row>
    <row r="7" spans="1:29" x14ac:dyDescent="0.25">
      <c r="B7" t="s">
        <v>526</v>
      </c>
      <c r="G7" t="s">
        <v>527</v>
      </c>
      <c r="K7" s="37" t="s">
        <v>468</v>
      </c>
      <c r="L7" s="42" t="s">
        <v>528</v>
      </c>
      <c r="M7" s="42" t="s">
        <v>529</v>
      </c>
      <c r="P7" t="s">
        <v>173</v>
      </c>
      <c r="Q7" t="s">
        <v>464</v>
      </c>
      <c r="U7" t="s">
        <v>530</v>
      </c>
      <c r="Y7" t="s">
        <v>531</v>
      </c>
      <c r="Z7" t="s">
        <v>532</v>
      </c>
      <c r="AA7" t="s">
        <v>533</v>
      </c>
      <c r="AB7" s="3" t="s">
        <v>313</v>
      </c>
      <c r="AC7" s="3" t="s">
        <v>564</v>
      </c>
    </row>
    <row r="8" spans="1:29" x14ac:dyDescent="0.25">
      <c r="G8" t="s">
        <v>536</v>
      </c>
      <c r="L8" s="42" t="s">
        <v>537</v>
      </c>
      <c r="M8" s="42" t="s">
        <v>538</v>
      </c>
      <c r="P8" s="3" t="s">
        <v>194</v>
      </c>
      <c r="Q8" s="3" t="s">
        <v>496</v>
      </c>
      <c r="R8" s="3"/>
      <c r="U8" t="s">
        <v>75</v>
      </c>
      <c r="Y8" t="s">
        <v>539</v>
      </c>
      <c r="Z8" t="s">
        <v>540</v>
      </c>
      <c r="AA8" t="s">
        <v>541</v>
      </c>
      <c r="AB8" s="3" t="s">
        <v>313</v>
      </c>
      <c r="AC8" s="3" t="s">
        <v>568</v>
      </c>
    </row>
    <row r="9" spans="1:29" x14ac:dyDescent="0.25">
      <c r="L9" s="42" t="s">
        <v>544</v>
      </c>
      <c r="M9" s="42" t="s">
        <v>545</v>
      </c>
      <c r="P9" s="3" t="s">
        <v>194</v>
      </c>
      <c r="Q9" s="3" t="s">
        <v>508</v>
      </c>
      <c r="R9" s="3"/>
      <c r="U9" t="s">
        <v>546</v>
      </c>
      <c r="Y9" t="s">
        <v>532</v>
      </c>
      <c r="Z9" t="s">
        <v>547</v>
      </c>
      <c r="AA9" t="s">
        <v>1052</v>
      </c>
      <c r="AB9" s="3" t="s">
        <v>580</v>
      </c>
      <c r="AC9" s="3" t="s">
        <v>581</v>
      </c>
    </row>
    <row r="10" spans="1:29" x14ac:dyDescent="0.25">
      <c r="L10" s="42" t="s">
        <v>550</v>
      </c>
      <c r="M10" s="42" t="s">
        <v>551</v>
      </c>
      <c r="P10" s="3" t="s">
        <v>517</v>
      </c>
      <c r="Q10" s="3" t="s">
        <v>518</v>
      </c>
      <c r="R10" s="3"/>
      <c r="Y10" t="s">
        <v>540</v>
      </c>
      <c r="Z10" t="s">
        <v>552</v>
      </c>
      <c r="AA10" t="s">
        <v>1053</v>
      </c>
      <c r="AB10" s="3" t="s">
        <v>580</v>
      </c>
      <c r="AC10" s="3" t="s">
        <v>568</v>
      </c>
    </row>
    <row r="11" spans="1:29" x14ac:dyDescent="0.25">
      <c r="M11" s="42" t="s">
        <v>555</v>
      </c>
      <c r="P11" s="3" t="s">
        <v>517</v>
      </c>
      <c r="Q11" s="3" t="s">
        <v>524</v>
      </c>
      <c r="R11" s="3"/>
      <c r="Y11" t="s">
        <v>547</v>
      </c>
      <c r="Z11" t="s">
        <v>556</v>
      </c>
      <c r="AA11" t="s">
        <v>1054</v>
      </c>
    </row>
    <row r="12" spans="1:29" x14ac:dyDescent="0.25">
      <c r="M12" s="42" t="s">
        <v>559</v>
      </c>
      <c r="P12" s="3" t="s">
        <v>250</v>
      </c>
      <c r="Q12" s="3" t="s">
        <v>525</v>
      </c>
      <c r="R12" s="3"/>
      <c r="Y12" t="s">
        <v>552</v>
      </c>
      <c r="Z12" t="s">
        <v>560</v>
      </c>
      <c r="AA12" t="s">
        <v>1055</v>
      </c>
    </row>
    <row r="13" spans="1:29" x14ac:dyDescent="0.25">
      <c r="M13" s="42" t="s">
        <v>432</v>
      </c>
      <c r="P13" s="3" t="s">
        <v>250</v>
      </c>
      <c r="Q13" s="3" t="s">
        <v>535</v>
      </c>
      <c r="R13" s="3"/>
      <c r="Y13" t="s">
        <v>556</v>
      </c>
      <c r="Z13" t="s">
        <v>563</v>
      </c>
      <c r="AA13" t="s">
        <v>1056</v>
      </c>
    </row>
    <row r="14" spans="1:29" x14ac:dyDescent="0.25">
      <c r="P14" s="3" t="s">
        <v>250</v>
      </c>
      <c r="Q14" s="3" t="s">
        <v>543</v>
      </c>
      <c r="R14" s="3"/>
      <c r="Y14" t="s">
        <v>566</v>
      </c>
      <c r="Z14" t="s">
        <v>567</v>
      </c>
      <c r="AA14" t="s">
        <v>1057</v>
      </c>
    </row>
    <row r="15" spans="1:29" x14ac:dyDescent="0.25">
      <c r="P15" s="3" t="s">
        <v>250</v>
      </c>
      <c r="Q15" s="3" t="s">
        <v>549</v>
      </c>
      <c r="R15" s="3"/>
      <c r="Y15" t="s">
        <v>570</v>
      </c>
      <c r="Z15" t="s">
        <v>571</v>
      </c>
      <c r="AA15" t="s">
        <v>1058</v>
      </c>
    </row>
    <row r="16" spans="1:29" x14ac:dyDescent="0.25">
      <c r="P16" s="3" t="s">
        <v>250</v>
      </c>
      <c r="Q16" s="3" t="s">
        <v>554</v>
      </c>
      <c r="R16" s="3"/>
      <c r="Y16" t="s">
        <v>560</v>
      </c>
      <c r="Z16" t="s">
        <v>246</v>
      </c>
      <c r="AA16" t="s">
        <v>573</v>
      </c>
    </row>
    <row r="17" spans="16:27" x14ac:dyDescent="0.25">
      <c r="P17" s="3" t="s">
        <v>250</v>
      </c>
      <c r="Q17" s="3" t="s">
        <v>558</v>
      </c>
      <c r="R17" s="3"/>
      <c r="Y17" t="s">
        <v>574</v>
      </c>
      <c r="Z17" t="s">
        <v>575</v>
      </c>
      <c r="AA17" t="s">
        <v>576</v>
      </c>
    </row>
    <row r="18" spans="16:27" x14ac:dyDescent="0.25">
      <c r="P18" s="3" t="s">
        <v>250</v>
      </c>
      <c r="Q18" s="3" t="s">
        <v>562</v>
      </c>
      <c r="R18" s="3"/>
      <c r="Y18" t="s">
        <v>577</v>
      </c>
      <c r="Z18" t="s">
        <v>578</v>
      </c>
      <c r="AA18" t="s">
        <v>579</v>
      </c>
    </row>
    <row r="19" spans="16:27" x14ac:dyDescent="0.25">
      <c r="P19" s="3" t="s">
        <v>250</v>
      </c>
      <c r="Q19" s="3" t="s">
        <v>565</v>
      </c>
      <c r="R19" s="3"/>
      <c r="Y19" t="s">
        <v>563</v>
      </c>
      <c r="Z19" t="s">
        <v>582</v>
      </c>
      <c r="AA19" t="s">
        <v>583</v>
      </c>
    </row>
    <row r="20" spans="16:27" x14ac:dyDescent="0.25">
      <c r="P20" s="3" t="s">
        <v>250</v>
      </c>
      <c r="Q20" s="3" t="s">
        <v>569</v>
      </c>
      <c r="R20" s="3"/>
      <c r="Y20" t="s">
        <v>567</v>
      </c>
      <c r="Z20" t="s">
        <v>584</v>
      </c>
      <c r="AA20" t="s">
        <v>585</v>
      </c>
    </row>
    <row r="21" spans="16:27" x14ac:dyDescent="0.25">
      <c r="P21" s="3" t="s">
        <v>258</v>
      </c>
      <c r="Q21" s="3" t="s">
        <v>548</v>
      </c>
      <c r="R21" s="3"/>
      <c r="Y21" t="s">
        <v>571</v>
      </c>
      <c r="Z21" t="s">
        <v>586</v>
      </c>
      <c r="AA21" t="s">
        <v>1050</v>
      </c>
    </row>
    <row r="22" spans="16:27" x14ac:dyDescent="0.25">
      <c r="P22" s="3" t="s">
        <v>258</v>
      </c>
      <c r="Q22" s="3" t="s">
        <v>553</v>
      </c>
      <c r="R22" s="3"/>
      <c r="Y22" t="s">
        <v>246</v>
      </c>
      <c r="Z22" t="s">
        <v>587</v>
      </c>
    </row>
    <row r="23" spans="16:27" x14ac:dyDescent="0.25">
      <c r="P23" s="3" t="s">
        <v>258</v>
      </c>
      <c r="Q23" s="3" t="s">
        <v>557</v>
      </c>
      <c r="R23" s="3"/>
      <c r="Y23" t="s">
        <v>575</v>
      </c>
      <c r="Z23" t="s">
        <v>1052</v>
      </c>
    </row>
    <row r="24" spans="16:27" x14ac:dyDescent="0.25">
      <c r="P24" s="3" t="s">
        <v>377</v>
      </c>
      <c r="Q24" s="3" t="s">
        <v>572</v>
      </c>
      <c r="R24" s="3"/>
      <c r="Y24" t="s">
        <v>578</v>
      </c>
      <c r="Z24" t="s">
        <v>1053</v>
      </c>
    </row>
    <row r="25" spans="16:27" x14ac:dyDescent="0.25">
      <c r="P25" s="3" t="s">
        <v>377</v>
      </c>
      <c r="Q25" s="3" t="s">
        <v>534</v>
      </c>
      <c r="R25" s="3"/>
      <c r="Y25" t="s">
        <v>582</v>
      </c>
      <c r="Z25" t="s">
        <v>1054</v>
      </c>
    </row>
    <row r="26" spans="16:27" x14ac:dyDescent="0.25">
      <c r="P26" s="3" t="s">
        <v>377</v>
      </c>
      <c r="Q26" s="3" t="s">
        <v>542</v>
      </c>
      <c r="R26" s="3"/>
      <c r="Y26" t="s">
        <v>584</v>
      </c>
      <c r="Z26" t="s">
        <v>1055</v>
      </c>
    </row>
    <row r="27" spans="16:27" x14ac:dyDescent="0.25">
      <c r="Y27" t="s">
        <v>586</v>
      </c>
      <c r="Z27" t="s">
        <v>588</v>
      </c>
    </row>
    <row r="28" spans="16:27" x14ac:dyDescent="0.25">
      <c r="Y28" t="s">
        <v>587</v>
      </c>
      <c r="Z28" t="s">
        <v>589</v>
      </c>
    </row>
    <row r="29" spans="16:27" x14ac:dyDescent="0.25">
      <c r="Y29" t="s">
        <v>564</v>
      </c>
      <c r="Z29" t="s">
        <v>1056</v>
      </c>
    </row>
    <row r="30" spans="16:27" x14ac:dyDescent="0.25">
      <c r="Y30" t="s">
        <v>590</v>
      </c>
      <c r="Z30" t="s">
        <v>1057</v>
      </c>
    </row>
    <row r="31" spans="16:27" x14ac:dyDescent="0.25">
      <c r="Y31" t="s">
        <v>591</v>
      </c>
      <c r="Z31" t="s">
        <v>1058</v>
      </c>
    </row>
    <row r="32" spans="16:27" x14ac:dyDescent="0.25">
      <c r="Y32" t="s">
        <v>592</v>
      </c>
      <c r="Z32" t="s">
        <v>593</v>
      </c>
    </row>
    <row r="33" spans="25:26" x14ac:dyDescent="0.25">
      <c r="Y33" t="s">
        <v>594</v>
      </c>
      <c r="Z33" t="s">
        <v>595</v>
      </c>
    </row>
    <row r="34" spans="25:26" x14ac:dyDescent="0.25">
      <c r="Y34" t="s">
        <v>596</v>
      </c>
      <c r="Z34" t="s">
        <v>597</v>
      </c>
    </row>
    <row r="35" spans="25:26" x14ac:dyDescent="0.25">
      <c r="Y35" t="s">
        <v>598</v>
      </c>
      <c r="Z35" t="s">
        <v>564</v>
      </c>
    </row>
    <row r="36" spans="25:26" x14ac:dyDescent="0.25">
      <c r="Y36" t="s">
        <v>599</v>
      </c>
      <c r="Z36" t="s">
        <v>590</v>
      </c>
    </row>
    <row r="37" spans="25:26" x14ac:dyDescent="0.25">
      <c r="Y37" t="s">
        <v>600</v>
      </c>
      <c r="Z37" t="s">
        <v>596</v>
      </c>
    </row>
    <row r="38" spans="25:26" x14ac:dyDescent="0.25">
      <c r="Y38" t="s">
        <v>601</v>
      </c>
      <c r="Z38" t="s">
        <v>598</v>
      </c>
    </row>
    <row r="39" spans="25:26" x14ac:dyDescent="0.25">
      <c r="Y39" t="s">
        <v>602</v>
      </c>
      <c r="Z39" t="s">
        <v>599</v>
      </c>
    </row>
    <row r="40" spans="25:26" x14ac:dyDescent="0.25">
      <c r="Y40" t="s">
        <v>603</v>
      </c>
      <c r="Z40" t="s">
        <v>600</v>
      </c>
    </row>
    <row r="41" spans="25:26" x14ac:dyDescent="0.25">
      <c r="Y41" t="s">
        <v>604</v>
      </c>
      <c r="Z41" t="s">
        <v>603</v>
      </c>
    </row>
    <row r="42" spans="25:26" x14ac:dyDescent="0.25">
      <c r="Y42" t="s">
        <v>605</v>
      </c>
      <c r="Z42" t="s">
        <v>604</v>
      </c>
    </row>
    <row r="43" spans="25:26" x14ac:dyDescent="0.25">
      <c r="Y43" t="s">
        <v>606</v>
      </c>
      <c r="Z43" t="s">
        <v>605</v>
      </c>
    </row>
    <row r="44" spans="25:26" x14ac:dyDescent="0.25">
      <c r="Y44" t="s">
        <v>607</v>
      </c>
      <c r="Z44" t="s">
        <v>606</v>
      </c>
    </row>
    <row r="45" spans="25:26" x14ac:dyDescent="0.25">
      <c r="Y45" t="s">
        <v>608</v>
      </c>
      <c r="Z45" t="s">
        <v>607</v>
      </c>
    </row>
    <row r="46" spans="25:26" x14ac:dyDescent="0.25">
      <c r="Y46" t="s">
        <v>609</v>
      </c>
      <c r="Z46" t="s">
        <v>608</v>
      </c>
    </row>
    <row r="47" spans="25:26" x14ac:dyDescent="0.25">
      <c r="Y47" t="s">
        <v>610</v>
      </c>
      <c r="Z47" t="s">
        <v>609</v>
      </c>
    </row>
    <row r="48" spans="25:26" x14ac:dyDescent="0.25">
      <c r="Y48" t="s">
        <v>611</v>
      </c>
      <c r="Z48" t="s">
        <v>612</v>
      </c>
    </row>
    <row r="49" spans="25:25" x14ac:dyDescent="0.25">
      <c r="Y49" t="s">
        <v>613</v>
      </c>
    </row>
    <row r="50" spans="25:25" x14ac:dyDescent="0.25">
      <c r="Y50" t="s">
        <v>612</v>
      </c>
    </row>
  </sheetData>
  <sheetProtection selectLockedCells="1"/>
  <mergeCells count="3">
    <mergeCell ref="AB1:AC1"/>
    <mergeCell ref="P1:Q1"/>
    <mergeCell ref="I1:J1"/>
  </mergeCells>
  <phoneticPr fontId="4" type="noConversion"/>
  <hyperlinks>
    <hyperlink ref="H2" r:id="rId1" xr:uid="{06C8AABD-1D94-4546-A9EE-4C2459594916}"/>
    <hyperlink ref="H3" r:id="rId2" xr:uid="{8E09F59B-289F-429D-B8E6-064E731E91AE}"/>
    <hyperlink ref="H2:H3" r:id="rId3" display="BuildingSmart IFC4X3_ADD2" xr:uid="{9AC6B4D6-74C1-4350-B410-34C411EFD4CE}"/>
    <hyperlink ref="S2" r:id="rId4" xr:uid="{0E7DC59C-147F-4CEF-867B-32525903E426}"/>
    <hyperlink ref="T2" r:id="rId5" xr:uid="{F1718359-41B9-4023-84BD-93DE060F755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A4B90-AAB6-439E-9755-85FA2C10BD7E}">
  <sheetPr codeName="Blad1">
    <tabColor rgb="FF00B050"/>
  </sheetPr>
  <dimension ref="A1:B74"/>
  <sheetViews>
    <sheetView zoomScaleNormal="100" workbookViewId="0"/>
  </sheetViews>
  <sheetFormatPr defaultRowHeight="15" x14ac:dyDescent="0.25"/>
  <cols>
    <col min="1" max="1" width="41.5703125" customWidth="1"/>
    <col min="2" max="2" width="95.85546875" customWidth="1"/>
  </cols>
  <sheetData>
    <row r="1" spans="1:2" x14ac:dyDescent="0.25">
      <c r="A1" s="95" t="s">
        <v>42</v>
      </c>
      <c r="B1" s="95" t="s">
        <v>614</v>
      </c>
    </row>
    <row r="2" spans="1:2" ht="27" x14ac:dyDescent="0.25">
      <c r="A2" t="s">
        <v>495</v>
      </c>
      <c r="B2" s="68" t="s">
        <v>615</v>
      </c>
    </row>
    <row r="3" spans="1:2" ht="40.5" x14ac:dyDescent="0.25">
      <c r="A3" t="s">
        <v>506</v>
      </c>
      <c r="B3" s="68" t="s">
        <v>616</v>
      </c>
    </row>
    <row r="4" spans="1:2" ht="27" x14ac:dyDescent="0.25">
      <c r="A4" t="s">
        <v>125</v>
      </c>
      <c r="B4" s="68" t="s">
        <v>617</v>
      </c>
    </row>
    <row r="5" spans="1:2" ht="40.5" x14ac:dyDescent="0.25">
      <c r="A5" t="s">
        <v>515</v>
      </c>
      <c r="B5" s="68" t="s">
        <v>618</v>
      </c>
    </row>
    <row r="6" spans="1:2" ht="27" x14ac:dyDescent="0.25">
      <c r="A6" t="s">
        <v>523</v>
      </c>
      <c r="B6" s="68" t="s">
        <v>619</v>
      </c>
    </row>
    <row r="7" spans="1:2" ht="54" x14ac:dyDescent="0.25">
      <c r="A7" t="s">
        <v>531</v>
      </c>
      <c r="B7" s="69" t="s">
        <v>620</v>
      </c>
    </row>
    <row r="8" spans="1:2" ht="40.5" x14ac:dyDescent="0.25">
      <c r="A8" t="s">
        <v>539</v>
      </c>
      <c r="B8" s="69" t="s">
        <v>621</v>
      </c>
    </row>
    <row r="9" spans="1:2" ht="27" x14ac:dyDescent="0.25">
      <c r="A9" t="s">
        <v>532</v>
      </c>
      <c r="B9" s="68" t="s">
        <v>622</v>
      </c>
    </row>
    <row r="10" spans="1:2" ht="27" x14ac:dyDescent="0.25">
      <c r="A10" t="s">
        <v>540</v>
      </c>
      <c r="B10" s="68" t="s">
        <v>623</v>
      </c>
    </row>
    <row r="11" spans="1:2" ht="54" x14ac:dyDescent="0.25">
      <c r="A11" t="s">
        <v>507</v>
      </c>
      <c r="B11" s="68" t="s">
        <v>624</v>
      </c>
    </row>
    <row r="12" spans="1:2" ht="27" x14ac:dyDescent="0.25">
      <c r="A12" t="s">
        <v>547</v>
      </c>
      <c r="B12" s="68" t="s">
        <v>625</v>
      </c>
    </row>
    <row r="13" spans="1:2" x14ac:dyDescent="0.25">
      <c r="A13" t="s">
        <v>552</v>
      </c>
      <c r="B13" s="68" t="s">
        <v>626</v>
      </c>
    </row>
    <row r="14" spans="1:2" x14ac:dyDescent="0.25">
      <c r="A14" t="s">
        <v>516</v>
      </c>
      <c r="B14" s="68" t="s">
        <v>627</v>
      </c>
    </row>
    <row r="15" spans="1:2" ht="27" x14ac:dyDescent="0.25">
      <c r="A15" t="s">
        <v>556</v>
      </c>
      <c r="B15" s="68" t="s">
        <v>628</v>
      </c>
    </row>
    <row r="16" spans="1:2" x14ac:dyDescent="0.25">
      <c r="A16" t="s">
        <v>566</v>
      </c>
      <c r="B16" s="69" t="s">
        <v>629</v>
      </c>
    </row>
    <row r="17" spans="1:2" x14ac:dyDescent="0.25">
      <c r="A17" t="s">
        <v>570</v>
      </c>
      <c r="B17" s="69" t="s">
        <v>630</v>
      </c>
    </row>
    <row r="18" spans="1:2" ht="27" x14ac:dyDescent="0.25">
      <c r="A18" t="s">
        <v>209</v>
      </c>
      <c r="B18" s="68" t="s">
        <v>631</v>
      </c>
    </row>
    <row r="19" spans="1:2" ht="27" x14ac:dyDescent="0.25">
      <c r="A19" t="s">
        <v>560</v>
      </c>
      <c r="B19" s="68" t="s">
        <v>632</v>
      </c>
    </row>
    <row r="20" spans="1:2" ht="40.5" x14ac:dyDescent="0.25">
      <c r="A20" t="s">
        <v>574</v>
      </c>
      <c r="B20" s="70" t="s">
        <v>633</v>
      </c>
    </row>
    <row r="21" spans="1:2" ht="54" x14ac:dyDescent="0.25">
      <c r="A21" t="s">
        <v>577</v>
      </c>
      <c r="B21" s="70" t="s">
        <v>634</v>
      </c>
    </row>
    <row r="22" spans="1:2" ht="67.5" x14ac:dyDescent="0.25">
      <c r="A22" t="s">
        <v>563</v>
      </c>
      <c r="B22" s="70" t="s">
        <v>635</v>
      </c>
    </row>
    <row r="23" spans="1:2" ht="40.5" x14ac:dyDescent="0.25">
      <c r="A23" t="s">
        <v>567</v>
      </c>
      <c r="B23" s="68" t="s">
        <v>636</v>
      </c>
    </row>
    <row r="24" spans="1:2" x14ac:dyDescent="0.25">
      <c r="A24" t="s">
        <v>571</v>
      </c>
      <c r="B24" s="68" t="s">
        <v>637</v>
      </c>
    </row>
    <row r="25" spans="1:2" x14ac:dyDescent="0.25">
      <c r="A25" t="s">
        <v>246</v>
      </c>
      <c r="B25" s="68" t="s">
        <v>638</v>
      </c>
    </row>
    <row r="26" spans="1:2" ht="27" x14ac:dyDescent="0.25">
      <c r="A26" t="s">
        <v>575</v>
      </c>
      <c r="B26" s="68" t="s">
        <v>639</v>
      </c>
    </row>
    <row r="27" spans="1:2" x14ac:dyDescent="0.25">
      <c r="A27" t="s">
        <v>578</v>
      </c>
      <c r="B27" s="68" t="s">
        <v>640</v>
      </c>
    </row>
    <row r="28" spans="1:2" ht="54" x14ac:dyDescent="0.25">
      <c r="A28" t="s">
        <v>533</v>
      </c>
      <c r="B28" s="68" t="s">
        <v>641</v>
      </c>
    </row>
    <row r="29" spans="1:2" x14ac:dyDescent="0.25">
      <c r="A29" t="s">
        <v>582</v>
      </c>
      <c r="B29" s="68" t="s">
        <v>642</v>
      </c>
    </row>
    <row r="30" spans="1:2" ht="27" x14ac:dyDescent="0.25">
      <c r="A30" t="s">
        <v>584</v>
      </c>
      <c r="B30" s="68" t="s">
        <v>643</v>
      </c>
    </row>
    <row r="31" spans="1:2" x14ac:dyDescent="0.25">
      <c r="A31" t="s">
        <v>586</v>
      </c>
      <c r="B31" s="68" t="s">
        <v>644</v>
      </c>
    </row>
    <row r="32" spans="1:2" ht="27" x14ac:dyDescent="0.25">
      <c r="A32" t="s">
        <v>541</v>
      </c>
      <c r="B32" s="68" t="s">
        <v>645</v>
      </c>
    </row>
    <row r="33" spans="1:2" ht="27" x14ac:dyDescent="0.25">
      <c r="A33" t="s">
        <v>587</v>
      </c>
      <c r="B33" s="68" t="s">
        <v>646</v>
      </c>
    </row>
    <row r="34" spans="1:2" ht="27" x14ac:dyDescent="0.25">
      <c r="A34" t="s">
        <v>588</v>
      </c>
      <c r="B34" s="72" t="s">
        <v>1059</v>
      </c>
    </row>
    <row r="35" spans="1:2" ht="27" x14ac:dyDescent="0.25">
      <c r="A35" t="s">
        <v>589</v>
      </c>
      <c r="B35" s="72" t="s">
        <v>1060</v>
      </c>
    </row>
    <row r="36" spans="1:2" ht="27" x14ac:dyDescent="0.25">
      <c r="A36" t="s">
        <v>593</v>
      </c>
      <c r="B36" s="72" t="s">
        <v>1061</v>
      </c>
    </row>
    <row r="37" spans="1:2" ht="27" x14ac:dyDescent="0.25">
      <c r="A37" t="s">
        <v>595</v>
      </c>
      <c r="B37" s="72" t="s">
        <v>1062</v>
      </c>
    </row>
    <row r="38" spans="1:2" ht="27" x14ac:dyDescent="0.25">
      <c r="A38" t="s">
        <v>597</v>
      </c>
      <c r="B38" s="72" t="s">
        <v>1063</v>
      </c>
    </row>
    <row r="39" spans="1:2" x14ac:dyDescent="0.25">
      <c r="A39" t="s">
        <v>573</v>
      </c>
      <c r="B39" s="68" t="s">
        <v>647</v>
      </c>
    </row>
    <row r="40" spans="1:2" x14ac:dyDescent="0.25">
      <c r="A40" t="s">
        <v>564</v>
      </c>
      <c r="B40" s="68" t="s">
        <v>648</v>
      </c>
    </row>
    <row r="41" spans="1:2" x14ac:dyDescent="0.25">
      <c r="A41" t="s">
        <v>590</v>
      </c>
      <c r="B41" s="73" t="s">
        <v>649</v>
      </c>
    </row>
    <row r="42" spans="1:2" ht="54" x14ac:dyDescent="0.25">
      <c r="A42" t="s">
        <v>591</v>
      </c>
      <c r="B42" s="73" t="s">
        <v>650</v>
      </c>
    </row>
    <row r="43" spans="1:2" ht="54" x14ac:dyDescent="0.25">
      <c r="A43" t="s">
        <v>592</v>
      </c>
      <c r="B43" s="73" t="s">
        <v>651</v>
      </c>
    </row>
    <row r="44" spans="1:2" ht="54" x14ac:dyDescent="0.25">
      <c r="A44" t="s">
        <v>594</v>
      </c>
      <c r="B44" s="73" t="s">
        <v>652</v>
      </c>
    </row>
    <row r="45" spans="1:2" ht="27" x14ac:dyDescent="0.25">
      <c r="A45" t="s">
        <v>1052</v>
      </c>
      <c r="B45" s="72" t="s">
        <v>1064</v>
      </c>
    </row>
    <row r="46" spans="1:2" ht="27" x14ac:dyDescent="0.25">
      <c r="A46" t="s">
        <v>1053</v>
      </c>
      <c r="B46" s="72" t="s">
        <v>1065</v>
      </c>
    </row>
    <row r="47" spans="1:2" ht="27" x14ac:dyDescent="0.25">
      <c r="A47" t="s">
        <v>1054</v>
      </c>
      <c r="B47" s="72" t="s">
        <v>1066</v>
      </c>
    </row>
    <row r="48" spans="1:2" ht="27" x14ac:dyDescent="0.25">
      <c r="A48" t="s">
        <v>1055</v>
      </c>
      <c r="B48" s="72" t="s">
        <v>1067</v>
      </c>
    </row>
    <row r="49" spans="1:2" ht="27" x14ac:dyDescent="0.25">
      <c r="A49" t="s">
        <v>1056</v>
      </c>
      <c r="B49" s="72" t="s">
        <v>1068</v>
      </c>
    </row>
    <row r="50" spans="1:2" ht="27" x14ac:dyDescent="0.25">
      <c r="A50" t="s">
        <v>1057</v>
      </c>
      <c r="B50" s="72" t="s">
        <v>1069</v>
      </c>
    </row>
    <row r="51" spans="1:2" ht="27" x14ac:dyDescent="0.25">
      <c r="A51" t="s">
        <v>1058</v>
      </c>
      <c r="B51" s="72" t="s">
        <v>1070</v>
      </c>
    </row>
    <row r="52" spans="1:2" x14ac:dyDescent="0.25">
      <c r="A52" t="s">
        <v>576</v>
      </c>
      <c r="B52" s="68" t="s">
        <v>653</v>
      </c>
    </row>
    <row r="53" spans="1:2" x14ac:dyDescent="0.25">
      <c r="A53" t="s">
        <v>579</v>
      </c>
      <c r="B53" s="68" t="s">
        <v>654</v>
      </c>
    </row>
    <row r="54" spans="1:2" ht="27" x14ac:dyDescent="0.25">
      <c r="A54" t="s">
        <v>596</v>
      </c>
      <c r="B54" s="72" t="s">
        <v>655</v>
      </c>
    </row>
    <row r="55" spans="1:2" ht="27" x14ac:dyDescent="0.25">
      <c r="A55" t="s">
        <v>598</v>
      </c>
      <c r="B55" s="68" t="s">
        <v>656</v>
      </c>
    </row>
    <row r="56" spans="1:2" ht="27" x14ac:dyDescent="0.25">
      <c r="A56" t="s">
        <v>599</v>
      </c>
      <c r="B56" s="72" t="s">
        <v>657</v>
      </c>
    </row>
    <row r="57" spans="1:2" x14ac:dyDescent="0.25">
      <c r="A57" t="s">
        <v>600</v>
      </c>
      <c r="B57" s="68" t="s">
        <v>658</v>
      </c>
    </row>
    <row r="58" spans="1:2" ht="27" x14ac:dyDescent="0.25">
      <c r="A58" t="s">
        <v>601</v>
      </c>
      <c r="B58" s="70" t="s">
        <v>659</v>
      </c>
    </row>
    <row r="59" spans="1:2" ht="27" x14ac:dyDescent="0.25">
      <c r="A59" t="s">
        <v>602</v>
      </c>
      <c r="B59" s="70" t="s">
        <v>660</v>
      </c>
    </row>
    <row r="60" spans="1:2" ht="40.5" x14ac:dyDescent="0.25">
      <c r="A60" t="s">
        <v>603</v>
      </c>
      <c r="B60" s="68" t="s">
        <v>661</v>
      </c>
    </row>
    <row r="61" spans="1:2" ht="27" x14ac:dyDescent="0.25">
      <c r="A61" t="s">
        <v>583</v>
      </c>
      <c r="B61" s="68" t="s">
        <v>662</v>
      </c>
    </row>
    <row r="62" spans="1:2" ht="27" x14ac:dyDescent="0.25">
      <c r="A62" t="s">
        <v>604</v>
      </c>
      <c r="B62" s="68" t="s">
        <v>663</v>
      </c>
    </row>
    <row r="63" spans="1:2" x14ac:dyDescent="0.25">
      <c r="A63" t="s">
        <v>605</v>
      </c>
      <c r="B63" s="68" t="s">
        <v>664</v>
      </c>
    </row>
    <row r="64" spans="1:2" ht="27" x14ac:dyDescent="0.25">
      <c r="A64" t="s">
        <v>606</v>
      </c>
      <c r="B64" s="68" t="s">
        <v>665</v>
      </c>
    </row>
    <row r="65" spans="1:2" ht="27" x14ac:dyDescent="0.25">
      <c r="A65" t="s">
        <v>585</v>
      </c>
      <c r="B65" s="68" t="s">
        <v>666</v>
      </c>
    </row>
    <row r="66" spans="1:2" x14ac:dyDescent="0.25">
      <c r="A66" t="s">
        <v>1050</v>
      </c>
      <c r="B66" s="68" t="s">
        <v>1051</v>
      </c>
    </row>
    <row r="67" spans="1:2" ht="27" x14ac:dyDescent="0.25">
      <c r="A67" t="s">
        <v>607</v>
      </c>
      <c r="B67" s="68" t="s">
        <v>667</v>
      </c>
    </row>
    <row r="68" spans="1:2" ht="27" x14ac:dyDescent="0.25">
      <c r="A68" t="s">
        <v>608</v>
      </c>
      <c r="B68" s="68" t="s">
        <v>668</v>
      </c>
    </row>
    <row r="69" spans="1:2" ht="40.5" x14ac:dyDescent="0.25">
      <c r="A69" t="s">
        <v>609</v>
      </c>
      <c r="B69" s="68" t="s">
        <v>669</v>
      </c>
    </row>
    <row r="70" spans="1:2" x14ac:dyDescent="0.25">
      <c r="A70" t="s">
        <v>610</v>
      </c>
      <c r="B70" s="68" t="s">
        <v>670</v>
      </c>
    </row>
    <row r="71" spans="1:2" x14ac:dyDescent="0.25">
      <c r="A71" t="s">
        <v>611</v>
      </c>
      <c r="B71" s="68" t="s">
        <v>671</v>
      </c>
    </row>
    <row r="72" spans="1:2" x14ac:dyDescent="0.25">
      <c r="A72" t="s">
        <v>613</v>
      </c>
      <c r="B72" s="68" t="s">
        <v>672</v>
      </c>
    </row>
    <row r="73" spans="1:2" x14ac:dyDescent="0.25">
      <c r="A73" t="s">
        <v>612</v>
      </c>
      <c r="B73" s="68" t="s">
        <v>673</v>
      </c>
    </row>
    <row r="74" spans="1:2" x14ac:dyDescent="0.25">
      <c r="B74" s="71"/>
    </row>
  </sheetData>
  <sheetProtection selectLockedCells="1" selectUnlockedCells="1"/>
  <autoFilter ref="A1:B74" xr:uid="{4BBA4B90-AAB6-439E-9755-85FA2C10BD7E}">
    <sortState xmlns:xlrd2="http://schemas.microsoft.com/office/spreadsheetml/2017/richdata2" ref="A2:B74">
      <sortCondition ref="A1:A74"/>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12BE5-B7E6-4E67-874F-06EAB59C4E86}">
  <sheetPr codeName="Blad3">
    <tabColor theme="6" tint="0.79998168889431442"/>
  </sheetPr>
  <dimension ref="G2:K16"/>
  <sheetViews>
    <sheetView showGridLines="0" showRowColHeaders="0" zoomScale="80" zoomScaleNormal="80" workbookViewId="0">
      <selection activeCell="G34" sqref="F34:G35"/>
    </sheetView>
  </sheetViews>
  <sheetFormatPr defaultRowHeight="15" x14ac:dyDescent="0.25"/>
  <cols>
    <col min="3" max="3" width="37.28515625" customWidth="1"/>
    <col min="4" max="4" width="14.7109375" customWidth="1"/>
    <col min="5" max="5" width="24.7109375" customWidth="1"/>
    <col min="7" max="7" width="14" customWidth="1"/>
    <col min="8" max="8" width="11.7109375" customWidth="1"/>
    <col min="9" max="9" width="23.42578125" customWidth="1"/>
    <col min="10" max="10" width="23.28515625" customWidth="1"/>
    <col min="11" max="11" width="21" customWidth="1"/>
  </cols>
  <sheetData>
    <row r="2" spans="7:11" x14ac:dyDescent="0.25">
      <c r="I2" s="7"/>
    </row>
    <row r="4" spans="7:11" x14ac:dyDescent="0.25">
      <c r="G4" s="75" t="s">
        <v>24</v>
      </c>
      <c r="H4" s="75" t="s">
        <v>81</v>
      </c>
      <c r="I4" s="23" t="s">
        <v>674</v>
      </c>
      <c r="J4" s="23" t="s">
        <v>38</v>
      </c>
      <c r="K4" s="23" t="s">
        <v>41</v>
      </c>
    </row>
    <row r="5" spans="7:11" x14ac:dyDescent="0.25">
      <c r="G5" s="21" t="s">
        <v>256</v>
      </c>
      <c r="H5" s="21"/>
      <c r="I5" s="21">
        <v>21</v>
      </c>
      <c r="J5" s="21"/>
      <c r="K5" s="21"/>
    </row>
    <row r="6" spans="7:11" x14ac:dyDescent="0.25">
      <c r="G6" s="21" t="s">
        <v>173</v>
      </c>
      <c r="H6" s="21" t="s">
        <v>177</v>
      </c>
      <c r="I6" s="21">
        <v>21</v>
      </c>
      <c r="J6" s="21">
        <v>56</v>
      </c>
      <c r="K6" s="21"/>
    </row>
    <row r="7" spans="7:11" x14ac:dyDescent="0.25">
      <c r="G7" s="21" t="s">
        <v>134</v>
      </c>
      <c r="H7" s="21"/>
      <c r="I7" s="21">
        <v>21</v>
      </c>
      <c r="J7" s="21">
        <v>56</v>
      </c>
      <c r="K7" s="21"/>
    </row>
    <row r="8" spans="7:11" x14ac:dyDescent="0.25">
      <c r="G8" s="21" t="s">
        <v>134</v>
      </c>
      <c r="H8" s="21"/>
      <c r="I8" s="21">
        <v>21</v>
      </c>
      <c r="J8" s="21"/>
      <c r="K8" s="21"/>
    </row>
    <row r="9" spans="7:11" x14ac:dyDescent="0.25">
      <c r="G9" s="21" t="s">
        <v>134</v>
      </c>
      <c r="H9" s="21"/>
      <c r="I9" s="21">
        <v>21</v>
      </c>
      <c r="J9" s="21"/>
      <c r="K9" s="21"/>
    </row>
    <row r="10" spans="7:11" x14ac:dyDescent="0.25">
      <c r="G10" s="21" t="s">
        <v>298</v>
      </c>
      <c r="H10" s="21"/>
      <c r="I10" s="21">
        <v>21</v>
      </c>
      <c r="J10" s="21"/>
      <c r="K10" s="21"/>
    </row>
    <row r="11" spans="7:11" x14ac:dyDescent="0.25">
      <c r="G11" s="21" t="s">
        <v>256</v>
      </c>
      <c r="H11" s="21"/>
      <c r="I11" s="21">
        <v>22</v>
      </c>
      <c r="J11" s="21"/>
      <c r="K11" s="21"/>
    </row>
    <row r="12" spans="7:11" x14ac:dyDescent="0.25">
      <c r="G12" s="21" t="s">
        <v>306</v>
      </c>
      <c r="H12" s="21"/>
      <c r="I12" s="21">
        <v>22</v>
      </c>
      <c r="J12" s="21"/>
      <c r="K12" s="21">
        <v>73</v>
      </c>
    </row>
    <row r="13" spans="7:11" x14ac:dyDescent="0.25">
      <c r="G13" s="21" t="s">
        <v>134</v>
      </c>
      <c r="H13" s="21"/>
      <c r="I13" s="21">
        <v>22</v>
      </c>
      <c r="J13" s="21"/>
      <c r="K13" s="21">
        <v>73</v>
      </c>
    </row>
    <row r="14" spans="7:11" x14ac:dyDescent="0.25">
      <c r="G14" s="21" t="s">
        <v>134</v>
      </c>
      <c r="H14" s="21"/>
      <c r="I14" s="21">
        <v>22</v>
      </c>
      <c r="J14" s="21"/>
      <c r="K14" s="21"/>
    </row>
    <row r="15" spans="7:11" x14ac:dyDescent="0.25">
      <c r="G15" s="21" t="s">
        <v>298</v>
      </c>
      <c r="H15" s="21"/>
      <c r="I15" s="21">
        <v>22</v>
      </c>
      <c r="J15" s="21"/>
      <c r="K15" s="21"/>
    </row>
    <row r="16" spans="7:11" x14ac:dyDescent="0.25">
      <c r="G16" s="1"/>
      <c r="H16" s="1"/>
      <c r="I16" s="1"/>
      <c r="J16" s="1"/>
      <c r="K16" s="1"/>
    </row>
  </sheetData>
  <sheetProtection selectLockedCells="1" selectUnlockedCells="1"/>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04F28-C712-4A61-89E0-517271AEC448}">
  <sheetPr codeName="Blad2">
    <tabColor theme="6" tint="0.79998168889431442"/>
  </sheetPr>
  <dimension ref="B3:U43"/>
  <sheetViews>
    <sheetView showGridLines="0" showRowColHeaders="0" topLeftCell="A3" zoomScale="80" zoomScaleNormal="80" workbookViewId="0">
      <selection activeCell="T19" sqref="I8:T19"/>
    </sheetView>
  </sheetViews>
  <sheetFormatPr defaultColWidth="10.7109375" defaultRowHeight="15" x14ac:dyDescent="0.25"/>
  <cols>
    <col min="1" max="8" width="10.7109375" style="8"/>
    <col min="9" max="10" width="25.28515625" style="8" customWidth="1"/>
    <col min="11" max="11" width="10.7109375" style="8"/>
    <col min="12" max="12" width="15.5703125" style="8" bestFit="1" customWidth="1"/>
    <col min="13" max="13" width="10.7109375" style="8"/>
    <col min="14" max="14" width="18.28515625" style="8" bestFit="1" customWidth="1"/>
    <col min="15" max="15" width="19.42578125" style="8" bestFit="1" customWidth="1"/>
    <col min="16" max="16" width="19.42578125" style="8" customWidth="1"/>
    <col min="17" max="17" width="18.28515625" style="8" bestFit="1" customWidth="1"/>
    <col min="18" max="20" width="15.7109375" style="8" customWidth="1"/>
    <col min="21" max="16384" width="10.7109375" style="8"/>
  </cols>
  <sheetData>
    <row r="3" spans="2:20" ht="31.5" x14ac:dyDescent="0.5">
      <c r="B3" s="15" t="s">
        <v>675</v>
      </c>
    </row>
    <row r="5" spans="2:20" x14ac:dyDescent="0.25">
      <c r="I5" s="8" t="s">
        <v>967</v>
      </c>
    </row>
    <row r="6" spans="2:20" x14ac:dyDescent="0.25">
      <c r="I6" s="17"/>
      <c r="J6" s="17"/>
      <c r="K6" s="17"/>
      <c r="L6" s="17"/>
      <c r="M6" s="17"/>
      <c r="N6" s="17"/>
      <c r="O6" s="17"/>
      <c r="P6" s="17"/>
      <c r="Q6" s="17"/>
      <c r="R6" s="17"/>
      <c r="S6" s="17"/>
      <c r="T6" s="17"/>
    </row>
    <row r="7" spans="2:20" x14ac:dyDescent="0.25">
      <c r="I7" s="17"/>
      <c r="J7" s="17"/>
      <c r="K7" s="17"/>
      <c r="L7" s="17"/>
      <c r="M7" s="17"/>
      <c r="N7" s="17"/>
      <c r="O7" s="17"/>
      <c r="P7" s="17"/>
      <c r="Q7" s="17"/>
      <c r="R7" s="17"/>
      <c r="S7" s="17"/>
      <c r="T7" s="17"/>
    </row>
    <row r="8" spans="2:20" x14ac:dyDescent="0.25">
      <c r="F8" s="9"/>
      <c r="G8" s="9"/>
      <c r="H8" s="9"/>
      <c r="I8" s="23" t="s">
        <v>676</v>
      </c>
      <c r="J8" s="23" t="s">
        <v>81</v>
      </c>
      <c r="K8" s="23" t="s">
        <v>28</v>
      </c>
      <c r="L8" s="148" t="s">
        <v>44</v>
      </c>
      <c r="M8" s="148"/>
      <c r="N8" s="148" t="s">
        <v>37</v>
      </c>
      <c r="O8" s="148"/>
      <c r="P8" s="24" t="s">
        <v>48</v>
      </c>
      <c r="Q8" s="23" t="s">
        <v>46</v>
      </c>
      <c r="R8" s="149" t="s">
        <v>450</v>
      </c>
      <c r="S8" s="150"/>
      <c r="T8" s="151"/>
    </row>
    <row r="9" spans="2:20" x14ac:dyDescent="0.25">
      <c r="F9" s="10"/>
      <c r="G9" s="10"/>
      <c r="H9" s="10"/>
      <c r="I9" s="77" t="s">
        <v>159</v>
      </c>
      <c r="J9" s="77" t="s">
        <v>159</v>
      </c>
      <c r="K9" s="22">
        <v>202020</v>
      </c>
      <c r="L9" s="21" t="s">
        <v>477</v>
      </c>
      <c r="M9" s="21" t="s">
        <v>158</v>
      </c>
      <c r="N9" s="30">
        <v>35</v>
      </c>
      <c r="O9" s="33">
        <f>N9*1.03</f>
        <v>36.050000000000004</v>
      </c>
      <c r="P9" s="76" t="s">
        <v>561</v>
      </c>
      <c r="Q9" s="22" t="s">
        <v>610</v>
      </c>
      <c r="R9" s="22"/>
      <c r="S9" s="22"/>
      <c r="T9" s="22" t="s">
        <v>453</v>
      </c>
    </row>
    <row r="10" spans="2:20" x14ac:dyDescent="0.25">
      <c r="F10" s="13"/>
      <c r="G10" s="13"/>
      <c r="H10" s="13"/>
      <c r="I10" s="77" t="s">
        <v>159</v>
      </c>
      <c r="J10" s="77" t="s">
        <v>159</v>
      </c>
      <c r="K10" s="22">
        <v>202020</v>
      </c>
      <c r="L10" s="21" t="s">
        <v>477</v>
      </c>
      <c r="M10" s="21" t="s">
        <v>158</v>
      </c>
      <c r="N10" s="30">
        <v>16</v>
      </c>
      <c r="O10" s="33">
        <f t="shared" ref="O10:O17" si="0">N10*1.03</f>
        <v>16.48</v>
      </c>
      <c r="P10" s="76" t="s">
        <v>561</v>
      </c>
      <c r="Q10" s="22" t="s">
        <v>600</v>
      </c>
      <c r="R10" s="22"/>
      <c r="S10" s="22"/>
      <c r="T10" s="22" t="s">
        <v>453</v>
      </c>
    </row>
    <row r="11" spans="2:20" x14ac:dyDescent="0.25">
      <c r="F11" s="13"/>
      <c r="G11" s="13"/>
      <c r="H11" s="13"/>
      <c r="I11" s="77" t="s">
        <v>159</v>
      </c>
      <c r="J11" s="77" t="s">
        <v>159</v>
      </c>
      <c r="K11" s="22">
        <v>202020</v>
      </c>
      <c r="L11" s="21" t="s">
        <v>477</v>
      </c>
      <c r="M11" s="21" t="s">
        <v>158</v>
      </c>
      <c r="N11" s="30">
        <v>5</v>
      </c>
      <c r="O11" s="33">
        <f t="shared" si="0"/>
        <v>5.15</v>
      </c>
      <c r="P11" s="76" t="s">
        <v>561</v>
      </c>
      <c r="Q11" s="22" t="s">
        <v>677</v>
      </c>
      <c r="R11" s="22"/>
      <c r="S11" s="22"/>
      <c r="T11" s="22" t="s">
        <v>453</v>
      </c>
    </row>
    <row r="12" spans="2:20" x14ac:dyDescent="0.25">
      <c r="F12" s="13"/>
      <c r="G12" s="13"/>
      <c r="H12" s="13"/>
      <c r="I12" s="77" t="s">
        <v>159</v>
      </c>
      <c r="J12" s="77" t="s">
        <v>159</v>
      </c>
      <c r="K12" s="22">
        <v>202020</v>
      </c>
      <c r="L12" s="21" t="s">
        <v>477</v>
      </c>
      <c r="M12" s="21" t="s">
        <v>158</v>
      </c>
      <c r="N12" s="30">
        <v>3</v>
      </c>
      <c r="O12" s="33">
        <f t="shared" si="0"/>
        <v>3.09</v>
      </c>
      <c r="P12" s="76" t="s">
        <v>561</v>
      </c>
      <c r="Q12" s="22" t="s">
        <v>678</v>
      </c>
      <c r="R12" s="22"/>
      <c r="S12" s="22"/>
      <c r="T12" s="22" t="s">
        <v>453</v>
      </c>
    </row>
    <row r="13" spans="2:20" x14ac:dyDescent="0.25">
      <c r="F13" s="13"/>
      <c r="G13" s="13"/>
      <c r="H13" s="13"/>
      <c r="I13" s="77" t="s">
        <v>159</v>
      </c>
      <c r="J13" s="77" t="s">
        <v>159</v>
      </c>
      <c r="K13" s="22">
        <v>202020</v>
      </c>
      <c r="L13" s="21" t="s">
        <v>477</v>
      </c>
      <c r="M13" s="21" t="s">
        <v>158</v>
      </c>
      <c r="N13" s="30">
        <v>2</v>
      </c>
      <c r="O13" s="33">
        <f t="shared" si="0"/>
        <v>2.06</v>
      </c>
      <c r="P13" s="76" t="s">
        <v>561</v>
      </c>
      <c r="Q13" s="22" t="s">
        <v>560</v>
      </c>
      <c r="R13" s="22"/>
      <c r="S13" s="22"/>
      <c r="T13" s="22" t="s">
        <v>453</v>
      </c>
    </row>
    <row r="14" spans="2:20" x14ac:dyDescent="0.25">
      <c r="I14" s="78" t="s">
        <v>313</v>
      </c>
      <c r="J14" s="78" t="s">
        <v>313</v>
      </c>
      <c r="K14" s="22">
        <v>202020</v>
      </c>
      <c r="L14" s="21" t="s">
        <v>477</v>
      </c>
      <c r="M14" s="21" t="s">
        <v>158</v>
      </c>
      <c r="N14" s="22">
        <v>10</v>
      </c>
      <c r="O14" s="22">
        <f t="shared" si="0"/>
        <v>10.3</v>
      </c>
      <c r="P14" s="22" t="s">
        <v>568</v>
      </c>
      <c r="Q14" s="22" t="s">
        <v>578</v>
      </c>
      <c r="R14" s="22"/>
      <c r="S14" s="22"/>
      <c r="T14" s="22" t="s">
        <v>453</v>
      </c>
    </row>
    <row r="15" spans="2:20" x14ac:dyDescent="0.25">
      <c r="I15" s="78" t="s">
        <v>313</v>
      </c>
      <c r="J15" s="78" t="s">
        <v>313</v>
      </c>
      <c r="K15" s="22">
        <v>202020</v>
      </c>
      <c r="L15" s="21" t="s">
        <v>477</v>
      </c>
      <c r="M15" s="21" t="s">
        <v>158</v>
      </c>
      <c r="N15" s="22">
        <v>25</v>
      </c>
      <c r="O15" s="22">
        <f t="shared" si="0"/>
        <v>25.75</v>
      </c>
      <c r="P15" s="22" t="s">
        <v>568</v>
      </c>
      <c r="Q15" s="22" t="s">
        <v>609</v>
      </c>
      <c r="R15" s="22"/>
      <c r="S15" s="22"/>
      <c r="T15" s="22" t="s">
        <v>453</v>
      </c>
    </row>
    <row r="16" spans="2:20" x14ac:dyDescent="0.25">
      <c r="I16" s="29" t="s">
        <v>317</v>
      </c>
      <c r="J16" s="29"/>
      <c r="K16" s="22"/>
      <c r="L16" s="21" t="s">
        <v>477</v>
      </c>
      <c r="M16" s="21" t="s">
        <v>158</v>
      </c>
      <c r="N16" s="22">
        <v>75</v>
      </c>
      <c r="O16" s="22">
        <f t="shared" si="0"/>
        <v>77.25</v>
      </c>
      <c r="P16" s="22" t="s">
        <v>568</v>
      </c>
      <c r="Q16" s="22" t="s">
        <v>209</v>
      </c>
      <c r="R16" s="22" t="s">
        <v>448</v>
      </c>
      <c r="S16" s="22" t="s">
        <v>451</v>
      </c>
      <c r="T16" s="22"/>
    </row>
    <row r="17" spans="2:21" x14ac:dyDescent="0.25">
      <c r="I17" s="29" t="s">
        <v>317</v>
      </c>
      <c r="J17" s="29"/>
      <c r="K17" s="22">
        <v>202020</v>
      </c>
      <c r="L17" s="21" t="s">
        <v>477</v>
      </c>
      <c r="M17" s="21" t="s">
        <v>158</v>
      </c>
      <c r="N17" s="22">
        <v>6</v>
      </c>
      <c r="O17" s="22">
        <f t="shared" si="0"/>
        <v>6.18</v>
      </c>
      <c r="P17" s="76" t="s">
        <v>581</v>
      </c>
      <c r="Q17" s="22" t="s">
        <v>125</v>
      </c>
      <c r="R17" s="22"/>
      <c r="S17" s="22" t="s">
        <v>451</v>
      </c>
      <c r="T17" s="22"/>
    </row>
    <row r="18" spans="2:21" x14ac:dyDescent="0.25">
      <c r="I18" s="18"/>
      <c r="J18" s="18"/>
      <c r="K18" s="18"/>
      <c r="L18" s="18"/>
      <c r="M18" s="19"/>
      <c r="N18" s="31">
        <f>SUMIFS(N9:N17,I9:I17,"Ruimte",K9:K17,"&lt;&gt;")</f>
        <v>61</v>
      </c>
      <c r="O18" s="34">
        <f>SUMIFS(O9:O17,I9:I17,"Ruimte",K9:K17,"&lt;&gt;")</f>
        <v>62.83</v>
      </c>
      <c r="P18" s="20"/>
      <c r="Q18" s="19"/>
      <c r="R18" s="19"/>
      <c r="S18" s="19"/>
      <c r="T18" s="19"/>
    </row>
    <row r="19" spans="2:21" x14ac:dyDescent="0.25">
      <c r="K19" s="11"/>
      <c r="L19" s="11"/>
      <c r="M19" s="11"/>
      <c r="N19" s="32" t="s">
        <v>679</v>
      </c>
      <c r="O19" s="35" t="s">
        <v>680</v>
      </c>
      <c r="P19" s="11"/>
      <c r="Q19" s="11"/>
      <c r="R19" s="11"/>
      <c r="S19" s="11"/>
      <c r="T19" s="11"/>
    </row>
    <row r="20" spans="2:21" x14ac:dyDescent="0.25">
      <c r="K20" s="12"/>
      <c r="L20" s="12"/>
      <c r="N20" s="12"/>
    </row>
    <row r="27" spans="2:21" x14ac:dyDescent="0.25">
      <c r="C27" s="8" t="s">
        <v>681</v>
      </c>
    </row>
    <row r="28" spans="2:21" ht="31.5" x14ac:dyDescent="0.5">
      <c r="B28" s="15" t="s">
        <v>309</v>
      </c>
    </row>
    <row r="30" spans="2:21" x14ac:dyDescent="0.25">
      <c r="I30" s="8" t="s">
        <v>682</v>
      </c>
      <c r="P30" s="17"/>
      <c r="Q30" s="17"/>
      <c r="R30" s="17"/>
      <c r="S30" s="17"/>
      <c r="T30" s="17"/>
      <c r="U30" s="11"/>
    </row>
    <row r="31" spans="2:21" x14ac:dyDescent="0.25">
      <c r="I31" s="17"/>
      <c r="J31" s="17"/>
      <c r="K31" s="17"/>
      <c r="L31" s="17"/>
      <c r="M31" s="17"/>
      <c r="N31" s="17"/>
      <c r="O31" s="79"/>
      <c r="P31"/>
      <c r="Q31"/>
      <c r="R31"/>
      <c r="S31"/>
      <c r="T31"/>
      <c r="U31" s="25"/>
    </row>
    <row r="32" spans="2:21" x14ac:dyDescent="0.25">
      <c r="H32" s="16"/>
      <c r="I32" s="26" t="s">
        <v>24</v>
      </c>
      <c r="J32" s="26"/>
      <c r="K32" s="26" t="s">
        <v>28</v>
      </c>
      <c r="L32" s="146" t="s">
        <v>44</v>
      </c>
      <c r="M32" s="146"/>
      <c r="N32" s="146" t="s">
        <v>37</v>
      </c>
      <c r="O32" s="147"/>
      <c r="P32" s="82"/>
      <c r="Q32" s="82"/>
      <c r="R32" s="82"/>
      <c r="S32" s="82"/>
      <c r="T32" s="82"/>
      <c r="U32" s="25"/>
    </row>
    <row r="33" spans="8:21" x14ac:dyDescent="0.25">
      <c r="H33" s="16"/>
      <c r="I33" s="36" t="s">
        <v>309</v>
      </c>
      <c r="J33" s="36"/>
      <c r="K33" s="28"/>
      <c r="L33" s="27" t="s">
        <v>222</v>
      </c>
      <c r="M33" s="27" t="s">
        <v>158</v>
      </c>
      <c r="N33" s="28">
        <v>268.39999999999998</v>
      </c>
      <c r="O33" s="84">
        <f>N33*1.03</f>
        <v>276.452</v>
      </c>
      <c r="P33"/>
      <c r="Q33"/>
      <c r="R33"/>
      <c r="S33"/>
      <c r="T33"/>
      <c r="U33" s="25"/>
    </row>
    <row r="34" spans="8:21" x14ac:dyDescent="0.25">
      <c r="I34" s="18"/>
      <c r="J34" s="18"/>
      <c r="K34" s="19"/>
      <c r="L34" s="18"/>
      <c r="M34" s="18"/>
      <c r="N34" s="31">
        <f>N33</f>
        <v>268.39999999999998</v>
      </c>
      <c r="O34" s="80">
        <f>O33</f>
        <v>276.452</v>
      </c>
      <c r="P34" s="83"/>
      <c r="Q34"/>
      <c r="R34"/>
      <c r="S34"/>
      <c r="T34"/>
      <c r="U34" s="25"/>
    </row>
    <row r="35" spans="8:21" x14ac:dyDescent="0.25">
      <c r="I35" s="12"/>
      <c r="J35" s="12"/>
      <c r="L35" s="12"/>
      <c r="M35" s="12"/>
      <c r="N35" s="32" t="s">
        <v>683</v>
      </c>
      <c r="O35" s="35" t="s">
        <v>684</v>
      </c>
      <c r="P35" s="81"/>
      <c r="Q35" s="19"/>
      <c r="R35" s="19"/>
      <c r="S35" s="19"/>
      <c r="T35" s="19"/>
      <c r="U35" s="12"/>
    </row>
    <row r="36" spans="8:21" x14ac:dyDescent="0.25">
      <c r="I36" s="12"/>
      <c r="J36" s="12"/>
      <c r="L36" s="12"/>
      <c r="M36" s="12"/>
      <c r="U36" s="12"/>
    </row>
    <row r="37" spans="8:21" x14ac:dyDescent="0.25">
      <c r="I37" s="12"/>
      <c r="J37" s="12"/>
      <c r="L37" s="12"/>
      <c r="M37" s="12"/>
      <c r="U37" s="12"/>
    </row>
    <row r="38" spans="8:21" x14ac:dyDescent="0.25">
      <c r="I38" s="12"/>
      <c r="J38" s="12"/>
      <c r="L38" s="12"/>
      <c r="M38" s="12"/>
      <c r="U38" s="12"/>
    </row>
    <row r="39" spans="8:21" x14ac:dyDescent="0.25">
      <c r="I39" s="12"/>
      <c r="J39" s="12"/>
      <c r="L39" s="12"/>
      <c r="M39" s="12"/>
      <c r="U39" s="12"/>
    </row>
    <row r="40" spans="8:21" x14ac:dyDescent="0.25">
      <c r="I40" s="12"/>
      <c r="J40" s="12"/>
      <c r="L40" s="12"/>
      <c r="M40" s="12"/>
      <c r="U40" s="12"/>
    </row>
    <row r="41" spans="8:21" x14ac:dyDescent="0.25">
      <c r="I41" s="12"/>
      <c r="J41" s="12"/>
      <c r="L41" s="12"/>
      <c r="M41" s="12"/>
    </row>
    <row r="42" spans="8:21" x14ac:dyDescent="0.25">
      <c r="I42" s="12"/>
      <c r="J42" s="12"/>
      <c r="K42" s="12"/>
      <c r="L42" s="12"/>
      <c r="N42" s="14"/>
      <c r="O42" s="14"/>
      <c r="P42" s="14"/>
    </row>
    <row r="43" spans="8:21" x14ac:dyDescent="0.25">
      <c r="K43" s="11"/>
      <c r="L43" s="11"/>
      <c r="M43" s="11"/>
      <c r="N43" s="11"/>
      <c r="O43" s="11"/>
      <c r="P43" s="11"/>
      <c r="Q43" s="11"/>
      <c r="R43" s="11"/>
      <c r="S43" s="11"/>
      <c r="T43" s="11"/>
    </row>
  </sheetData>
  <sheetProtection selectLockedCells="1" selectUnlockedCells="1"/>
  <mergeCells count="5">
    <mergeCell ref="L32:M32"/>
    <mergeCell ref="N32:O32"/>
    <mergeCell ref="L8:M8"/>
    <mergeCell ref="N8:O8"/>
    <mergeCell ref="R8:T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E68C725F17799438551822E4504B6DF" ma:contentTypeVersion="19" ma:contentTypeDescription="Een nieuw document maken." ma:contentTypeScope="" ma:versionID="71cad3681a128a0711d64c650bf5abba">
  <xsd:schema xmlns:xsd="http://www.w3.org/2001/XMLSchema" xmlns:xs="http://www.w3.org/2001/XMLSchema" xmlns:p="http://schemas.microsoft.com/office/2006/metadata/properties" xmlns:ns2="d7156523-0f14-4172-8fb4-9313853f3cdb" xmlns:ns3="12ab40d7-b626-47b4-9200-7e2fdcf3c198" targetNamespace="http://schemas.microsoft.com/office/2006/metadata/properties" ma:root="true" ma:fieldsID="0ebc821357cad79417173f1f51bf4790" ns2:_="" ns3:_="">
    <xsd:import namespace="d7156523-0f14-4172-8fb4-9313853f3cdb"/>
    <xsd:import namespace="12ab40d7-b626-47b4-9200-7e2fdcf3c198"/>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2:MediaServiceObjectDetectorVersions" minOccurs="0"/>
                <xsd:element ref="ns2:MediaServiceSearchProperties" minOccurs="0"/>
                <xsd:element ref="ns3:Eigenaa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7156523-0f14-4172-8fb4-9313853f3cd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Afbeeldingtags" ma:readOnly="false" ma:fieldId="{5cf76f15-5ced-4ddc-b409-7134ff3c332f}" ma:taxonomyMulti="true" ma:sspId="2fe3910d-ab50-4242-942f-840934c91a49"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2ab40d7-b626-47b4-9200-7e2fdcf3c198" elementFormDefault="qualified">
    <xsd:import namespace="http://schemas.microsoft.com/office/2006/documentManagement/types"/>
    <xsd:import namespace="http://schemas.microsoft.com/office/infopath/2007/PartnerControls"/>
    <xsd:element name="SharedWithUsers" ma:index="12"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Gedeeld met details" ma:internalName="SharedWithDetails" ma:readOnly="true">
      <xsd:simpleType>
        <xsd:restriction base="dms:Note">
          <xsd:maxLength value="255"/>
        </xsd:restriction>
      </xsd:simpleType>
    </xsd:element>
    <xsd:element name="TaxCatchAll" ma:index="16" nillable="true" ma:displayName="Taxonomy Catch All Column" ma:hidden="true" ma:list="{c3475d2d-7325-4a06-a255-c7d615b8509e}" ma:internalName="TaxCatchAll" ma:showField="CatchAllData" ma:web="12ab40d7-b626-47b4-9200-7e2fdcf3c198">
      <xsd:complexType>
        <xsd:complexContent>
          <xsd:extension base="dms:MultiChoiceLookup">
            <xsd:sequence>
              <xsd:element name="Value" type="dms:Lookup" maxOccurs="unbounded" minOccurs="0" nillable="true"/>
            </xsd:sequence>
          </xsd:extension>
        </xsd:complexContent>
      </xsd:complexType>
    </xsd:element>
    <xsd:element name="Eigenaar" ma:index="23" nillable="true" ma:displayName="Eigenaar" ma:list="UserInfo" ma:internalName="Eigenaa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7156523-0f14-4172-8fb4-9313853f3cdb">
      <Terms xmlns="http://schemas.microsoft.com/office/infopath/2007/PartnerControls"/>
    </lcf76f155ced4ddcb4097134ff3c332f>
    <Eigenaar xmlns="12ab40d7-b626-47b4-9200-7e2fdcf3c198">
      <UserInfo>
        <DisplayName/>
        <AccountId xsi:nil="true"/>
        <AccountType/>
      </UserInfo>
    </Eigenaar>
    <TaxCatchAll xmlns="12ab40d7-b626-47b4-9200-7e2fdcf3c198" xsi:nil="true"/>
  </documentManagement>
</p:properties>
</file>

<file path=customXml/item4.xml>�� 
</file>

<file path=customXml/itemProps1.xml><?xml version="1.0" encoding="utf-8"?>
<ds:datastoreItem xmlns:ds="http://schemas.openxmlformats.org/officeDocument/2006/customXml" ds:itemID="{02A406FB-A7D4-460E-AD79-E07B23B5E9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7156523-0f14-4172-8fb4-9313853f3cdb"/>
    <ds:schemaRef ds:uri="12ab40d7-b626-47b4-9200-7e2fdcf3c1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C60045C-CAF4-43E5-B2D8-3C44E1349F57}">
  <ds:schemaRefs>
    <ds:schemaRef ds:uri="http://schemas.microsoft.com/sharepoint/v3/contenttype/forms"/>
  </ds:schemaRefs>
</ds:datastoreItem>
</file>

<file path=customXml/itemProps3.xml><?xml version="1.0" encoding="utf-8"?>
<ds:datastoreItem xmlns:ds="http://schemas.openxmlformats.org/officeDocument/2006/customXml" ds:itemID="{2BA5158B-8B89-4146-A263-EBC58A67A9EF}">
  <ds:schemaRefs>
    <ds:schemaRef ds:uri="http://purl.org/dc/terms/"/>
    <ds:schemaRef ds:uri="http://schemas.microsoft.com/office/infopath/2007/PartnerControls"/>
    <ds:schemaRef ds:uri="http://purl.org/dc/dcmitype/"/>
    <ds:schemaRef ds:uri="http://www.w3.org/XML/1998/namespace"/>
    <ds:schemaRef ds:uri="http://schemas.openxmlformats.org/package/2006/metadata/core-properties"/>
    <ds:schemaRef ds:uri="http://schemas.microsoft.com/office/2006/documentManagement/types"/>
    <ds:schemaRef ds:uri="http://schemas.microsoft.com/office/2006/metadata/properties"/>
    <ds:schemaRef ds:uri="12ab40d7-b626-47b4-9200-7e2fdcf3c198"/>
    <ds:schemaRef ds:uri="d7156523-0f14-4172-8fb4-9313853f3cdb"/>
    <ds:schemaRef ds:uri="http://purl.org/dc/elements/1.1/"/>
  </ds:schemaRefs>
</ds:datastoreItem>
</file>

<file path=customXml/itemProps4.xml><?xml version="1.0" encoding="utf-8"?>
<ds:datastoreItem xmlns:ds="http://schemas.openxmlformats.org/officeDocument/2006/customXml" ds:itemID="{DF705309-629E-439D-A228-A5E7F0E18A6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Toelichting</vt:lpstr>
      <vt:lpstr>ILS-woco 3.1</vt:lpstr>
      <vt:lpstr>OTL 3.1</vt:lpstr>
      <vt:lpstr>Parameters 3.1</vt:lpstr>
      <vt:lpstr>Enumeraties 3.1</vt:lpstr>
      <vt:lpstr>RuimteType definities 3.1</vt:lpstr>
      <vt:lpstr>Voorschrift kozijn objecten</vt:lpstr>
      <vt:lpstr>Voorschrift ruimtelijkeobjecten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Bas van Nieuwenhuijsen</dc:creator>
  <cp:keywords/>
  <dc:description/>
  <cp:lastModifiedBy>Bas van Nieuwenhuijsen</cp:lastModifiedBy>
  <cp:revision/>
  <dcterms:created xsi:type="dcterms:W3CDTF">2025-02-19T11:09:37Z</dcterms:created>
  <dcterms:modified xsi:type="dcterms:W3CDTF">2026-08-25T14:07:52Z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0x010100CE68C725F17799438551822E4504B6DF</vt:lpwstr>
  </property>
  <property fmtid="{D5CDD505-2E9C-101B-9397-08002B2CF9AE}" pid="3" name="MediaServiceImageTags">
    <vt:lpwstr/>
  </property>
</Properties>
</file>