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425\felling_ticket\"/>
    </mc:Choice>
  </mc:AlternateContent>
  <bookViews>
    <workbookView xWindow="0" yWindow="0" windowWidth="2370" windowHeight="0"/>
  </bookViews>
  <sheets>
    <sheet name="1" sheetId="1" r:id="rId1"/>
  </sheets>
  <definedNames>
    <definedName name="_xlnm.Print_Titles" localSheetId="0">'1'!$5:$6</definedName>
    <definedName name="Заключение">#REF!</definedName>
    <definedName name="Конец">'1'!A$247</definedName>
    <definedName name="НаименованиеПород">#REF!</definedName>
    <definedName name="_xlnm.Print_Area" localSheetId="0">'1'!$A$1:$K$31</definedName>
    <definedName name="Примечание">#REF!</definedName>
  </definedNames>
  <calcPr calcId="162913"/>
</workbook>
</file>

<file path=xl/calcChain.xml><?xml version="1.0" encoding="utf-8"?>
<calcChain xmlns="http://schemas.openxmlformats.org/spreadsheetml/2006/main">
  <c r="D40" i="1" l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C41" i="1" s="1"/>
  <c r="G26" i="1"/>
  <c r="D26" i="1"/>
  <c r="C26" i="1"/>
  <c r="G25" i="1"/>
  <c r="D25" i="1"/>
  <c r="C25" i="1"/>
  <c r="D24" i="1"/>
  <c r="D23" i="1"/>
  <c r="D22" i="1"/>
  <c r="D21" i="1"/>
  <c r="C21" i="1"/>
  <c r="P19" i="1"/>
  <c r="J19" i="1" s="1"/>
  <c r="J14" i="1"/>
  <c r="J13" i="1"/>
  <c r="D13" i="1"/>
  <c r="J12" i="1"/>
  <c r="D12" i="1"/>
  <c r="D11" i="1"/>
  <c r="C11" i="1"/>
  <c r="D10" i="1"/>
  <c r="N9" i="1"/>
  <c r="M9" i="1"/>
  <c r="N7" i="1"/>
  <c r="J7" i="1"/>
  <c r="D20" i="1" s="1"/>
  <c r="O4" i="1"/>
  <c r="O250" i="1"/>
  <c r="C15" i="1" l="1"/>
  <c r="P17" i="1" s="1"/>
  <c r="J17" i="1" s="1"/>
  <c r="J15" i="1"/>
  <c r="C16" i="1"/>
  <c r="M7" i="1"/>
  <c r="C18" i="1"/>
  <c r="D41" i="1"/>
  <c r="J20" i="1"/>
  <c r="C17" i="1"/>
  <c r="C19" i="1"/>
  <c r="D15" i="1"/>
  <c r="P18" i="1" s="1"/>
  <c r="J18" i="1" s="1"/>
  <c r="C20" i="1"/>
</calcChain>
</file>

<file path=xl/comments1.xml><?xml version="1.0" encoding="utf-8"?>
<comments xmlns="http://schemas.openxmlformats.org/spreadsheetml/2006/main">
  <authors>
    <author>1</author>
    <author>Руслана Александрова</author>
  </authors>
  <commentList>
    <comment ref="A2" authorId="0" shapeId="0">
      <text>
        <r>
          <rPr>
            <sz val="10"/>
            <rFont val="Arial Cyr"/>
            <charset val="204"/>
          </rPr>
          <t xml:space="preserve">В этой строке следует указать адрес
</t>
        </r>
      </text>
    </comment>
    <comment ref="E3" authorId="0" shapeId="0">
      <text>
        <r>
          <rPr>
            <sz val="10"/>
            <rFont val="Arial Cyr"/>
            <charset val="204"/>
          </rPr>
          <t xml:space="preserve">Поле для ввода значения коэффициента КМ.
(возм.значения: 1; 2,5; 4)
</t>
        </r>
      </text>
    </comment>
    <comment ref="H3" authorId="0" shapeId="0">
      <text>
        <r>
          <rPr>
            <sz val="10"/>
            <rFont val="Arial Cyr"/>
            <charset val="204"/>
          </rPr>
          <t xml:space="preserve">Поле для ввода значения коэффициента КВ.
(возм.значения: 1; 2)
</t>
        </r>
      </text>
    </comment>
    <comment ref="K3" authorId="0" shapeId="0">
      <text>
        <r>
          <rPr>
            <sz val="10"/>
            <rFont val="Arial Cyr"/>
            <charset val="204"/>
          </rPr>
          <t>Изменять не рекомендуется!
Расчет производится согласно данного значения: 4,1615</t>
        </r>
      </text>
    </comment>
    <comment ref="E4" authorId="0" shapeId="0">
      <text>
        <r>
          <rPr>
            <sz val="10"/>
            <rFont val="Arial Cyr"/>
            <charset val="204"/>
          </rPr>
          <t xml:space="preserve">Поле для ввода значения коэффициента КБ.
(возм.значения: 1,2; 1,5; 3,3)
</t>
        </r>
      </text>
    </comment>
    <comment ref="H4" authorId="0" shapeId="0">
      <text>
        <r>
          <rPr>
            <sz val="10"/>
            <rFont val="Arial Cyr"/>
            <charset val="204"/>
          </rPr>
          <t xml:space="preserve">Поле для ввода значения коэффициента увеличения ст-сти комп.озеленения.
(возм.значения: 1-гор.заказ; 2-прочее)
</t>
        </r>
      </text>
    </comment>
    <comment ref="K4" authorId="0" shapeId="0">
      <text>
        <r>
          <rPr>
            <sz val="10"/>
            <rFont val="Arial Cyr"/>
            <charset val="204"/>
          </rPr>
          <t xml:space="preserve">Изменять не рекомендуется!
Расчет производится согласно данного значения: 1,05
</t>
        </r>
      </text>
    </comment>
    <comment ref="B5" authorId="1" shapeId="0">
      <text>
        <r>
          <rPr>
            <sz val="10"/>
            <rFont val="Arial Cyr"/>
            <charset val="204"/>
          </rPr>
          <t>Выберите породу зен.насаждения.
ВАЖНО! Деревья указаны с заглавной буквы;
кустарник- с прописной.</t>
        </r>
      </text>
    </comment>
    <comment ref="H10" authorId="1" shapeId="0">
      <text>
        <r>
          <rPr>
            <sz val="10"/>
            <rFont val="Arial Cyr"/>
            <charset val="204"/>
          </rPr>
          <t xml:space="preserve">Информационно ввести
ОБЩУЮ площадь травяного покрова
</t>
        </r>
      </text>
    </comment>
    <comment ref="H11" authorId="1" shapeId="0">
      <text>
        <r>
          <rPr>
            <sz val="10"/>
            <rFont val="Arial Cyr"/>
            <charset val="204"/>
          </rPr>
          <t xml:space="preserve">Указать площадь УНИЧТОЖАЕМОГО травяного покрова
(используется для расчета, см.ниже)
</t>
        </r>
      </text>
    </comment>
    <comment ref="H12" authorId="1" shapeId="0">
      <text>
        <r>
          <rPr>
            <sz val="10"/>
            <rFont val="Arial Cyr"/>
            <charset val="204"/>
          </rPr>
          <t>РАСЧЕТНЫЙ  БЛОК</t>
        </r>
      </text>
    </comment>
  </commentList>
</comments>
</file>

<file path=xl/sharedStrings.xml><?xml version="1.0" encoding="utf-8"?>
<sst xmlns="http://schemas.openxmlformats.org/spreadsheetml/2006/main" count="114" uniqueCount="93">
  <si>
    <t xml:space="preserve">ПЕРЕЧЕТНАЯ  ВЕДОМОСТЬ  ДЕРЕВЬЕВ  И  КУСТАРНИКОВ </t>
  </si>
  <si>
    <t>формат</t>
  </si>
  <si>
    <t>1.02</t>
  </si>
  <si>
    <t>Перечетная ведомость деревьев и кустарников по адресу: г. Москва, ЮЗАО,фцв</t>
  </si>
  <si>
    <t xml:space="preserve">Коэфф.поправки на местополож.(1,0- 2,5- 4,0) (КМ)  - </t>
  </si>
  <si>
    <t xml:space="preserve">(КВ) Коэфф.поправки на водоохр. ценность (1,0-2,0) - </t>
  </si>
  <si>
    <t>Коэфф.индексации стоимости строительных работ</t>
  </si>
  <si>
    <t>Гор. заказ-2;
 комм. -1</t>
  </si>
  <si>
    <t xml:space="preserve">Коэфф.благоустройства (1,2- 1,5- 3,3) (КБ) - </t>
  </si>
  <si>
    <t xml:space="preserve">Коэф.увелич.ст-ти комп.озеленения.(1,0-2,0)- </t>
  </si>
  <si>
    <t>Коэфф.,учитывающий затраты на проектирование</t>
  </si>
  <si>
    <t>№№</t>
  </si>
  <si>
    <t xml:space="preserve">Наименование </t>
  </si>
  <si>
    <t xml:space="preserve">  Кол-во в шт.</t>
  </si>
  <si>
    <t>Диаметр,</t>
  </si>
  <si>
    <t>Воз-</t>
  </si>
  <si>
    <t>Высота</t>
  </si>
  <si>
    <t xml:space="preserve">Характеристика состояния </t>
  </si>
  <si>
    <t>Заклю-</t>
  </si>
  <si>
    <t>Компенса-</t>
  </si>
  <si>
    <t>Примечание</t>
  </si>
  <si>
    <t>Количество стволов</t>
  </si>
  <si>
    <t>п/п</t>
  </si>
  <si>
    <t xml:space="preserve">пород </t>
  </si>
  <si>
    <t>Дере-вьев</t>
  </si>
  <si>
    <t>Кустар-ников</t>
  </si>
  <si>
    <t>см</t>
  </si>
  <si>
    <t>раст, лет</t>
  </si>
  <si>
    <t>м</t>
  </si>
  <si>
    <t>зеленых насаждений</t>
  </si>
  <si>
    <t>чение</t>
  </si>
  <si>
    <t>ционная стоимость</t>
  </si>
  <si>
    <t>Коли-чество</t>
  </si>
  <si>
    <t>код породы</t>
  </si>
  <si>
    <t>шт.</t>
  </si>
  <si>
    <t>1</t>
  </si>
  <si>
    <t>в</t>
  </si>
  <si>
    <t>ф</t>
  </si>
  <si>
    <t>Итого:</t>
  </si>
  <si>
    <t xml:space="preserve">Общая площадь  травяного покрова  </t>
  </si>
  <si>
    <t>кв.м</t>
  </si>
  <si>
    <t>Пересадить</t>
  </si>
  <si>
    <t xml:space="preserve">в т.ч. площадь уничтожаемого трав.покрова  </t>
  </si>
  <si>
    <t>Сохранить</t>
  </si>
  <si>
    <t>Компенсационная стоимость            за  шт.</t>
  </si>
  <si>
    <t>деревьев</t>
  </si>
  <si>
    <t>руб.</t>
  </si>
  <si>
    <t>Вырубить</t>
  </si>
  <si>
    <t>за  шт.</t>
  </si>
  <si>
    <t>кустарников</t>
  </si>
  <si>
    <t>в т.ч.</t>
  </si>
  <si>
    <t>из них:</t>
  </si>
  <si>
    <t>за  кв. м .</t>
  </si>
  <si>
    <t>трав. покрова</t>
  </si>
  <si>
    <t>за компенсацию</t>
  </si>
  <si>
    <t>Всего</t>
  </si>
  <si>
    <t xml:space="preserve">хвойные </t>
  </si>
  <si>
    <t xml:space="preserve">лиственные I гр. </t>
  </si>
  <si>
    <t>Стоимость компенсационного озеленения:</t>
  </si>
  <si>
    <t>деревья</t>
  </si>
  <si>
    <t xml:space="preserve">лиственные II гр. </t>
  </si>
  <si>
    <t>кустарники</t>
  </si>
  <si>
    <t>лиственные III гр.</t>
  </si>
  <si>
    <t>трав. покров</t>
  </si>
  <si>
    <t>без компенсац.</t>
  </si>
  <si>
    <t>охр. зона ком.</t>
  </si>
  <si>
    <t xml:space="preserve">     Высаживается по проекту благоустройства:</t>
  </si>
  <si>
    <t>аварийное</t>
  </si>
  <si>
    <t>сухостой</t>
  </si>
  <si>
    <t xml:space="preserve">     Создается  по проекту благоустройства:</t>
  </si>
  <si>
    <t>газонов</t>
  </si>
  <si>
    <t>кв. м.</t>
  </si>
  <si>
    <t>неудовлетв.</t>
  </si>
  <si>
    <t>поросль и само-
сев листв. пород</t>
  </si>
  <si>
    <t>Пень</t>
  </si>
  <si>
    <t>5-ти м зона</t>
  </si>
  <si>
    <t>Остолоп</t>
  </si>
  <si>
    <t xml:space="preserve">Зам директора:       </t>
  </si>
  <si>
    <t>Маршавин В.А.</t>
  </si>
  <si>
    <t>Специалист:</t>
  </si>
  <si>
    <t>Щебланов В.В.</t>
  </si>
  <si>
    <t>Дата фф.2023 г.</t>
  </si>
  <si>
    <t>размер кома</t>
  </si>
  <si>
    <t>Кол-во дер.</t>
  </si>
  <si>
    <t>Кол-во куст.</t>
  </si>
  <si>
    <t>0,5х0,5х0,4</t>
  </si>
  <si>
    <t>0,8х0,8х0,6</t>
  </si>
  <si>
    <t>1,0х1,0х0,6</t>
  </si>
  <si>
    <t>1,3х1,3х0,6</t>
  </si>
  <si>
    <t>1,5х1,5х0,65</t>
  </si>
  <si>
    <t>1,7х1,7х0,65</t>
  </si>
  <si>
    <t>2,0х2,0х0,8</t>
  </si>
  <si>
    <t>2,4х2,4х0,95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</si>
</sst>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7">
    <font>
      <sz val="10"/>
      <name val="Arial Cyr"/>
      <charset val="204"/>
    </font>
    <font>
      <b/>
      <sz val="14"/>
      <name val="Times New Roman Cyr"/>
      <family val="1"/>
      <charset val="204"/>
    </font>
    <font>
      <b/>
      <sz val="10"/>
      <name val="Arial Cyr"/>
      <charset val="204"/>
    </font>
    <font>
      <b/>
      <sz val="12"/>
      <name val="Times New Roman CYR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Arial Cyr"/>
      <charset val="204"/>
    </font>
    <font>
      <sz val="12"/>
      <name val="Arial Cyr"/>
      <family val="2"/>
      <charset val="204"/>
    </font>
    <font>
      <sz val="10"/>
      <name val="Times New Roman"/>
      <family val="1"/>
    </font>
    <font>
      <sz val="12"/>
      <name val="Times New Roman CE"/>
      <family val="1"/>
      <charset val="238"/>
    </font>
    <font>
      <b/>
      <sz val="10"/>
      <name val="Times New Roman"/>
      <family val="1"/>
    </font>
    <font>
      <sz val="10"/>
      <name val="Arial Cyr"/>
      <charset val="204"/>
    </font>
    <font>
      <b/>
      <sz val="10"/>
      <name val="Times New Roman CYR"/>
      <family val="1"/>
      <charset val="204"/>
    </font>
    <font>
      <b/>
      <sz val="8"/>
      <name val="Times New Roman"/>
      <family val="1"/>
    </font>
    <font>
      <b/>
      <sz val="8"/>
      <name val="Times New Roman CYR"/>
      <family val="1"/>
      <charset val="204"/>
    </font>
    <font>
      <sz val="9"/>
      <name val="Times New Roman"/>
      <family val="1"/>
    </font>
    <font>
      <b/>
      <sz val="12"/>
      <color indexed="18"/>
      <name val="Times New Roman"/>
      <family val="1"/>
      <charset val="204"/>
    </font>
    <font>
      <b/>
      <sz val="12"/>
      <color indexed="18"/>
      <name val="Times New Roman CE"/>
      <charset val="204"/>
    </font>
    <font>
      <b/>
      <sz val="10"/>
      <name val="Times New Roman"/>
      <family val="1"/>
      <charset val="204"/>
    </font>
    <font>
      <b/>
      <sz val="14"/>
      <name val="Arial Cyr"/>
      <charset val="204"/>
    </font>
    <font>
      <b/>
      <sz val="8"/>
      <name val="Times New Roman"/>
      <family val="1"/>
      <charset val="204"/>
    </font>
    <font>
      <b/>
      <sz val="8"/>
      <name val="Times New Roman CE"/>
      <family val="1"/>
      <charset val="238"/>
    </font>
    <font>
      <b/>
      <sz val="12"/>
      <name val="Times New Roman"/>
      <family val="1"/>
      <charset val="204"/>
    </font>
    <font>
      <b/>
      <sz val="12"/>
      <name val="Times New Roman CE"/>
      <family val="1"/>
      <charset val="238"/>
    </font>
    <font>
      <b/>
      <sz val="12"/>
      <color indexed="9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slantDashDot">
        <color indexed="64"/>
      </left>
      <right style="thick">
        <color indexed="64"/>
      </right>
      <top style="thick">
        <color indexed="64"/>
      </top>
      <bottom/>
      <diagonal/>
    </border>
    <border>
      <left style="slantDashDot">
        <color indexed="64"/>
      </left>
      <right style="thick">
        <color indexed="64"/>
      </right>
      <top style="slantDashDot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slantDashDot">
        <color indexed="64"/>
      </top>
      <bottom style="thick">
        <color indexed="64"/>
      </bottom>
      <diagonal/>
    </border>
    <border>
      <left/>
      <right/>
      <top style="slantDashDot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1" fontId="4" fillId="0" borderId="0" xfId="0" applyNumberFormat="1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49" fontId="4" fillId="0" borderId="0" xfId="0" applyNumberFormat="1" applyFont="1" applyAlignment="1" applyProtection="1">
      <alignment horizontal="center" vertical="top"/>
      <protection locked="0"/>
    </xf>
    <xf numFmtId="49" fontId="5" fillId="0" borderId="1" xfId="0" applyNumberFormat="1" applyFont="1" applyBorder="1" applyAlignment="1" applyProtection="1">
      <alignment horizontal="center"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49" fontId="5" fillId="0" borderId="1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left" vertical="top"/>
      <protection locked="0"/>
    </xf>
    <xf numFmtId="49" fontId="5" fillId="0" borderId="2" xfId="0" applyNumberFormat="1" applyFont="1" applyBorder="1" applyAlignment="1" applyProtection="1">
      <alignment horizontal="center" vertical="center" wrapText="1"/>
      <protection locked="0"/>
    </xf>
    <xf numFmtId="49" fontId="5" fillId="0" borderId="2" xfId="0" applyNumberFormat="1" applyFont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vertical="justify"/>
      <protection locked="0"/>
    </xf>
    <xf numFmtId="49" fontId="8" fillId="0" borderId="0" xfId="0" applyNumberFormat="1" applyFont="1" applyAlignment="1" applyProtection="1">
      <alignment horizontal="center"/>
      <protection locked="0"/>
    </xf>
    <xf numFmtId="49" fontId="9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justify"/>
      <protection locked="0"/>
    </xf>
    <xf numFmtId="0" fontId="8" fillId="0" borderId="0" xfId="0" applyFont="1" applyAlignment="1" applyProtection="1">
      <alignment horizontal="left" vertical="justify"/>
      <protection locked="0"/>
    </xf>
    <xf numFmtId="0" fontId="4" fillId="0" borderId="0" xfId="0" applyFont="1" applyAlignment="1" applyProtection="1">
      <alignment vertical="top"/>
      <protection locked="0"/>
    </xf>
    <xf numFmtId="49" fontId="4" fillId="0" borderId="0" xfId="0" applyNumberFormat="1" applyFont="1" applyAlignment="1" applyProtection="1">
      <alignment horizontal="left" vertical="top"/>
      <protection locked="0"/>
    </xf>
    <xf numFmtId="49" fontId="4" fillId="0" borderId="0" xfId="0" applyNumberFormat="1" applyFont="1" applyAlignment="1" applyProtection="1">
      <alignment horizontal="center" vertical="top" wrapText="1"/>
      <protection locked="0"/>
    </xf>
    <xf numFmtId="0" fontId="5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1" xfId="0" applyFont="1" applyBorder="1" applyProtection="1">
      <protection locked="0"/>
    </xf>
    <xf numFmtId="0" fontId="5" fillId="0" borderId="1" xfId="0" applyFont="1" applyBorder="1" applyAlignment="1" applyProtection="1">
      <alignment vertical="justify" wrapText="1"/>
      <protection locked="0"/>
    </xf>
    <xf numFmtId="2" fontId="4" fillId="0" borderId="0" xfId="0" applyNumberFormat="1" applyFont="1" applyAlignment="1" applyProtection="1">
      <alignment horizontal="left" vertical="top" wrapText="1"/>
      <protection locked="0"/>
    </xf>
    <xf numFmtId="49" fontId="5" fillId="0" borderId="3" xfId="0" applyNumberFormat="1" applyFont="1" applyBorder="1" applyAlignment="1" applyProtection="1">
      <alignment horizontal="center" vertical="top"/>
      <protection locked="0"/>
    </xf>
    <xf numFmtId="49" fontId="5" fillId="0" borderId="4" xfId="0" applyNumberFormat="1" applyFont="1" applyBorder="1" applyAlignment="1" applyProtection="1">
      <alignment horizontal="center" vertical="top"/>
      <protection locked="0"/>
    </xf>
    <xf numFmtId="0" fontId="5" fillId="0" borderId="4" xfId="0" applyFont="1" applyBorder="1" applyAlignment="1" applyProtection="1">
      <alignment horizontal="left" vertical="top" wrapText="1"/>
      <protection locked="0"/>
    </xf>
    <xf numFmtId="49" fontId="5" fillId="0" borderId="4" xfId="0" applyNumberFormat="1" applyFont="1" applyBorder="1" applyAlignment="1" applyProtection="1">
      <alignment horizontal="left" vertical="top"/>
      <protection locked="0"/>
    </xf>
    <xf numFmtId="49" fontId="5" fillId="0" borderId="5" xfId="0" applyNumberFormat="1" applyFont="1" applyBorder="1" applyAlignment="1" applyProtection="1">
      <alignment horizontal="center" vertical="top" wrapText="1"/>
      <protection locked="0"/>
    </xf>
    <xf numFmtId="49" fontId="5" fillId="0" borderId="6" xfId="0" applyNumberFormat="1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left" vertical="top" wrapText="1"/>
      <protection locked="0"/>
    </xf>
    <xf numFmtId="49" fontId="5" fillId="0" borderId="7" xfId="0" applyNumberFormat="1" applyFont="1" applyBorder="1" applyAlignment="1" applyProtection="1">
      <alignment horizontal="left" vertical="top"/>
      <protection locked="0"/>
    </xf>
    <xf numFmtId="49" fontId="5" fillId="0" borderId="8" xfId="0" applyNumberFormat="1" applyFont="1" applyBorder="1" applyAlignment="1" applyProtection="1">
      <alignment horizontal="center" vertical="top" wrapText="1"/>
      <protection locked="0"/>
    </xf>
    <xf numFmtId="49" fontId="6" fillId="0" borderId="1" xfId="0" applyNumberFormat="1" applyFont="1" applyBorder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49" fontId="6" fillId="0" borderId="3" xfId="0" applyNumberFormat="1" applyFont="1" applyBorder="1" applyAlignment="1" applyProtection="1">
      <alignment horizontal="center" vertical="top" wrapText="1"/>
      <protection locked="0"/>
    </xf>
    <xf numFmtId="49" fontId="6" fillId="0" borderId="9" xfId="0" applyNumberFormat="1" applyFont="1" applyBorder="1" applyAlignment="1" applyProtection="1">
      <alignment horizontal="center" vertical="top" wrapText="1"/>
      <protection locked="0"/>
    </xf>
    <xf numFmtId="0" fontId="6" fillId="0" borderId="9" xfId="0" applyFont="1" applyBorder="1" applyAlignment="1" applyProtection="1">
      <alignment horizontal="center" vertical="top" wrapText="1"/>
      <protection locked="0"/>
    </xf>
    <xf numFmtId="49" fontId="6" fillId="0" borderId="8" xfId="0" applyNumberFormat="1" applyFont="1" applyBorder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  <protection locked="0"/>
    </xf>
    <xf numFmtId="1" fontId="10" fillId="0" borderId="0" xfId="0" applyNumberFormat="1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  <protection locked="0"/>
    </xf>
    <xf numFmtId="0" fontId="6" fillId="0" borderId="0" xfId="0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left" vertical="center" wrapText="1"/>
      <protection hidden="1"/>
    </xf>
    <xf numFmtId="1" fontId="11" fillId="0" borderId="0" xfId="0" applyNumberFormat="1" applyFont="1" applyAlignment="1" applyProtection="1">
      <alignment horizontal="center"/>
      <protection locked="0"/>
    </xf>
    <xf numFmtId="49" fontId="11" fillId="0" borderId="0" xfId="0" applyNumberFormat="1" applyFont="1" applyAlignment="1" applyProtection="1">
      <alignment vertical="justify"/>
      <protection locked="0"/>
    </xf>
    <xf numFmtId="1" fontId="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left" vertical="justify"/>
      <protection locked="0"/>
    </xf>
    <xf numFmtId="0" fontId="11" fillId="0" borderId="0" xfId="0" applyFont="1" applyAlignment="1" applyProtection="1">
      <alignment vertical="justify"/>
      <protection locked="0"/>
    </xf>
    <xf numFmtId="0" fontId="10" fillId="0" borderId="0" xfId="0" applyFont="1" applyAlignment="1" applyProtection="1">
      <alignment horizontal="center"/>
      <protection locked="0"/>
    </xf>
    <xf numFmtId="49" fontId="4" fillId="0" borderId="10" xfId="0" applyNumberFormat="1" applyFont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49" fontId="12" fillId="0" borderId="1" xfId="0" applyNumberFormat="1" applyFont="1" applyBorder="1" applyAlignment="1" applyProtection="1">
      <alignment horizontal="left"/>
      <protection locked="0"/>
    </xf>
    <xf numFmtId="49" fontId="12" fillId="0" borderId="1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1" fontId="12" fillId="0" borderId="1" xfId="0" applyNumberFormat="1" applyFont="1" applyBorder="1" applyAlignment="1" applyProtection="1">
      <alignment horizontal="center" vertical="center" wrapText="1"/>
      <protection locked="0"/>
    </xf>
    <xf numFmtId="2" fontId="6" fillId="0" borderId="10" xfId="0" applyNumberFormat="1" applyFont="1" applyBorder="1" applyAlignment="1" applyProtection="1">
      <alignment horizontal="center" vertical="top" wrapText="1"/>
      <protection hidden="1"/>
    </xf>
    <xf numFmtId="2" fontId="12" fillId="0" borderId="4" xfId="0" applyNumberFormat="1" applyFont="1" applyBorder="1" applyAlignment="1" applyProtection="1">
      <alignment horizontal="center" vertical="top"/>
      <protection hidden="1"/>
    </xf>
    <xf numFmtId="2" fontId="12" fillId="0" borderId="7" xfId="0" applyNumberFormat="1" applyFont="1" applyBorder="1" applyAlignment="1" applyProtection="1">
      <alignment horizontal="center" vertical="top"/>
      <protection hidden="1"/>
    </xf>
    <xf numFmtId="2" fontId="14" fillId="0" borderId="0" xfId="0" applyNumberFormat="1" applyFont="1" applyAlignment="1" applyProtection="1">
      <alignment horizontal="center" vertical="justify"/>
      <protection hidden="1"/>
    </xf>
    <xf numFmtId="49" fontId="17" fillId="2" borderId="0" xfId="0" applyNumberFormat="1" applyFont="1" applyFill="1" applyAlignment="1" applyProtection="1">
      <alignment horizontal="center" vertical="top" wrapText="1"/>
      <protection locked="0"/>
    </xf>
    <xf numFmtId="49" fontId="7" fillId="2" borderId="0" xfId="0" applyNumberFormat="1" applyFont="1" applyFill="1" applyAlignment="1" applyProtection="1">
      <alignment horizontal="center" vertical="top" wrapText="1"/>
      <protection locked="0"/>
    </xf>
    <xf numFmtId="49" fontId="12" fillId="0" borderId="9" xfId="0" applyNumberFormat="1" applyFont="1" applyBorder="1" applyAlignment="1" applyProtection="1">
      <alignment horizontal="center" vertical="top" wrapText="1"/>
      <protection locked="0"/>
    </xf>
    <xf numFmtId="1" fontId="12" fillId="0" borderId="11" xfId="0" applyNumberFormat="1" applyFont="1" applyBorder="1" applyAlignment="1" applyProtection="1">
      <alignment horizontal="center" vertical="top" wrapText="1"/>
      <protection locked="0"/>
    </xf>
    <xf numFmtId="1" fontId="12" fillId="0" borderId="2" xfId="0" applyNumberFormat="1" applyFont="1" applyBorder="1" applyAlignment="1" applyProtection="1">
      <alignment horizontal="center" vertical="top" wrapText="1"/>
      <protection locked="0"/>
    </xf>
    <xf numFmtId="1" fontId="5" fillId="0" borderId="1" xfId="0" applyNumberFormat="1" applyFont="1" applyBorder="1" applyAlignment="1" applyProtection="1">
      <alignment horizontal="right"/>
      <protection locked="0"/>
    </xf>
    <xf numFmtId="0" fontId="4" fillId="0" borderId="10" xfId="0" applyFont="1" applyBorder="1" applyAlignment="1" applyProtection="1">
      <alignment horizontal="left" wrapText="1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  <protection locked="0"/>
    </xf>
    <xf numFmtId="1" fontId="4" fillId="0" borderId="1" xfId="0" applyNumberFormat="1" applyFont="1" applyBorder="1" applyAlignment="1" applyProtection="1">
      <alignment horizontal="right"/>
      <protection locked="0"/>
    </xf>
    <xf numFmtId="49" fontId="4" fillId="0" borderId="10" xfId="0" applyNumberFormat="1" applyFont="1" applyBorder="1" applyAlignment="1" applyProtection="1">
      <alignment horizontal="right"/>
      <protection locked="0"/>
    </xf>
    <xf numFmtId="0" fontId="6" fillId="0" borderId="12" xfId="0" applyFont="1" applyBorder="1" applyAlignment="1" applyProtection="1">
      <alignment horizontal="center" vertical="top" wrapText="1"/>
      <protection locked="0"/>
    </xf>
    <xf numFmtId="49" fontId="12" fillId="0" borderId="13" xfId="0" applyNumberFormat="1" applyFont="1" applyBorder="1" applyAlignment="1" applyProtection="1">
      <alignment horizontal="center" wrapText="1"/>
      <protection locked="0"/>
    </xf>
    <xf numFmtId="49" fontId="12" fillId="0" borderId="13" xfId="0" applyNumberFormat="1" applyFont="1" applyBorder="1" applyAlignment="1" applyProtection="1">
      <alignment horizontal="center" vertical="top" wrapText="1"/>
      <protection locked="0"/>
    </xf>
    <xf numFmtId="0" fontId="6" fillId="0" borderId="13" xfId="0" applyFont="1" applyBorder="1" applyAlignment="1" applyProtection="1">
      <alignment horizontal="center" wrapText="1"/>
      <protection locked="0"/>
    </xf>
    <xf numFmtId="2" fontId="6" fillId="0" borderId="12" xfId="0" applyNumberFormat="1" applyFont="1" applyBorder="1" applyAlignment="1" applyProtection="1">
      <alignment horizontal="center" wrapText="1"/>
      <protection hidden="1"/>
    </xf>
    <xf numFmtId="2" fontId="19" fillId="0" borderId="14" xfId="0" applyNumberFormat="1" applyFont="1" applyBorder="1" applyAlignment="1" applyProtection="1">
      <alignment horizontal="left"/>
      <protection locked="0"/>
    </xf>
    <xf numFmtId="2" fontId="18" fillId="0" borderId="14" xfId="0" applyNumberFormat="1" applyFont="1" applyBorder="1" applyAlignment="1">
      <alignment horizontal="left"/>
    </xf>
    <xf numFmtId="2" fontId="19" fillId="0" borderId="15" xfId="0" applyNumberFormat="1" applyFont="1" applyBorder="1" applyAlignment="1" applyProtection="1">
      <alignment horizontal="left"/>
      <protection locked="0"/>
    </xf>
    <xf numFmtId="2" fontId="18" fillId="0" borderId="15" xfId="0" applyNumberFormat="1" applyFont="1" applyBorder="1" applyAlignment="1">
      <alignment horizontal="left"/>
    </xf>
    <xf numFmtId="49" fontId="4" fillId="0" borderId="1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right"/>
      <protection locked="0"/>
    </xf>
    <xf numFmtId="49" fontId="6" fillId="0" borderId="13" xfId="0" applyNumberFormat="1" applyFont="1" applyBorder="1" applyAlignment="1" applyProtection="1">
      <alignment horizontal="center" wrapText="1"/>
      <protection locked="0"/>
    </xf>
    <xf numFmtId="49" fontId="6" fillId="0" borderId="6" xfId="0" applyNumberFormat="1" applyFont="1" applyBorder="1" applyAlignment="1" applyProtection="1">
      <alignment horizontal="center" wrapText="1"/>
      <protection locked="0"/>
    </xf>
    <xf numFmtId="49" fontId="15" fillId="0" borderId="13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top"/>
    </xf>
    <xf numFmtId="0" fontId="22" fillId="0" borderId="16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 vertical="top" wrapText="1"/>
      <protection locked="0"/>
    </xf>
    <xf numFmtId="4" fontId="5" fillId="0" borderId="1" xfId="0" applyNumberFormat="1" applyFont="1" applyBorder="1" applyAlignment="1" applyProtection="1">
      <alignment horizontal="right"/>
      <protection hidden="1"/>
    </xf>
    <xf numFmtId="2" fontId="6" fillId="0" borderId="17" xfId="0" applyNumberFormat="1" applyFont="1" applyBorder="1" applyAlignment="1" applyProtection="1">
      <alignment horizontal="left" vertical="top"/>
      <protection locked="0"/>
    </xf>
    <xf numFmtId="2" fontId="5" fillId="0" borderId="11" xfId="0" applyNumberFormat="1" applyFont="1" applyBorder="1" applyAlignment="1" applyProtection="1">
      <alignment horizontal="center" vertical="top"/>
      <protection hidden="1"/>
    </xf>
    <xf numFmtId="2" fontId="5" fillId="0" borderId="1" xfId="0" applyNumberFormat="1" applyFont="1" applyBorder="1" applyAlignment="1" applyProtection="1">
      <alignment horizontal="right"/>
      <protection hidden="1"/>
    </xf>
    <xf numFmtId="49" fontId="5" fillId="0" borderId="11" xfId="0" applyNumberFormat="1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/>
      <protection locked="0"/>
    </xf>
    <xf numFmtId="0" fontId="5" fillId="0" borderId="9" xfId="0" applyFont="1" applyBorder="1" applyAlignment="1" applyProtection="1">
      <alignment horizontal="right" wrapText="1"/>
      <protection locked="0"/>
    </xf>
    <xf numFmtId="0" fontId="5" fillId="0" borderId="7" xfId="0" applyFont="1" applyBorder="1" applyAlignment="1" applyProtection="1">
      <alignment horizontal="left" wrapText="1"/>
      <protection locked="0"/>
    </xf>
    <xf numFmtId="0" fontId="5" fillId="0" borderId="8" xfId="0" applyFont="1" applyBorder="1" applyAlignment="1" applyProtection="1">
      <alignment horizontal="left" wrapText="1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 vertical="top"/>
      <protection locked="0"/>
    </xf>
    <xf numFmtId="0" fontId="5" fillId="0" borderId="13" xfId="0" applyFont="1" applyBorder="1" applyAlignment="1" applyProtection="1">
      <alignment horizontal="center" vertical="top" wrapText="1"/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5" fillId="0" borderId="6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horizontal="left" vertical="top"/>
      <protection locked="0"/>
    </xf>
    <xf numFmtId="0" fontId="5" fillId="0" borderId="9" xfId="0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0" fontId="5" fillId="0" borderId="8" xfId="0" applyFont="1" applyBorder="1" applyAlignment="1" applyProtection="1">
      <alignment horizontal="center" vertical="top" wrapText="1"/>
      <protection locked="0"/>
    </xf>
    <xf numFmtId="0" fontId="5" fillId="0" borderId="3" xfId="0" applyFont="1" applyBorder="1" applyAlignment="1" applyProtection="1">
      <alignment vertical="top"/>
      <protection locked="0"/>
    </xf>
    <xf numFmtId="0" fontId="5" fillId="0" borderId="4" xfId="0" applyFont="1" applyBorder="1" applyAlignment="1" applyProtection="1">
      <alignment vertical="top"/>
      <protection locked="0"/>
    </xf>
    <xf numFmtId="0" fontId="5" fillId="0" borderId="5" xfId="0" applyFont="1" applyBorder="1" applyAlignment="1" applyProtection="1">
      <alignment vertical="top"/>
      <protection locked="0"/>
    </xf>
    <xf numFmtId="0" fontId="5" fillId="0" borderId="9" xfId="0" applyFont="1" applyBorder="1" applyAlignment="1" applyProtection="1">
      <alignment vertical="top"/>
      <protection locked="0"/>
    </xf>
    <xf numFmtId="0" fontId="5" fillId="0" borderId="7" xfId="0" applyFont="1" applyBorder="1" applyAlignment="1" applyProtection="1">
      <alignment vertical="top"/>
      <protection locked="0"/>
    </xf>
    <xf numFmtId="0" fontId="5" fillId="0" borderId="8" xfId="0" applyFont="1" applyBorder="1" applyAlignment="1" applyProtection="1">
      <alignment vertical="top"/>
      <protection locked="0"/>
    </xf>
    <xf numFmtId="0" fontId="5" fillId="0" borderId="2" xfId="0" applyFont="1" applyBorder="1" applyProtection="1">
      <protection locked="0"/>
    </xf>
    <xf numFmtId="49" fontId="5" fillId="0" borderId="18" xfId="0" applyNumberFormat="1" applyFont="1" applyBorder="1" applyAlignment="1" applyProtection="1">
      <alignment horizontal="center" vertical="top"/>
      <protection locked="0"/>
    </xf>
    <xf numFmtId="0" fontId="5" fillId="0" borderId="18" xfId="0" applyFont="1" applyBorder="1" applyAlignment="1" applyProtection="1">
      <alignment horizontal="left" vertical="top" wrapText="1"/>
      <protection locked="0"/>
    </xf>
    <xf numFmtId="49" fontId="5" fillId="0" borderId="1" xfId="0" applyNumberFormat="1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vertical="top"/>
      <protection locked="0"/>
    </xf>
    <xf numFmtId="1" fontId="24" fillId="0" borderId="1" xfId="0" applyNumberFormat="1" applyFont="1" applyBorder="1" applyAlignment="1" applyProtection="1">
      <alignment horizontal="right"/>
      <protection locked="0"/>
    </xf>
    <xf numFmtId="49" fontId="5" fillId="0" borderId="11" xfId="0" applyNumberFormat="1" applyFont="1" applyBorder="1" applyAlignment="1" applyProtection="1">
      <alignment horizontal="right"/>
      <protection locked="0"/>
    </xf>
    <xf numFmtId="49" fontId="5" fillId="0" borderId="11" xfId="0" applyNumberFormat="1" applyFont="1" applyBorder="1" applyAlignment="1" applyProtection="1">
      <alignment horizontal="right" vertical="top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" fontId="10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1" fillId="3" borderId="0" xfId="0" applyFont="1" applyFill="1" applyAlignment="1" applyProtection="1">
      <alignment horizontal="center" vertical="center"/>
      <protection locked="0"/>
    </xf>
    <xf numFmtId="4" fontId="5" fillId="0" borderId="2" xfId="0" applyNumberFormat="1" applyFont="1" applyBorder="1" applyAlignment="1" applyProtection="1">
      <alignment horizontal="right"/>
      <protection hidden="1"/>
    </xf>
    <xf numFmtId="4" fontId="5" fillId="0" borderId="0" xfId="0" applyNumberFormat="1" applyFont="1" applyAlignment="1" applyProtection="1">
      <alignment horizontal="right"/>
      <protection hidden="1"/>
    </xf>
    <xf numFmtId="2" fontId="25" fillId="0" borderId="0" xfId="0" applyNumberFormat="1" applyFont="1" applyProtection="1">
      <protection hidden="1"/>
    </xf>
    <xf numFmtId="2" fontId="12" fillId="0" borderId="10" xfId="0" applyNumberFormat="1" applyFont="1" applyBorder="1" applyAlignment="1" applyProtection="1">
      <alignment horizontal="right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2" fontId="12" fillId="0" borderId="0" xfId="0" applyNumberFormat="1" applyFont="1" applyAlignment="1" applyProtection="1">
      <alignment horizontal="center" vertical="top"/>
      <protection hidden="1"/>
    </xf>
    <xf numFmtId="14" fontId="8" fillId="0" borderId="0" xfId="0" applyNumberFormat="1" applyFont="1" applyProtection="1">
      <protection locked="0"/>
    </xf>
    <xf numFmtId="49" fontId="5" fillId="0" borderId="10" xfId="0" applyNumberFormat="1" applyFont="1" applyBorder="1" applyAlignment="1" applyProtection="1">
      <alignment horizontal="center" vertical="top"/>
      <protection locked="0"/>
    </xf>
    <xf numFmtId="0" fontId="5" fillId="0" borderId="10" xfId="0" applyFont="1" applyBorder="1" applyProtection="1">
      <protection locked="0"/>
    </xf>
    <xf numFmtId="1" fontId="5" fillId="0" borderId="10" xfId="0" applyNumberFormat="1" applyFont="1" applyBorder="1" applyAlignment="1" applyProtection="1">
      <alignment horizontal="right"/>
      <protection locked="0"/>
    </xf>
    <xf numFmtId="49" fontId="5" fillId="0" borderId="10" xfId="0" applyNumberFormat="1" applyFont="1" applyBorder="1" applyAlignment="1" applyProtection="1">
      <alignment horizontal="center"/>
      <protection locked="0"/>
    </xf>
    <xf numFmtId="2" fontId="5" fillId="0" borderId="19" xfId="0" applyNumberFormat="1" applyFont="1" applyBorder="1" applyAlignment="1" applyProtection="1">
      <alignment horizontal="left"/>
      <protection locked="0"/>
    </xf>
    <xf numFmtId="2" fontId="5" fillId="0" borderId="8" xfId="0" applyNumberFormat="1" applyFont="1" applyBorder="1" applyAlignment="1" applyProtection="1">
      <alignment horizontal="center"/>
      <protection hidden="1"/>
    </xf>
    <xf numFmtId="4" fontId="5" fillId="0" borderId="10" xfId="0" applyNumberFormat="1" applyFont="1" applyBorder="1" applyAlignment="1" applyProtection="1">
      <alignment horizontal="right"/>
      <protection hidden="1"/>
    </xf>
    <xf numFmtId="49" fontId="5" fillId="0" borderId="10" xfId="0" applyNumberFormat="1" applyFont="1" applyBorder="1" applyAlignment="1" applyProtection="1">
      <alignment horizontal="left" wrapText="1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right"/>
      <protection locked="0"/>
    </xf>
    <xf numFmtId="0" fontId="5" fillId="0" borderId="3" xfId="0" applyFont="1" applyBorder="1" applyAlignment="1" applyProtection="1">
      <alignment horizontal="right"/>
      <protection locked="0"/>
    </xf>
    <xf numFmtId="0" fontId="24" fillId="0" borderId="0" xfId="0" applyFont="1" applyProtection="1">
      <protection locked="0"/>
    </xf>
    <xf numFmtId="1" fontId="5" fillId="0" borderId="10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49" fontId="4" fillId="0" borderId="1" xfId="0" applyNumberFormat="1" applyFont="1" applyBorder="1" applyAlignment="1" applyProtection="1">
      <alignment horizontal="center" vertical="top"/>
      <protection locked="0"/>
    </xf>
    <xf numFmtId="1" fontId="24" fillId="0" borderId="1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49" fontId="4" fillId="0" borderId="10" xfId="0" applyNumberFormat="1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right"/>
      <protection locked="0"/>
    </xf>
    <xf numFmtId="164" fontId="24" fillId="0" borderId="14" xfId="0" applyNumberFormat="1" applyFont="1" applyBorder="1" applyAlignment="1">
      <alignment horizontal="left"/>
    </xf>
    <xf numFmtId="164" fontId="24" fillId="0" borderId="15" xfId="0" applyNumberFormat="1" applyFont="1" applyBorder="1" applyAlignment="1">
      <alignment horizontal="left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26" fillId="4" borderId="0" xfId="0" applyNumberFormat="1" applyFont="1" applyFill="1" applyAlignment="1" applyProtection="1">
      <alignment vertical="center" wrapText="1"/>
      <protection locked="0"/>
    </xf>
    <xf numFmtId="0" fontId="0" fillId="0" borderId="0" xfId="0" applyAlignment="1" applyProtection="1">
      <protection locked="0"/>
    </xf>
    <xf numFmtId="1" fontId="16" fillId="3" borderId="20" xfId="0" applyNumberFormat="1" applyFont="1" applyFill="1" applyBorder="1" applyAlignment="1" applyProtection="1">
      <alignment wrapText="1"/>
      <protection locked="0"/>
    </xf>
    <xf numFmtId="0" fontId="0" fillId="0" borderId="21" xfId="0" applyBorder="1" applyAlignment="1" applyProtection="1">
      <protection locked="0"/>
    </xf>
    <xf numFmtId="1" fontId="16" fillId="3" borderId="20" xfId="0" applyNumberFormat="1" applyFont="1" applyFill="1" applyBorder="1" applyAlignment="1" applyProtection="1">
      <alignment vertical="center" wrapText="1"/>
      <protection locked="0"/>
    </xf>
    <xf numFmtId="165" fontId="23" fillId="3" borderId="20" xfId="0" applyNumberFormat="1" applyFont="1" applyFill="1" applyBorder="1" applyAlignment="1" applyProtection="1">
      <alignment wrapText="1"/>
      <protection locked="0"/>
    </xf>
    <xf numFmtId="1" fontId="16" fillId="3" borderId="22" xfId="0" applyNumberFormat="1" applyFont="1" applyFill="1" applyBorder="1" applyAlignment="1" applyProtection="1">
      <alignment wrapText="1"/>
      <protection locked="0"/>
    </xf>
    <xf numFmtId="0" fontId="0" fillId="0" borderId="23" xfId="0" applyBorder="1" applyAlignment="1" applyProtection="1">
      <protection locked="0"/>
    </xf>
    <xf numFmtId="165" fontId="23" fillId="3" borderId="22" xfId="0" applyNumberFormat="1" applyFont="1" applyFill="1" applyBorder="1" applyAlignment="1" applyProtection="1">
      <alignment wrapText="1"/>
      <protection locked="0"/>
    </xf>
    <xf numFmtId="1" fontId="12" fillId="0" borderId="10" xfId="0" applyNumberFormat="1" applyFont="1" applyBorder="1" applyAlignment="1" applyProtection="1">
      <alignment vertical="top" wrapText="1"/>
      <protection locked="0"/>
    </xf>
    <xf numFmtId="0" fontId="0" fillId="0" borderId="8" xfId="0" applyBorder="1" applyAlignment="1" applyProtection="1">
      <protection locked="0"/>
    </xf>
    <xf numFmtId="49" fontId="20" fillId="0" borderId="25" xfId="0" applyNumberFormat="1" applyFont="1" applyBorder="1" applyAlignment="1" applyProtection="1">
      <alignment vertical="center" wrapText="1"/>
      <protection locked="0"/>
    </xf>
    <xf numFmtId="0" fontId="0" fillId="0" borderId="24" xfId="0" applyBorder="1" applyAlignment="1" applyProtection="1">
      <protection locked="0"/>
    </xf>
    <xf numFmtId="49" fontId="20" fillId="0" borderId="2" xfId="0" applyNumberFormat="1" applyFont="1" applyBorder="1" applyAlignment="1" applyProtection="1">
      <alignment vertical="justify" wrapText="1"/>
      <protection locked="0"/>
    </xf>
    <xf numFmtId="0" fontId="0" fillId="0" borderId="18" xfId="0" applyBorder="1" applyAlignment="1" applyProtection="1">
      <protection locked="0"/>
    </xf>
    <xf numFmtId="0" fontId="5" fillId="0" borderId="12" xfId="0" applyFont="1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5" fillId="0" borderId="16" xfId="0" applyFont="1" applyBorder="1" applyAlignment="1" applyProtection="1">
      <alignment vertical="top"/>
      <protection locked="0"/>
    </xf>
    <xf numFmtId="0" fontId="0" fillId="0" borderId="4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3" fillId="0" borderId="7" xfId="0" applyFont="1" applyBorder="1" applyAlignment="1" applyProtection="1">
      <alignment vertical="justify"/>
      <protection locked="0"/>
    </xf>
    <xf numFmtId="0" fontId="0" fillId="0" borderId="7" xfId="0" applyBorder="1" applyAlignment="1" applyProtection="1">
      <protection locked="0"/>
    </xf>
    <xf numFmtId="0" fontId="24" fillId="0" borderId="0" xfId="0" applyFont="1" applyAlignment="1" applyProtection="1">
      <protection locked="0"/>
    </xf>
    <xf numFmtId="0" fontId="3" fillId="0" borderId="18" xfId="0" applyFont="1" applyBorder="1" applyAlignment="1" applyProtection="1">
      <alignment vertical="justify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BB287"/>
  <sheetViews>
    <sheetView showZeros="0" tabSelected="1" showOutlineSymbols="0" view="pageBreakPreview" zoomScale="25" zoomScaleNormal="100" zoomScaleSheetLayoutView="25" workbookViewId="0">
      <selection activeCell="AB21" sqref="AB21"/>
    </sheetView>
  </sheetViews>
  <sheetFormatPr defaultColWidth="9.140625" defaultRowHeight="15.75"/>
  <cols>
    <col min="1" max="1" width="5.28515625" style="3" customWidth="1"/>
    <col min="2" max="2" width="29.140625" style="17" customWidth="1"/>
    <col min="3" max="3" width="7.7109375" style="1" customWidth="1"/>
    <col min="4" max="4" width="6.7109375" style="1" customWidth="1"/>
    <col min="5" max="5" width="7.85546875" style="3" customWidth="1"/>
    <col min="6" max="6" width="11.85546875" style="3" customWidth="1"/>
    <col min="7" max="7" width="8" style="3" customWidth="1"/>
    <col min="8" max="8" width="25.28515625" style="2" customWidth="1"/>
    <col min="9" max="9" width="12.28515625" style="18" customWidth="1"/>
    <col min="10" max="10" width="14" style="143" customWidth="1"/>
    <col min="11" max="11" width="19.28515625" style="19" customWidth="1"/>
    <col min="12" max="12" width="4.85546875" style="17" hidden="1" customWidth="1"/>
    <col min="13" max="13" width="4.42578125" style="17" hidden="1" customWidth="1"/>
    <col min="14" max="14" width="8.28515625" style="17" hidden="1" customWidth="1"/>
    <col min="15" max="15" width="13" style="17" hidden="1" customWidth="1"/>
    <col min="16" max="16" width="12.140625" style="17" customWidth="1"/>
    <col min="17" max="25" width="9.140625" style="17" customWidth="1"/>
    <col min="26" max="26" width="1" style="17" customWidth="1"/>
    <col min="27" max="27" width="15.28515625" style="17" customWidth="1"/>
    <col min="28" max="28" width="9.140625" style="17" customWidth="1"/>
    <col min="29" max="29" width="2.85546875" style="17" customWidth="1"/>
    <col min="30" max="32" width="9.140625" style="17" customWidth="1"/>
    <col min="33" max="16384" width="9.140625" style="17"/>
  </cols>
  <sheetData>
    <row r="1" spans="1:54" s="171" customFormat="1" ht="15.75" customHeight="1">
      <c r="A1" s="45"/>
      <c r="B1" s="46"/>
      <c r="C1" s="45"/>
      <c r="D1" s="47" t="s">
        <v>0</v>
      </c>
      <c r="E1" s="48"/>
      <c r="F1" s="49"/>
      <c r="G1" s="48"/>
      <c r="H1" s="50"/>
      <c r="I1" s="49"/>
      <c r="J1" s="140"/>
      <c r="K1" s="51"/>
      <c r="L1" s="197"/>
      <c r="M1" s="65" t="s">
        <v>1</v>
      </c>
      <c r="N1" s="66" t="s">
        <v>2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</row>
    <row r="2" spans="1:54" s="171" customFormat="1" ht="20.25" customHeight="1" thickBot="1">
      <c r="A2" s="172" t="s">
        <v>3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</row>
    <row r="3" spans="1:54" s="171" customFormat="1" ht="33.75" customHeight="1" thickTop="1" thickBot="1">
      <c r="A3" s="45"/>
      <c r="B3" s="174" t="s">
        <v>4</v>
      </c>
      <c r="C3" s="175"/>
      <c r="D3" s="175"/>
      <c r="E3" s="81">
        <v>1</v>
      </c>
      <c r="F3" s="176" t="s">
        <v>5</v>
      </c>
      <c r="G3" s="175"/>
      <c r="H3" s="82">
        <v>1</v>
      </c>
      <c r="I3" s="177" t="s">
        <v>6</v>
      </c>
      <c r="J3" s="175"/>
      <c r="K3" s="168"/>
      <c r="L3" s="137">
        <v>2</v>
      </c>
      <c r="M3" s="136" t="s">
        <v>7</v>
      </c>
      <c r="N3" s="173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36" t="s">
        <v>7</v>
      </c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</row>
    <row r="4" spans="1:54" s="171" customFormat="1" ht="32.25" customHeight="1" thickBot="1">
      <c r="A4" s="45"/>
      <c r="B4" s="178" t="s">
        <v>8</v>
      </c>
      <c r="C4" s="179"/>
      <c r="D4" s="179"/>
      <c r="E4" s="83">
        <v>1.5</v>
      </c>
      <c r="F4" s="178" t="s">
        <v>9</v>
      </c>
      <c r="G4" s="179"/>
      <c r="H4" s="84">
        <v>2</v>
      </c>
      <c r="I4" s="180" t="s">
        <v>10</v>
      </c>
      <c r="J4" s="179"/>
      <c r="K4" s="169"/>
      <c r="L4" s="197"/>
      <c r="M4" s="197"/>
      <c r="N4" s="197"/>
      <c r="O4" s="197" t="e">
        <f ca="1">GetKom(#REF!,#REF!,#REF!,#REF!)</f>
        <v>#NAME?</v>
      </c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197"/>
      <c r="BA4" s="197"/>
      <c r="BB4" s="197"/>
    </row>
    <row r="5" spans="1:54" s="42" customFormat="1" ht="21" customHeight="1" thickTop="1">
      <c r="A5" s="36" t="s">
        <v>11</v>
      </c>
      <c r="B5" s="76" t="s">
        <v>12</v>
      </c>
      <c r="C5" s="181" t="s">
        <v>13</v>
      </c>
      <c r="D5" s="182"/>
      <c r="E5" s="89" t="s">
        <v>14</v>
      </c>
      <c r="F5" s="77" t="s">
        <v>15</v>
      </c>
      <c r="G5" s="78" t="s">
        <v>16</v>
      </c>
      <c r="H5" s="79" t="s">
        <v>17</v>
      </c>
      <c r="I5" s="87" t="s">
        <v>18</v>
      </c>
      <c r="J5" s="80" t="s">
        <v>19</v>
      </c>
      <c r="K5" s="88" t="s">
        <v>20</v>
      </c>
      <c r="L5" s="130"/>
      <c r="N5" s="43"/>
      <c r="AA5" s="93" t="s">
        <v>21</v>
      </c>
    </row>
    <row r="6" spans="1:54" s="42" customFormat="1" ht="27" customHeight="1">
      <c r="A6" s="37" t="s">
        <v>22</v>
      </c>
      <c r="B6" s="76" t="s">
        <v>23</v>
      </c>
      <c r="C6" s="68" t="s">
        <v>24</v>
      </c>
      <c r="D6" s="69" t="s">
        <v>25</v>
      </c>
      <c r="E6" s="67" t="s">
        <v>26</v>
      </c>
      <c r="F6" s="67" t="s">
        <v>27</v>
      </c>
      <c r="G6" s="67" t="s">
        <v>28</v>
      </c>
      <c r="H6" s="38" t="s">
        <v>29</v>
      </c>
      <c r="I6" s="37" t="s">
        <v>30</v>
      </c>
      <c r="J6" s="61" t="s">
        <v>31</v>
      </c>
      <c r="K6" s="39"/>
      <c r="L6" s="131"/>
      <c r="M6" s="41" t="s">
        <v>32</v>
      </c>
      <c r="N6" s="40" t="s">
        <v>33</v>
      </c>
      <c r="O6" s="52"/>
      <c r="P6" s="52"/>
      <c r="Q6" s="52"/>
      <c r="R6" s="52"/>
      <c r="S6" s="52"/>
      <c r="AA6" s="94" t="s">
        <v>34</v>
      </c>
    </row>
    <row r="7" spans="1:54" ht="0.75" customHeight="1">
      <c r="A7" s="75"/>
      <c r="B7" s="85"/>
      <c r="C7" s="74"/>
      <c r="D7" s="86"/>
      <c r="E7" s="53"/>
      <c r="F7" s="53"/>
      <c r="G7" s="53"/>
      <c r="H7" s="71"/>
      <c r="I7" s="72"/>
      <c r="J7" s="141" t="e">
        <f>IF(OR(K7=#REF!,K7=#REF!,K7=#REF!,K7=#REF!,K7=#REF!,K7=#REF!,K7=#REF!),#REF!,PRODUCT(IF(#REF!=I7,1,0),$E$3,$H$3,IF(SUM(C7:D7)&lt;&gt;0,SUM(C7:D7),0),IF(C7&gt;0,SUMIF(#REF!,B7,#REF!),#REF!)))</f>
        <v>#REF!</v>
      </c>
      <c r="K7" s="72"/>
      <c r="L7" s="132"/>
      <c r="M7" s="54" t="e">
        <f>IF(J7&gt;0,1,0)*C7*IF(J7="Без компенсац.",0,1)</f>
        <v>#REF!</v>
      </c>
      <c r="N7" s="54" t="e">
        <f>VLOOKUP(B7,#REF!,2,FALSE)</f>
        <v>#REF!</v>
      </c>
    </row>
    <row r="8" spans="1:54" ht="0.75" customHeight="1">
      <c r="A8" s="75"/>
      <c r="B8" s="85"/>
      <c r="C8" s="74"/>
      <c r="D8" s="86"/>
      <c r="E8" s="53"/>
      <c r="F8" s="53"/>
      <c r="G8" s="53"/>
      <c r="H8" s="71"/>
      <c r="I8" s="72"/>
      <c r="J8" s="141"/>
      <c r="K8" s="72"/>
      <c r="L8" s="132"/>
      <c r="M8" s="54"/>
      <c r="N8" s="54"/>
    </row>
    <row r="9" spans="1:54" ht="59.25" customHeight="1">
      <c r="A9" s="166" t="s">
        <v>35</v>
      </c>
      <c r="B9" s="163" t="s">
        <v>36</v>
      </c>
      <c r="C9" s="161"/>
      <c r="D9" s="86"/>
      <c r="E9" s="166" t="s">
        <v>36</v>
      </c>
      <c r="F9" s="166" t="s">
        <v>36</v>
      </c>
      <c r="G9" s="170" t="s">
        <v>37</v>
      </c>
      <c r="H9" s="154"/>
      <c r="I9" s="162" t="s">
        <v>36</v>
      </c>
      <c r="J9" s="141"/>
      <c r="K9" s="162"/>
      <c r="L9" s="132"/>
      <c r="M9" s="54">
        <f>IF(J9&gt;0,1,0)*C9*IF(J9="Без компенсац.",0,1)</f>
        <v>0</v>
      </c>
      <c r="N9" s="54" t="e">
        <f>VLOOKUP(B9,#REF!,2,FALSE)</f>
        <v>#REF!</v>
      </c>
    </row>
    <row r="10" spans="1:54" ht="39.6" customHeight="1" thickBot="1">
      <c r="A10" s="145"/>
      <c r="B10" s="146" t="s">
        <v>38</v>
      </c>
      <c r="C10" s="158"/>
      <c r="D10" s="147">
        <f>SUM(D7:D9)</f>
        <v>0</v>
      </c>
      <c r="E10" s="148"/>
      <c r="F10" s="183" t="s">
        <v>39</v>
      </c>
      <c r="G10" s="184"/>
      <c r="H10" s="149"/>
      <c r="I10" s="150" t="s">
        <v>40</v>
      </c>
      <c r="J10" s="151">
        <v>0</v>
      </c>
      <c r="K10" s="152"/>
      <c r="L10" s="135"/>
      <c r="M10" s="54"/>
      <c r="N10" s="54"/>
      <c r="AA10" s="91"/>
    </row>
    <row r="11" spans="1:54" ht="26.45" customHeight="1" thickTop="1" thickBot="1">
      <c r="A11" s="4"/>
      <c r="B11" s="35" t="s">
        <v>41</v>
      </c>
      <c r="C11" s="159">
        <f>SUMIF($I$7:$I$9,B11,$C$7:$C$9)</f>
        <v>0</v>
      </c>
      <c r="D11" s="70">
        <f>SUMIF($I$7:$I$9,B11,$D$7:$D$9)</f>
        <v>0</v>
      </c>
      <c r="E11" s="5"/>
      <c r="F11" s="185" t="s">
        <v>42</v>
      </c>
      <c r="G11" s="186"/>
      <c r="H11" s="96">
        <v>0</v>
      </c>
      <c r="I11" s="97" t="s">
        <v>40</v>
      </c>
      <c r="J11" s="98"/>
      <c r="K11" s="73"/>
      <c r="L11" s="135"/>
      <c r="M11" s="54"/>
      <c r="N11" s="54"/>
      <c r="AA11" s="91"/>
    </row>
    <row r="12" spans="1:54" ht="16.5" customHeight="1" thickTop="1">
      <c r="A12" s="4"/>
      <c r="B12" s="20" t="s">
        <v>43</v>
      </c>
      <c r="C12" t="s">
        <v>37</v>
      </c>
      <c r="D12" s="70">
        <f>SUMIF($I$7:$I$9,B12,$D$7:$D$9)</f>
        <v>0</v>
      </c>
      <c r="E12" s="160"/>
      <c r="G12" s="155"/>
      <c r="H12" s="156" t="s">
        <v>44</v>
      </c>
      <c r="I12" s="73" t="s">
        <v>45</v>
      </c>
      <c r="J12" s="138">
        <f>SUMIF($C$7:$C$9,"&gt;0",$J$7:$J$9)</f>
        <v>0</v>
      </c>
      <c r="K12" s="99" t="s">
        <v>46</v>
      </c>
      <c r="L12" s="135"/>
      <c r="M12" s="54"/>
      <c r="N12" s="54"/>
      <c r="AA12" s="91"/>
    </row>
    <row r="13" spans="1:54">
      <c r="A13" s="4"/>
      <c r="B13" s="20" t="s">
        <v>47</v>
      </c>
      <c r="C13" s="70"/>
      <c r="D13" s="70">
        <f>SUMIF($I$7:$I$9,B13,$D$7:$D$9)</f>
        <v>0</v>
      </c>
      <c r="E13" s="6"/>
      <c r="F13" s="187" t="s">
        <v>48</v>
      </c>
      <c r="G13" s="173"/>
      <c r="H13" s="188"/>
      <c r="I13" s="100" t="s">
        <v>49</v>
      </c>
      <c r="J13" s="138">
        <f>SUMIF($D$7:$D$9,"&gt;0",$J$7:$J$9)</f>
        <v>0</v>
      </c>
      <c r="K13" s="99" t="s">
        <v>46</v>
      </c>
      <c r="L13" s="135"/>
      <c r="M13" s="54"/>
      <c r="N13" s="54"/>
      <c r="AA13" s="91"/>
    </row>
    <row r="14" spans="1:54">
      <c r="A14" s="34" t="s">
        <v>50</v>
      </c>
      <c r="B14" s="20" t="s">
        <v>51</v>
      </c>
      <c r="C14" s="70"/>
      <c r="D14" s="70"/>
      <c r="E14" s="6"/>
      <c r="G14" s="164"/>
      <c r="H14" s="167" t="s">
        <v>52</v>
      </c>
      <c r="I14" s="100" t="s">
        <v>53</v>
      </c>
      <c r="J14" s="138" t="e">
        <f>PRODUCT(IF($H$11&gt;0,$H$11,0),#REF!,$E$3,$H$3)</f>
        <v>#REF!</v>
      </c>
      <c r="K14" s="99" t="s">
        <v>46</v>
      </c>
      <c r="L14" s="135"/>
      <c r="M14" s="54"/>
      <c r="N14" s="54"/>
      <c r="AA14" s="91"/>
    </row>
    <row r="15" spans="1:54">
      <c r="A15" s="4"/>
      <c r="B15" s="20" t="s">
        <v>54</v>
      </c>
      <c r="C15" s="127">
        <f>SUMIF($J$7:$J$9,"&gt;0",$C$7:$C$9)</f>
        <v>0</v>
      </c>
      <c r="D15" s="70">
        <f>SUMIF($J$7:$J$9,"&gt;0",$D$7:$D$9)</f>
        <v>0</v>
      </c>
      <c r="E15" s="6"/>
      <c r="F15" s="101"/>
      <c r="G15" s="102"/>
      <c r="H15" s="103"/>
      <c r="I15" s="73" t="s">
        <v>55</v>
      </c>
      <c r="J15" s="138" t="e">
        <f>SUM(J12:J14)</f>
        <v>#REF!</v>
      </c>
      <c r="K15" s="99" t="s">
        <v>46</v>
      </c>
      <c r="L15" s="135"/>
      <c r="M15" s="54"/>
      <c r="N15" s="54"/>
      <c r="AA15" s="91"/>
    </row>
    <row r="16" spans="1:54" s="124" customFormat="1" ht="13.5" customHeight="1">
      <c r="A16" s="4"/>
      <c r="B16" s="55" t="s">
        <v>56</v>
      </c>
      <c r="C16" s="74">
        <f>SUMIF($N$7:$N$246,"=1",$M$7:$M$246)</f>
        <v>0</v>
      </c>
      <c r="D16" s="70"/>
      <c r="E16" s="6"/>
      <c r="F16" s="91"/>
      <c r="G16" s="91"/>
      <c r="H16" s="91"/>
      <c r="I16" s="91"/>
      <c r="J16" s="139"/>
      <c r="K16" s="104"/>
      <c r="L16" s="135"/>
      <c r="M16" s="123"/>
      <c r="N16" s="123"/>
      <c r="AA16" s="91"/>
    </row>
    <row r="17" spans="1:27">
      <c r="A17" s="4"/>
      <c r="B17" s="56" t="s">
        <v>57</v>
      </c>
      <c r="C17" s="74">
        <f>SUMIF($N$7:$N$246,"=2",$M$7:$M$246)</f>
        <v>0</v>
      </c>
      <c r="D17" s="70"/>
      <c r="E17" s="8"/>
      <c r="F17" s="189" t="s">
        <v>58</v>
      </c>
      <c r="G17" s="190"/>
      <c r="H17" s="191"/>
      <c r="I17" s="105" t="s">
        <v>59</v>
      </c>
      <c r="J17" s="138" t="e">
        <f>IF(P17&lt;0,"",P17)</f>
        <v>#REF!</v>
      </c>
      <c r="K17" s="99" t="s">
        <v>46</v>
      </c>
      <c r="L17" s="135"/>
      <c r="M17" s="54"/>
      <c r="N17" s="54"/>
      <c r="P17" s="91" t="e">
        <f>(PRODUCT(IF($C$15&gt;0,$C$15,0),#REF!,$E$4,$H$4))-L3*(PRODUCT(IF($J$21&gt;0,$J$21,0),#REF!,$E$4,$H$4))</f>
        <v>#REF!</v>
      </c>
      <c r="AA17" s="91"/>
    </row>
    <row r="18" spans="1:27">
      <c r="A18" s="4"/>
      <c r="B18" s="56" t="s">
        <v>60</v>
      </c>
      <c r="C18" s="74">
        <f>SUMIF($N$7:$N$246,"=3",$M$7:$M$246)</f>
        <v>0</v>
      </c>
      <c r="D18" s="70"/>
      <c r="E18" s="8"/>
      <c r="F18" s="106"/>
      <c r="G18" s="107"/>
      <c r="H18" s="108"/>
      <c r="I18" s="105" t="s">
        <v>61</v>
      </c>
      <c r="J18" s="138" t="e">
        <f>IF(P18&lt;0,"",P18)</f>
        <v>#REF!</v>
      </c>
      <c r="K18" s="99" t="s">
        <v>46</v>
      </c>
      <c r="L18" s="135"/>
      <c r="M18" s="54"/>
      <c r="N18" s="54"/>
      <c r="P18" s="91" t="e">
        <f>(PRODUCT(IF(D15&gt;0,D15,0),#REF!,$E$4,$H$4))-L3*(PRODUCT(IF($J$22&gt;0,$J$22,0),#REF!,$E$4,$H$4))</f>
        <v>#REF!</v>
      </c>
      <c r="AA18" s="91"/>
    </row>
    <row r="19" spans="1:27">
      <c r="A19" s="4" t="s">
        <v>50</v>
      </c>
      <c r="B19" s="56" t="s">
        <v>62</v>
      </c>
      <c r="C19" s="74">
        <f>SUMIF($N$7:$N$246,"=4",$M$7:$M$246)</f>
        <v>0</v>
      </c>
      <c r="D19" s="70"/>
      <c r="E19" s="8"/>
      <c r="F19" s="106"/>
      <c r="G19" s="107"/>
      <c r="H19" s="108"/>
      <c r="I19" s="109" t="s">
        <v>63</v>
      </c>
      <c r="J19" s="138" t="e">
        <f>IF(P19&lt;0,"",P19)</f>
        <v>#REF!</v>
      </c>
      <c r="K19" s="99" t="s">
        <v>46</v>
      </c>
      <c r="L19" s="135"/>
      <c r="M19" s="54"/>
      <c r="N19" s="54"/>
      <c r="P19" s="91" t="e">
        <f>(PRODUCT(IF($H$11&gt;0,$H$11,0),#REF!,$E$4,$H$4))-L3*(PRODUCT(IF($J$23&gt;0,$J$23,0),#REF!,$E$4,$H$4))</f>
        <v>#REF!</v>
      </c>
      <c r="AA19" s="91"/>
    </row>
    <row r="20" spans="1:27">
      <c r="A20" s="4"/>
      <c r="B20" s="22" t="s">
        <v>64</v>
      </c>
      <c r="C20" s="70">
        <f>SUMIF($J$7:$J$9,#REF!,$C$7:$C$9)</f>
        <v>0</v>
      </c>
      <c r="D20" s="70">
        <f>SUMIF($J$7:$J$9,B20,$D$7:$D$9)</f>
        <v>0</v>
      </c>
      <c r="E20" s="8"/>
      <c r="F20" s="110"/>
      <c r="G20" s="111"/>
      <c r="H20" s="112"/>
      <c r="I20" s="105" t="s">
        <v>55</v>
      </c>
      <c r="J20" s="138" t="e">
        <f>SUM(J17:J19)</f>
        <v>#REF!</v>
      </c>
      <c r="K20" s="99" t="s">
        <v>46</v>
      </c>
      <c r="L20" s="135"/>
      <c r="M20" s="54"/>
      <c r="N20" s="54"/>
      <c r="AA20" s="91"/>
    </row>
    <row r="21" spans="1:27">
      <c r="A21" s="4"/>
      <c r="B21" s="20" t="s">
        <v>65</v>
      </c>
      <c r="C21" s="74">
        <f>SUMIF($K$7:$K$9,#REF!,$C$7:$C$9)</f>
        <v>0</v>
      </c>
      <c r="D21" s="74">
        <f>SUMIF($K$7:$K$9,#REF!,$D$7:$D$9)</f>
        <v>0</v>
      </c>
      <c r="E21" s="91"/>
      <c r="F21" s="113" t="s">
        <v>66</v>
      </c>
      <c r="G21" s="114"/>
      <c r="H21" s="115"/>
      <c r="I21" s="73" t="s">
        <v>45</v>
      </c>
      <c r="J21" s="95"/>
      <c r="K21" s="73" t="s">
        <v>34</v>
      </c>
      <c r="L21" s="135"/>
      <c r="M21" s="54"/>
      <c r="N21" s="54"/>
      <c r="AA21" s="91"/>
    </row>
    <row r="22" spans="1:27">
      <c r="A22" s="4"/>
      <c r="B22" s="20" t="s">
        <v>67</v>
      </c>
      <c r="C22" s="165" t="s">
        <v>37</v>
      </c>
      <c r="D22" s="74">
        <f>SUMIF($K$7:$K$9,#REF!,$D$7:$D$9)</f>
        <v>0</v>
      </c>
      <c r="E22" s="9"/>
      <c r="F22" s="116"/>
      <c r="G22" s="117"/>
      <c r="H22" s="118"/>
      <c r="I22" s="100" t="s">
        <v>49</v>
      </c>
      <c r="J22" s="95"/>
      <c r="K22" s="73" t="s">
        <v>34</v>
      </c>
      <c r="L22" s="135"/>
      <c r="M22" s="54"/>
      <c r="N22" s="54"/>
      <c r="AA22" s="91"/>
    </row>
    <row r="23" spans="1:27">
      <c r="A23" s="4"/>
      <c r="B23" s="20" t="s">
        <v>68</v>
      </c>
      <c r="C23" s="74"/>
      <c r="D23" s="74">
        <f>SUMIF($K$7:$K$9,#REF!,$D$7:$D$9)</f>
        <v>0</v>
      </c>
      <c r="E23" s="9"/>
      <c r="F23" s="119" t="s">
        <v>69</v>
      </c>
      <c r="G23" s="120"/>
      <c r="H23" s="121"/>
      <c r="I23" s="122" t="s">
        <v>70</v>
      </c>
      <c r="J23" s="95"/>
      <c r="K23" s="73" t="s">
        <v>71</v>
      </c>
      <c r="L23" s="135"/>
      <c r="M23" s="54"/>
      <c r="N23" s="54"/>
      <c r="AA23" s="91"/>
    </row>
    <row r="24" spans="1:27" ht="13.5" customHeight="1">
      <c r="A24" s="4"/>
      <c r="B24" s="35" t="s">
        <v>72</v>
      </c>
      <c r="C24" s="74"/>
      <c r="D24" s="74">
        <f>SUMIF($K$7:$K$9,#REF!,$D$7:$D$9)</f>
        <v>0</v>
      </c>
      <c r="E24" s="25"/>
      <c r="F24" s="26"/>
      <c r="G24" s="26"/>
      <c r="H24" s="27"/>
      <c r="I24" s="28"/>
      <c r="J24" s="62"/>
      <c r="K24" s="29"/>
      <c r="L24" s="135"/>
      <c r="M24" s="54"/>
      <c r="N24" s="54"/>
      <c r="AA24" s="91"/>
    </row>
    <row r="25" spans="1:27" ht="30.75" customHeight="1">
      <c r="A25" s="35"/>
      <c r="B25" s="23" t="s">
        <v>73</v>
      </c>
      <c r="C25" s="74">
        <f>PRODUCT(SUM((SUMIF($K$7:$K$9,#REF!,$C$7:$C$9)),(SUMIF($K$7:$K$9,#REF!,$C$7:$C$9))))</f>
        <v>0</v>
      </c>
      <c r="D25" s="74">
        <f>PRODUCT(SUM((SUMIF($K$7:$K$9,#REF!,$D$7:$D$9)),(SUMIF($K$7:$K$9,#REF!,$D$7:$D$9))))</f>
        <v>0</v>
      </c>
      <c r="E25" s="9"/>
      <c r="F25" s="128" t="s">
        <v>74</v>
      </c>
      <c r="G25" s="125">
        <f>SUMIF(B7:B9,F25,H7:H9)</f>
        <v>0</v>
      </c>
      <c r="H25" s="10"/>
      <c r="I25" s="7"/>
      <c r="K25" s="30"/>
      <c r="L25" s="135"/>
      <c r="M25" s="54"/>
      <c r="N25" s="54"/>
      <c r="AA25" s="21"/>
    </row>
    <row r="26" spans="1:27" ht="13.5" customHeight="1">
      <c r="A26" s="153"/>
      <c r="B26" s="73" t="s">
        <v>75</v>
      </c>
      <c r="C26" s="74">
        <f>SUMIF($K$7:$K$9,#REF!,$C$7:$C$9)</f>
        <v>0</v>
      </c>
      <c r="D26" s="74">
        <f>SUMIF($K$7:$K$9,#REF!,$D$7:$D$9)</f>
        <v>0</v>
      </c>
      <c r="E26" s="9"/>
      <c r="F26" s="129" t="s">
        <v>76</v>
      </c>
      <c r="G26" s="126">
        <f>SUMIF(B7:B9,F26,H7:H9)</f>
        <v>0</v>
      </c>
      <c r="H26" s="31"/>
      <c r="I26" s="32"/>
      <c r="J26" s="63"/>
      <c r="K26" s="33"/>
      <c r="L26" s="135"/>
      <c r="M26" s="54"/>
      <c r="N26" s="54"/>
      <c r="AA26" s="21"/>
    </row>
    <row r="27" spans="1:27">
      <c r="A27" s="21"/>
      <c r="B27" s="21"/>
      <c r="C27" s="21"/>
      <c r="D27" s="157" t="s">
        <v>77</v>
      </c>
      <c r="E27" s="157"/>
      <c r="F27" s="157"/>
      <c r="G27" s="157"/>
      <c r="H27" s="192" t="s">
        <v>78</v>
      </c>
      <c r="I27" s="193"/>
      <c r="J27" s="44"/>
      <c r="K27" s="15"/>
      <c r="L27" s="135"/>
      <c r="M27" s="54"/>
      <c r="N27" s="54"/>
      <c r="AA27" s="21"/>
    </row>
    <row r="28" spans="1:27">
      <c r="A28" s="21"/>
      <c r="B28" s="21"/>
      <c r="C28" s="21"/>
      <c r="D28" s="194" t="s">
        <v>79</v>
      </c>
      <c r="E28" s="173"/>
      <c r="F28" s="173"/>
      <c r="G28" s="173"/>
      <c r="H28" s="195" t="s">
        <v>80</v>
      </c>
      <c r="I28" s="186"/>
      <c r="J28" s="44"/>
      <c r="K28" s="15"/>
      <c r="L28" s="135"/>
      <c r="M28" s="54"/>
      <c r="N28" s="54"/>
      <c r="AA28" s="21"/>
    </row>
    <row r="29" spans="1:27">
      <c r="A29" s="11"/>
      <c r="B29" s="21"/>
      <c r="C29" s="57"/>
      <c r="D29" s="196" t="s">
        <v>81</v>
      </c>
      <c r="E29" s="173"/>
      <c r="F29" s="173"/>
      <c r="G29" s="144"/>
      <c r="H29" s="12"/>
      <c r="I29" s="58"/>
      <c r="J29" s="64"/>
      <c r="K29" s="15"/>
      <c r="L29" s="135"/>
      <c r="M29" s="54"/>
      <c r="N29" s="54"/>
    </row>
    <row r="30" spans="1:27">
      <c r="A30" s="11"/>
      <c r="B30" s="21"/>
      <c r="C30" s="21"/>
      <c r="D30" s="21"/>
      <c r="E30" s="21"/>
      <c r="F30" s="21"/>
      <c r="G30" s="21"/>
      <c r="H30" s="21"/>
      <c r="I30" s="21"/>
      <c r="J30" s="142"/>
      <c r="K30" s="15"/>
      <c r="L30" s="135"/>
      <c r="M30" s="54"/>
      <c r="N30" s="54"/>
    </row>
    <row r="31" spans="1:27">
      <c r="A31" s="11"/>
      <c r="B31" s="21"/>
      <c r="C31" s="11"/>
      <c r="D31" s="21"/>
      <c r="E31" s="21"/>
      <c r="F31" s="21"/>
      <c r="G31" s="21"/>
      <c r="H31" s="21"/>
      <c r="I31" s="21"/>
      <c r="J31" s="142"/>
      <c r="K31" s="15"/>
      <c r="L31" s="135"/>
      <c r="M31" s="54"/>
      <c r="N31" s="54"/>
    </row>
    <row r="32" spans="1:27" ht="25.5" customHeight="1">
      <c r="A32" s="11"/>
      <c r="B32" s="59" t="s">
        <v>82</v>
      </c>
      <c r="C32" s="59" t="s">
        <v>83</v>
      </c>
      <c r="D32" s="59" t="s">
        <v>84</v>
      </c>
      <c r="E32" s="13"/>
      <c r="F32" s="21"/>
      <c r="G32" s="14"/>
      <c r="H32" s="12"/>
      <c r="I32" s="16"/>
      <c r="J32" s="142"/>
      <c r="K32" s="15"/>
      <c r="L32" s="135"/>
      <c r="M32" s="54"/>
      <c r="N32" s="54"/>
    </row>
    <row r="33" spans="1:14">
      <c r="A33" s="11"/>
      <c r="B33" s="132" t="s">
        <v>85</v>
      </c>
      <c r="C33" s="60">
        <f>SUMIF($K$7:$K$9,"0,5х0,5х0,4",$C$7:$C$9)</f>
        <v>0</v>
      </c>
      <c r="D33" s="60">
        <f>SUMIF($K$7:$K$9,"0,5х0,5х0,4",$D$7:$D$9)</f>
        <v>0</v>
      </c>
      <c r="E33" s="13"/>
      <c r="H33" s="24"/>
      <c r="L33" s="135"/>
      <c r="M33" s="54"/>
      <c r="N33" s="54"/>
    </row>
    <row r="34" spans="1:14">
      <c r="A34" s="11"/>
      <c r="B34" s="132" t="s">
        <v>86</v>
      </c>
      <c r="C34" s="60">
        <f>SUMIF($K$7:$K$9,"0,8х0,8х0,6",$C$7:$C$9)</f>
        <v>0</v>
      </c>
      <c r="D34" s="60">
        <f>SUMIF($K$7:$K$9,"0,8х0,8х0,6",$D$7:$D$9)</f>
        <v>0</v>
      </c>
      <c r="H34" s="24"/>
      <c r="L34" s="135"/>
      <c r="M34" s="54"/>
      <c r="N34" s="54"/>
    </row>
    <row r="35" spans="1:14">
      <c r="A35" s="11"/>
      <c r="B35" s="132" t="s">
        <v>87</v>
      </c>
      <c r="C35" s="60">
        <f>SUMIF($K$7:$K$9,"1,0х1,0х0,6",$C$7:$C$9)</f>
        <v>0</v>
      </c>
      <c r="D35" s="60">
        <f>SUMIF($K$7:$K$9,"1,0х1,0х0,6",$D$7:$D$9)</f>
        <v>0</v>
      </c>
      <c r="L35" s="135"/>
      <c r="M35" s="54"/>
      <c r="N35" s="54"/>
    </row>
    <row r="36" spans="1:14">
      <c r="A36" s="11"/>
      <c r="B36" s="132" t="s">
        <v>88</v>
      </c>
      <c r="C36" s="60">
        <f>SUMIF($K$7:$K$9,"1,3х1,3х0,6",$C$7:$C$9)</f>
        <v>0</v>
      </c>
      <c r="D36" s="60">
        <f>SUMIF($K$7:$K$9,"1,3х1,3х0,6",$D$7:$D$9)</f>
        <v>0</v>
      </c>
      <c r="L36" s="135"/>
      <c r="M36" s="54"/>
      <c r="N36" s="54"/>
    </row>
    <row r="37" spans="1:14">
      <c r="B37" s="132" t="s">
        <v>89</v>
      </c>
      <c r="C37" s="60">
        <f>SUMIF($K$7:$K$9,"1,5х1,5х0,65",$C$7:$C$9)</f>
        <v>0</v>
      </c>
      <c r="D37" s="60">
        <f>SUMIF($K$7:$K$9,"1,5х1,5х0,65",$D$7:$D$9)</f>
        <v>0</v>
      </c>
      <c r="L37" s="135"/>
      <c r="M37" s="54"/>
      <c r="N37" s="54"/>
    </row>
    <row r="38" spans="1:14">
      <c r="B38" s="132" t="s">
        <v>90</v>
      </c>
      <c r="C38" s="60">
        <f>SUMIF($K$7:$K$9,"1,7х1,7х0,65",$C$7:$C$9)</f>
        <v>0</v>
      </c>
      <c r="D38" s="60">
        <f>SUMIF($K$7:$K$9,"1,7х1,7х0,65",$D$7:$D$9)</f>
        <v>0</v>
      </c>
      <c r="L38" s="135"/>
      <c r="M38" s="54"/>
      <c r="N38" s="54"/>
    </row>
    <row r="39" spans="1:14">
      <c r="B39" s="132" t="s">
        <v>91</v>
      </c>
      <c r="C39" s="60">
        <f>SUMIF($K$7:$K$9,"2,0х2,0х0,8",$C$7:$C$9)</f>
        <v>0</v>
      </c>
      <c r="D39" s="60">
        <f>SUMIF($K$7:$K$9,"2,0х2,0х0,8",$D$7:$D$9)</f>
        <v>0</v>
      </c>
      <c r="L39" s="135"/>
      <c r="M39" s="54"/>
      <c r="N39" s="54"/>
    </row>
    <row r="40" spans="1:14">
      <c r="B40" s="132" t="s">
        <v>92</v>
      </c>
      <c r="C40" s="60">
        <f>SUMIF($K$7:$K$9,"2,4х2,4х0,95",$C$7:$C$9)</f>
        <v>0</v>
      </c>
      <c r="D40" s="60">
        <f>SUMIF($K$7:$K$9,"2,4х2,4х0,95",$D$7:$D$42)</f>
        <v>0</v>
      </c>
      <c r="L40" s="135"/>
      <c r="M40" s="54"/>
      <c r="N40" s="54"/>
    </row>
    <row r="41" spans="1:14">
      <c r="B41" s="59" t="s">
        <v>38</v>
      </c>
      <c r="C41" s="60">
        <f>SUM(C33:C40)</f>
        <v>0</v>
      </c>
      <c r="D41" s="60">
        <f>SUM(D33:D40)</f>
        <v>0</v>
      </c>
      <c r="L41" s="135"/>
      <c r="M41" s="54"/>
      <c r="N41" s="54"/>
    </row>
    <row r="42" spans="1:14">
      <c r="L42" s="135"/>
      <c r="M42" s="54"/>
      <c r="N42" s="54"/>
    </row>
    <row r="43" spans="1:14">
      <c r="L43" s="135"/>
      <c r="M43" s="54"/>
      <c r="N43" s="54"/>
    </row>
    <row r="44" spans="1:14">
      <c r="L44" s="135"/>
      <c r="M44" s="54"/>
      <c r="N44" s="54"/>
    </row>
    <row r="45" spans="1:14">
      <c r="L45" s="135"/>
      <c r="M45" s="54"/>
      <c r="N45" s="54"/>
    </row>
    <row r="46" spans="1:14">
      <c r="L46" s="135"/>
      <c r="M46" s="54"/>
      <c r="N46" s="54"/>
    </row>
    <row r="47" spans="1:14">
      <c r="B47" s="54"/>
      <c r="L47" s="135"/>
      <c r="M47" s="54"/>
      <c r="N47" s="54"/>
    </row>
    <row r="48" spans="1:14">
      <c r="L48" s="135"/>
      <c r="M48" s="54"/>
      <c r="N48" s="54"/>
    </row>
    <row r="49" spans="12:14">
      <c r="L49" s="135"/>
      <c r="M49" s="54"/>
      <c r="N49" s="54"/>
    </row>
    <row r="50" spans="12:14">
      <c r="L50" s="135"/>
      <c r="M50" s="54"/>
      <c r="N50" s="54"/>
    </row>
    <row r="51" spans="12:14">
      <c r="L51" s="135"/>
      <c r="M51" s="54"/>
      <c r="N51" s="54"/>
    </row>
    <row r="52" spans="12:14">
      <c r="L52" s="135"/>
      <c r="M52" s="54"/>
      <c r="N52" s="54"/>
    </row>
    <row r="53" spans="12:14">
      <c r="L53" s="135"/>
      <c r="M53" s="54"/>
      <c r="N53" s="54"/>
    </row>
    <row r="54" spans="12:14">
      <c r="L54" s="135"/>
      <c r="M54" s="54"/>
      <c r="N54" s="54"/>
    </row>
    <row r="55" spans="12:14">
      <c r="L55" s="135"/>
      <c r="M55" s="54"/>
      <c r="N55" s="54"/>
    </row>
    <row r="56" spans="12:14">
      <c r="L56" s="135"/>
      <c r="M56" s="54"/>
      <c r="N56" s="54"/>
    </row>
    <row r="57" spans="12:14">
      <c r="L57" s="135"/>
      <c r="M57" s="54"/>
      <c r="N57" s="54"/>
    </row>
    <row r="58" spans="12:14">
      <c r="L58" s="135"/>
      <c r="M58" s="54"/>
      <c r="N58" s="54"/>
    </row>
    <row r="59" spans="12:14">
      <c r="L59" s="135"/>
      <c r="M59" s="54"/>
      <c r="N59" s="54"/>
    </row>
    <row r="60" spans="12:14">
      <c r="L60" s="135"/>
      <c r="M60" s="54"/>
      <c r="N60" s="54"/>
    </row>
    <row r="61" spans="12:14">
      <c r="L61" s="135"/>
      <c r="M61" s="54"/>
      <c r="N61" s="54"/>
    </row>
    <row r="62" spans="12:14">
      <c r="L62" s="135"/>
      <c r="M62" s="54"/>
      <c r="N62" s="54"/>
    </row>
    <row r="63" spans="12:14">
      <c r="L63" s="135"/>
      <c r="M63" s="54"/>
      <c r="N63" s="54"/>
    </row>
    <row r="64" spans="12:14">
      <c r="L64" s="135"/>
      <c r="M64" s="54"/>
      <c r="N64" s="54"/>
    </row>
    <row r="65" spans="12:14">
      <c r="L65" s="135"/>
      <c r="M65" s="54"/>
      <c r="N65" s="54"/>
    </row>
    <row r="66" spans="12:14">
      <c r="L66" s="135"/>
      <c r="M66" s="54"/>
      <c r="N66" s="54"/>
    </row>
    <row r="67" spans="12:14">
      <c r="L67" s="135"/>
      <c r="M67" s="54"/>
      <c r="N67" s="54"/>
    </row>
    <row r="68" spans="12:14">
      <c r="L68" s="135"/>
      <c r="M68" s="54"/>
      <c r="N68" s="54"/>
    </row>
    <row r="69" spans="12:14">
      <c r="L69" s="135"/>
      <c r="M69" s="54"/>
      <c r="N69" s="54"/>
    </row>
    <row r="70" spans="12:14">
      <c r="L70" s="135"/>
      <c r="M70" s="54"/>
      <c r="N70" s="54"/>
    </row>
    <row r="71" spans="12:14">
      <c r="L71" s="135"/>
      <c r="M71" s="54"/>
      <c r="N71" s="54"/>
    </row>
    <row r="72" spans="12:14">
      <c r="L72" s="135"/>
      <c r="M72" s="54"/>
      <c r="N72" s="54"/>
    </row>
    <row r="73" spans="12:14">
      <c r="L73" s="135"/>
      <c r="M73" s="54"/>
      <c r="N73" s="54"/>
    </row>
    <row r="74" spans="12:14">
      <c r="L74" s="135"/>
      <c r="M74" s="54"/>
      <c r="N74" s="54"/>
    </row>
    <row r="75" spans="12:14">
      <c r="L75" s="135"/>
      <c r="M75" s="54"/>
      <c r="N75" s="54"/>
    </row>
    <row r="76" spans="12:14">
      <c r="L76" s="135"/>
      <c r="M76" s="54"/>
      <c r="N76" s="54"/>
    </row>
    <row r="77" spans="12:14">
      <c r="L77" s="135"/>
      <c r="M77" s="54"/>
      <c r="N77" s="54"/>
    </row>
    <row r="78" spans="12:14">
      <c r="L78" s="135"/>
      <c r="M78" s="54"/>
      <c r="N78" s="54"/>
    </row>
    <row r="79" spans="12:14">
      <c r="L79" s="135"/>
      <c r="M79" s="54"/>
      <c r="N79" s="54"/>
    </row>
    <row r="80" spans="12:14">
      <c r="L80" s="135"/>
      <c r="M80" s="54"/>
      <c r="N80" s="54"/>
    </row>
    <row r="81" spans="12:14">
      <c r="L81" s="135"/>
      <c r="M81" s="54"/>
      <c r="N81" s="54"/>
    </row>
    <row r="82" spans="12:14">
      <c r="L82" s="135"/>
      <c r="M82" s="54"/>
      <c r="N82" s="54"/>
    </row>
    <row r="83" spans="12:14">
      <c r="L83" s="135"/>
      <c r="M83" s="54"/>
      <c r="N83" s="54"/>
    </row>
    <row r="84" spans="12:14">
      <c r="L84" s="135"/>
      <c r="M84" s="54"/>
      <c r="N84" s="54"/>
    </row>
    <row r="85" spans="12:14">
      <c r="L85" s="135"/>
      <c r="M85" s="54"/>
      <c r="N85" s="54"/>
    </row>
    <row r="86" spans="12:14">
      <c r="L86" s="135"/>
      <c r="M86" s="54"/>
      <c r="N86" s="54"/>
    </row>
    <row r="87" spans="12:14">
      <c r="L87" s="135"/>
      <c r="M87" s="54"/>
      <c r="N87" s="54"/>
    </row>
    <row r="88" spans="12:14">
      <c r="L88" s="135"/>
      <c r="M88" s="54"/>
      <c r="N88" s="54"/>
    </row>
    <row r="89" spans="12:14">
      <c r="L89" s="135"/>
      <c r="M89" s="54"/>
      <c r="N89" s="54"/>
    </row>
    <row r="90" spans="12:14">
      <c r="L90" s="135"/>
      <c r="M90" s="54"/>
      <c r="N90" s="54"/>
    </row>
    <row r="91" spans="12:14">
      <c r="L91" s="135"/>
      <c r="M91" s="54"/>
      <c r="N91" s="54"/>
    </row>
    <row r="92" spans="12:14">
      <c r="L92" s="135"/>
      <c r="M92" s="54"/>
      <c r="N92" s="54"/>
    </row>
    <row r="93" spans="12:14">
      <c r="L93" s="135"/>
      <c r="M93" s="54"/>
      <c r="N93" s="54"/>
    </row>
    <row r="94" spans="12:14">
      <c r="L94" s="135"/>
      <c r="M94" s="54"/>
      <c r="N94" s="54"/>
    </row>
    <row r="95" spans="12:14">
      <c r="L95" s="135"/>
      <c r="M95" s="54"/>
      <c r="N95" s="54"/>
    </row>
    <row r="96" spans="12:14">
      <c r="L96" s="135"/>
      <c r="M96" s="54"/>
      <c r="N96" s="54"/>
    </row>
    <row r="97" spans="12:14">
      <c r="L97" s="135"/>
      <c r="M97" s="54"/>
      <c r="N97" s="54"/>
    </row>
    <row r="98" spans="12:14">
      <c r="L98" s="135"/>
      <c r="M98" s="54"/>
      <c r="N98" s="54"/>
    </row>
    <row r="99" spans="12:14">
      <c r="L99" s="135"/>
      <c r="M99" s="54"/>
      <c r="N99" s="54"/>
    </row>
    <row r="100" spans="12:14">
      <c r="L100" s="135"/>
      <c r="M100" s="54"/>
      <c r="N100" s="54"/>
    </row>
    <row r="101" spans="12:14">
      <c r="L101" s="135"/>
      <c r="M101" s="54"/>
      <c r="N101" s="54"/>
    </row>
    <row r="102" spans="12:14">
      <c r="L102" s="135"/>
      <c r="M102" s="54"/>
      <c r="N102" s="54"/>
    </row>
    <row r="103" spans="12:14">
      <c r="L103" s="135"/>
      <c r="M103" s="54"/>
      <c r="N103" s="54"/>
    </row>
    <row r="104" spans="12:14">
      <c r="L104" s="135"/>
      <c r="M104" s="54"/>
      <c r="N104" s="54"/>
    </row>
    <row r="105" spans="12:14">
      <c r="L105" s="135"/>
      <c r="M105" s="54"/>
      <c r="N105" s="54"/>
    </row>
    <row r="106" spans="12:14">
      <c r="L106" s="135"/>
      <c r="M106" s="54"/>
      <c r="N106" s="54"/>
    </row>
    <row r="107" spans="12:14">
      <c r="L107" s="135"/>
      <c r="M107" s="54"/>
      <c r="N107" s="54"/>
    </row>
    <row r="108" spans="12:14">
      <c r="L108" s="135"/>
      <c r="M108" s="54"/>
      <c r="N108" s="54"/>
    </row>
    <row r="109" spans="12:14">
      <c r="L109" s="135"/>
      <c r="M109" s="54"/>
      <c r="N109" s="54"/>
    </row>
    <row r="110" spans="12:14">
      <c r="L110" s="135"/>
      <c r="M110" s="54"/>
      <c r="N110" s="54"/>
    </row>
    <row r="111" spans="12:14">
      <c r="L111" s="135"/>
      <c r="M111" s="54"/>
      <c r="N111" s="54"/>
    </row>
    <row r="112" spans="12:14">
      <c r="L112" s="135"/>
      <c r="M112" s="54"/>
      <c r="N112" s="54"/>
    </row>
    <row r="113" spans="12:14">
      <c r="L113" s="135"/>
      <c r="M113" s="54"/>
      <c r="N113" s="54"/>
    </row>
    <row r="114" spans="12:14">
      <c r="L114" s="135"/>
      <c r="M114" s="54"/>
      <c r="N114" s="54"/>
    </row>
    <row r="115" spans="12:14">
      <c r="L115" s="135"/>
      <c r="M115" s="54"/>
      <c r="N115" s="54"/>
    </row>
    <row r="116" spans="12:14">
      <c r="L116" s="135"/>
      <c r="M116" s="54"/>
      <c r="N116" s="54"/>
    </row>
    <row r="117" spans="12:14">
      <c r="L117" s="135"/>
      <c r="M117" s="54"/>
      <c r="N117" s="54"/>
    </row>
    <row r="118" spans="12:14">
      <c r="L118" s="135"/>
      <c r="M118" s="54"/>
      <c r="N118" s="54"/>
    </row>
    <row r="119" spans="12:14">
      <c r="L119" s="135"/>
      <c r="M119" s="54"/>
      <c r="N119" s="54"/>
    </row>
    <row r="120" spans="12:14">
      <c r="L120" s="135"/>
      <c r="M120" s="54"/>
      <c r="N120" s="54"/>
    </row>
    <row r="121" spans="12:14">
      <c r="L121" s="135"/>
      <c r="M121" s="54"/>
      <c r="N121" s="54"/>
    </row>
    <row r="122" spans="12:14">
      <c r="L122" s="135"/>
      <c r="M122" s="54"/>
      <c r="N122" s="54"/>
    </row>
    <row r="123" spans="12:14">
      <c r="L123" s="135"/>
      <c r="M123" s="54"/>
      <c r="N123" s="54"/>
    </row>
    <row r="124" spans="12:14">
      <c r="L124" s="135"/>
      <c r="M124" s="54"/>
      <c r="N124" s="54"/>
    </row>
    <row r="125" spans="12:14">
      <c r="L125" s="135"/>
      <c r="M125" s="54"/>
      <c r="N125" s="54"/>
    </row>
    <row r="126" spans="12:14">
      <c r="L126" s="135"/>
      <c r="M126" s="54"/>
      <c r="N126" s="54"/>
    </row>
    <row r="127" spans="12:14">
      <c r="L127" s="135"/>
      <c r="M127" s="54"/>
      <c r="N127" s="54"/>
    </row>
    <row r="128" spans="12:14">
      <c r="L128" s="135"/>
      <c r="M128" s="54"/>
      <c r="N128" s="54"/>
    </row>
    <row r="129" spans="12:14">
      <c r="L129" s="135"/>
      <c r="M129" s="54"/>
      <c r="N129" s="54"/>
    </row>
    <row r="130" spans="12:14">
      <c r="L130" s="135"/>
      <c r="M130" s="54"/>
      <c r="N130" s="54"/>
    </row>
    <row r="131" spans="12:14">
      <c r="L131" s="135"/>
      <c r="M131" s="54"/>
      <c r="N131" s="54"/>
    </row>
    <row r="132" spans="12:14">
      <c r="L132" s="135"/>
      <c r="M132" s="54"/>
      <c r="N132" s="54"/>
    </row>
    <row r="133" spans="12:14">
      <c r="L133" s="135"/>
      <c r="M133" s="54"/>
      <c r="N133" s="54"/>
    </row>
    <row r="134" spans="12:14">
      <c r="L134" s="135"/>
      <c r="M134" s="54"/>
      <c r="N134" s="54"/>
    </row>
    <row r="135" spans="12:14">
      <c r="L135" s="135"/>
      <c r="M135" s="54"/>
      <c r="N135" s="54"/>
    </row>
    <row r="136" spans="12:14">
      <c r="L136" s="135"/>
      <c r="M136" s="54"/>
      <c r="N136" s="54"/>
    </row>
    <row r="137" spans="12:14">
      <c r="L137" s="135"/>
      <c r="M137" s="54"/>
      <c r="N137" s="54"/>
    </row>
    <row r="138" spans="12:14">
      <c r="L138" s="135"/>
      <c r="M138" s="54"/>
      <c r="N138" s="54"/>
    </row>
    <row r="139" spans="12:14">
      <c r="L139" s="135"/>
      <c r="M139" s="54"/>
      <c r="N139" s="54"/>
    </row>
    <row r="140" spans="12:14">
      <c r="L140" s="135"/>
      <c r="M140" s="54"/>
      <c r="N140" s="54"/>
    </row>
    <row r="141" spans="12:14">
      <c r="L141" s="135"/>
      <c r="M141" s="54"/>
      <c r="N141" s="54"/>
    </row>
    <row r="142" spans="12:14">
      <c r="L142" s="135"/>
      <c r="M142" s="54"/>
      <c r="N142" s="54"/>
    </row>
    <row r="143" spans="12:14">
      <c r="L143" s="135"/>
      <c r="M143" s="54"/>
      <c r="N143" s="54"/>
    </row>
    <row r="144" spans="12:14">
      <c r="L144" s="135"/>
      <c r="M144" s="54"/>
      <c r="N144" s="54"/>
    </row>
    <row r="145" spans="12:14">
      <c r="L145" s="135"/>
      <c r="M145" s="54"/>
      <c r="N145" s="54"/>
    </row>
    <row r="146" spans="12:14">
      <c r="L146" s="135"/>
      <c r="M146" s="54"/>
      <c r="N146" s="54"/>
    </row>
    <row r="147" spans="12:14">
      <c r="L147" s="135"/>
      <c r="M147" s="54"/>
      <c r="N147" s="54"/>
    </row>
    <row r="148" spans="12:14">
      <c r="L148" s="135"/>
      <c r="M148" s="54"/>
      <c r="N148" s="54"/>
    </row>
    <row r="149" spans="12:14">
      <c r="L149" s="135"/>
      <c r="M149" s="54"/>
      <c r="N149" s="54"/>
    </row>
    <row r="150" spans="12:14">
      <c r="L150" s="135"/>
      <c r="M150" s="54"/>
      <c r="N150" s="54"/>
    </row>
    <row r="151" spans="12:14">
      <c r="L151" s="135"/>
      <c r="M151" s="54"/>
      <c r="N151" s="54"/>
    </row>
    <row r="152" spans="12:14">
      <c r="L152" s="135"/>
      <c r="M152" s="54"/>
      <c r="N152" s="54"/>
    </row>
    <row r="153" spans="12:14">
      <c r="L153" s="135"/>
      <c r="M153" s="54"/>
      <c r="N153" s="54"/>
    </row>
    <row r="154" spans="12:14">
      <c r="L154" s="135"/>
      <c r="M154" s="54"/>
      <c r="N154" s="54"/>
    </row>
    <row r="155" spans="12:14">
      <c r="L155" s="135"/>
      <c r="M155" s="54"/>
      <c r="N155" s="54"/>
    </row>
    <row r="156" spans="12:14">
      <c r="L156" s="135"/>
      <c r="M156" s="54"/>
      <c r="N156" s="54"/>
    </row>
    <row r="157" spans="12:14">
      <c r="L157" s="135"/>
      <c r="M157" s="54"/>
      <c r="N157" s="54"/>
    </row>
    <row r="158" spans="12:14">
      <c r="L158" s="135"/>
      <c r="M158" s="54"/>
      <c r="N158" s="54"/>
    </row>
    <row r="159" spans="12:14">
      <c r="L159" s="135"/>
      <c r="M159" s="54"/>
      <c r="N159" s="54"/>
    </row>
    <row r="160" spans="12:14">
      <c r="L160" s="135"/>
      <c r="M160" s="54"/>
      <c r="N160" s="54"/>
    </row>
    <row r="161" spans="12:14">
      <c r="L161" s="135"/>
      <c r="M161" s="54"/>
      <c r="N161" s="54"/>
    </row>
    <row r="162" spans="12:14">
      <c r="L162" s="135"/>
      <c r="M162" s="54"/>
      <c r="N162" s="54"/>
    </row>
    <row r="163" spans="12:14">
      <c r="L163" s="135"/>
      <c r="M163" s="54"/>
      <c r="N163" s="54"/>
    </row>
    <row r="164" spans="12:14">
      <c r="L164" s="135"/>
      <c r="M164" s="54"/>
      <c r="N164" s="54"/>
    </row>
    <row r="165" spans="12:14">
      <c r="L165" s="135"/>
      <c r="M165" s="54"/>
      <c r="N165" s="54"/>
    </row>
    <row r="166" spans="12:14">
      <c r="L166" s="135"/>
      <c r="M166" s="54"/>
      <c r="N166" s="54"/>
    </row>
    <row r="167" spans="12:14">
      <c r="L167" s="135"/>
      <c r="M167" s="54"/>
      <c r="N167" s="54"/>
    </row>
    <row r="168" spans="12:14">
      <c r="L168" s="135"/>
      <c r="M168" s="54"/>
      <c r="N168" s="54"/>
    </row>
    <row r="169" spans="12:14">
      <c r="L169" s="135"/>
      <c r="M169" s="54"/>
      <c r="N169" s="54"/>
    </row>
    <row r="170" spans="12:14">
      <c r="L170" s="135"/>
      <c r="M170" s="54"/>
      <c r="N170" s="54"/>
    </row>
    <row r="171" spans="12:14">
      <c r="L171" s="135"/>
      <c r="M171" s="54"/>
      <c r="N171" s="54"/>
    </row>
    <row r="172" spans="12:14">
      <c r="L172" s="135"/>
      <c r="M172" s="54"/>
      <c r="N172" s="54"/>
    </row>
    <row r="173" spans="12:14">
      <c r="L173" s="135"/>
      <c r="M173" s="54"/>
      <c r="N173" s="54"/>
    </row>
    <row r="174" spans="12:14">
      <c r="L174" s="135"/>
      <c r="M174" s="54"/>
      <c r="N174" s="54"/>
    </row>
    <row r="175" spans="12:14">
      <c r="L175" s="135"/>
      <c r="M175" s="54"/>
      <c r="N175" s="54"/>
    </row>
    <row r="176" spans="12:14">
      <c r="L176" s="135"/>
      <c r="M176" s="54"/>
      <c r="N176" s="54"/>
    </row>
    <row r="177" spans="12:14">
      <c r="L177" s="135"/>
      <c r="M177" s="54"/>
      <c r="N177" s="54"/>
    </row>
    <row r="178" spans="12:14">
      <c r="L178" s="135"/>
      <c r="M178" s="54"/>
      <c r="N178" s="54"/>
    </row>
    <row r="179" spans="12:14">
      <c r="L179" s="135"/>
      <c r="M179" s="54"/>
      <c r="N179" s="54"/>
    </row>
    <row r="180" spans="12:14">
      <c r="L180" s="135"/>
      <c r="M180" s="54"/>
      <c r="N180" s="54"/>
    </row>
    <row r="181" spans="12:14">
      <c r="L181" s="135"/>
      <c r="M181" s="54"/>
      <c r="N181" s="54"/>
    </row>
    <row r="182" spans="12:14">
      <c r="L182" s="135"/>
      <c r="M182" s="54"/>
      <c r="N182" s="54"/>
    </row>
    <row r="183" spans="12:14">
      <c r="L183" s="135"/>
      <c r="M183" s="54"/>
      <c r="N183" s="54"/>
    </row>
    <row r="184" spans="12:14">
      <c r="L184" s="135"/>
      <c r="M184" s="54"/>
      <c r="N184" s="54"/>
    </row>
    <row r="185" spans="12:14">
      <c r="L185" s="135"/>
      <c r="M185" s="54"/>
      <c r="N185" s="54"/>
    </row>
    <row r="186" spans="12:14">
      <c r="L186" s="135"/>
      <c r="M186" s="54"/>
      <c r="N186" s="54"/>
    </row>
    <row r="187" spans="12:14">
      <c r="L187" s="135"/>
      <c r="M187" s="54"/>
      <c r="N187" s="54"/>
    </row>
    <row r="188" spans="12:14">
      <c r="L188" s="135"/>
      <c r="M188" s="54"/>
      <c r="N188" s="54"/>
    </row>
    <row r="189" spans="12:14">
      <c r="L189" s="135"/>
      <c r="M189" s="54"/>
      <c r="N189" s="54"/>
    </row>
    <row r="190" spans="12:14">
      <c r="L190" s="135"/>
      <c r="M190" s="54"/>
      <c r="N190" s="54"/>
    </row>
    <row r="191" spans="12:14">
      <c r="L191" s="135"/>
      <c r="M191" s="54"/>
      <c r="N191" s="54"/>
    </row>
    <row r="192" spans="12:14">
      <c r="L192" s="135"/>
      <c r="M192" s="54"/>
      <c r="N192" s="54"/>
    </row>
    <row r="193" spans="12:14">
      <c r="L193" s="135"/>
      <c r="M193" s="54"/>
      <c r="N193" s="54"/>
    </row>
    <row r="194" spans="12:14">
      <c r="L194" s="135"/>
      <c r="M194" s="54"/>
      <c r="N194" s="54"/>
    </row>
    <row r="195" spans="12:14">
      <c r="L195" s="135"/>
      <c r="M195" s="54"/>
      <c r="N195" s="54"/>
    </row>
    <row r="196" spans="12:14">
      <c r="L196" s="135"/>
      <c r="M196" s="54"/>
      <c r="N196" s="54"/>
    </row>
    <row r="197" spans="12:14">
      <c r="L197" s="135"/>
      <c r="M197" s="54"/>
      <c r="N197" s="54"/>
    </row>
    <row r="198" spans="12:14">
      <c r="L198" s="135"/>
      <c r="M198" s="54"/>
      <c r="N198" s="54"/>
    </row>
    <row r="199" spans="12:14">
      <c r="L199" s="135"/>
      <c r="M199" s="54"/>
      <c r="N199" s="54"/>
    </row>
    <row r="200" spans="12:14">
      <c r="L200" s="135"/>
      <c r="M200" s="54"/>
      <c r="N200" s="54"/>
    </row>
    <row r="201" spans="12:14">
      <c r="L201" s="135"/>
      <c r="M201" s="54"/>
      <c r="N201" s="54"/>
    </row>
    <row r="202" spans="12:14">
      <c r="L202" s="135"/>
      <c r="M202" s="54"/>
      <c r="N202" s="54"/>
    </row>
    <row r="203" spans="12:14">
      <c r="L203" s="135"/>
      <c r="M203" s="54"/>
      <c r="N203" s="54"/>
    </row>
    <row r="204" spans="12:14">
      <c r="L204" s="135"/>
      <c r="M204" s="54"/>
      <c r="N204" s="54"/>
    </row>
    <row r="205" spans="12:14">
      <c r="L205" s="135"/>
      <c r="M205" s="54"/>
      <c r="N205" s="54"/>
    </row>
    <row r="206" spans="12:14">
      <c r="L206" s="135"/>
      <c r="M206" s="54"/>
      <c r="N206" s="54"/>
    </row>
    <row r="207" spans="12:14">
      <c r="L207" s="135"/>
      <c r="M207" s="54"/>
      <c r="N207" s="54"/>
    </row>
    <row r="208" spans="12:14">
      <c r="L208" s="135"/>
      <c r="M208" s="54"/>
      <c r="N208" s="54"/>
    </row>
    <row r="209" spans="12:14">
      <c r="L209" s="135"/>
      <c r="M209" s="54"/>
      <c r="N209" s="54"/>
    </row>
    <row r="210" spans="12:14">
      <c r="L210" s="135"/>
      <c r="M210" s="54"/>
      <c r="N210" s="54"/>
    </row>
    <row r="211" spans="12:14">
      <c r="L211" s="135"/>
      <c r="M211" s="54"/>
      <c r="N211" s="54"/>
    </row>
    <row r="212" spans="12:14">
      <c r="L212" s="135"/>
      <c r="M212" s="54"/>
      <c r="N212" s="54"/>
    </row>
    <row r="213" spans="12:14">
      <c r="L213" s="135"/>
      <c r="M213" s="54"/>
      <c r="N213" s="54"/>
    </row>
    <row r="214" spans="12:14">
      <c r="L214" s="135"/>
      <c r="M214" s="54"/>
      <c r="N214" s="54"/>
    </row>
    <row r="215" spans="12:14">
      <c r="L215" s="135"/>
      <c r="M215" s="54"/>
      <c r="N215" s="54"/>
    </row>
    <row r="216" spans="12:14">
      <c r="L216" s="135"/>
      <c r="M216" s="54"/>
      <c r="N216" s="54"/>
    </row>
    <row r="217" spans="12:14">
      <c r="L217" s="135"/>
      <c r="M217" s="54"/>
      <c r="N217" s="54"/>
    </row>
    <row r="218" spans="12:14">
      <c r="L218" s="135"/>
      <c r="M218" s="54"/>
      <c r="N218" s="54"/>
    </row>
    <row r="219" spans="12:14">
      <c r="L219" s="135"/>
      <c r="M219" s="54"/>
      <c r="N219" s="54"/>
    </row>
    <row r="220" spans="12:14">
      <c r="L220" s="135"/>
      <c r="M220" s="54"/>
      <c r="N220" s="54"/>
    </row>
    <row r="221" spans="12:14">
      <c r="L221" s="135"/>
      <c r="M221" s="54"/>
      <c r="N221" s="54"/>
    </row>
    <row r="222" spans="12:14">
      <c r="L222" s="135"/>
      <c r="M222" s="54"/>
      <c r="N222" s="54"/>
    </row>
    <row r="223" spans="12:14">
      <c r="L223" s="135"/>
      <c r="M223" s="54"/>
      <c r="N223" s="54"/>
    </row>
    <row r="224" spans="12:14">
      <c r="L224" s="135"/>
      <c r="M224" s="54"/>
      <c r="N224" s="54"/>
    </row>
    <row r="225" spans="12:14">
      <c r="L225" s="135"/>
      <c r="M225" s="54"/>
      <c r="N225" s="54"/>
    </row>
    <row r="226" spans="12:14">
      <c r="L226" s="135"/>
      <c r="M226" s="54"/>
      <c r="N226" s="54"/>
    </row>
    <row r="227" spans="12:14">
      <c r="L227" s="135"/>
      <c r="M227" s="54"/>
      <c r="N227" s="54"/>
    </row>
    <row r="228" spans="12:14">
      <c r="L228" s="135"/>
      <c r="M228" s="54"/>
      <c r="N228" s="54"/>
    </row>
    <row r="229" spans="12:14">
      <c r="L229" s="135"/>
      <c r="M229" s="54"/>
      <c r="N229" s="54"/>
    </row>
    <row r="230" spans="12:14">
      <c r="L230" s="135"/>
      <c r="M230" s="54"/>
      <c r="N230" s="54"/>
    </row>
    <row r="231" spans="12:14">
      <c r="L231" s="135"/>
      <c r="M231" s="54"/>
      <c r="N231" s="54"/>
    </row>
    <row r="232" spans="12:14">
      <c r="L232" s="135"/>
      <c r="M232" s="54"/>
      <c r="N232" s="54"/>
    </row>
    <row r="233" spans="12:14">
      <c r="L233" s="135"/>
      <c r="M233" s="54"/>
      <c r="N233" s="54"/>
    </row>
    <row r="234" spans="12:14">
      <c r="L234" s="135"/>
      <c r="M234" s="54"/>
      <c r="N234" s="54"/>
    </row>
    <row r="235" spans="12:14">
      <c r="L235" s="135"/>
      <c r="M235" s="54"/>
      <c r="N235" s="54"/>
    </row>
    <row r="236" spans="12:14">
      <c r="L236" s="135"/>
      <c r="M236" s="54"/>
      <c r="N236" s="54"/>
    </row>
    <row r="237" spans="12:14">
      <c r="L237" s="135"/>
      <c r="M237" s="54"/>
      <c r="N237" s="54"/>
    </row>
    <row r="238" spans="12:14">
      <c r="L238" s="135"/>
      <c r="M238" s="54"/>
      <c r="N238" s="54"/>
    </row>
    <row r="239" spans="12:14">
      <c r="L239" s="135"/>
      <c r="M239" s="54"/>
      <c r="N239" s="54"/>
    </row>
    <row r="240" spans="12:14">
      <c r="L240" s="135"/>
      <c r="M240" s="54"/>
      <c r="N240" s="54"/>
    </row>
    <row r="241" spans="1:27">
      <c r="L241" s="135"/>
      <c r="M241" s="54"/>
      <c r="N241" s="54"/>
    </row>
    <row r="242" spans="1:27">
      <c r="L242" s="135"/>
      <c r="M242" s="54"/>
      <c r="N242" s="54"/>
    </row>
    <row r="243" spans="1:27">
      <c r="L243" s="135"/>
      <c r="M243" s="54"/>
      <c r="N243" s="54"/>
    </row>
    <row r="244" spans="1:27">
      <c r="L244" s="135"/>
      <c r="M244" s="54"/>
      <c r="N244" s="54"/>
    </row>
    <row r="245" spans="1:27">
      <c r="L245" s="135"/>
      <c r="M245" s="54"/>
      <c r="N245" s="54"/>
    </row>
    <row r="246" spans="1:27">
      <c r="L246" s="132"/>
      <c r="M246" s="54"/>
      <c r="N246" s="54"/>
    </row>
    <row r="247" spans="1:27" s="91" customFormat="1" ht="27.75" customHeight="1">
      <c r="A247" s="3"/>
      <c r="B247" s="17"/>
      <c r="C247" s="1"/>
      <c r="D247" s="1"/>
      <c r="E247" s="3"/>
      <c r="F247" s="3"/>
      <c r="G247" s="3"/>
      <c r="H247" s="2"/>
      <c r="I247" s="18"/>
      <c r="J247" s="143"/>
      <c r="K247" s="19"/>
      <c r="L247" s="133"/>
      <c r="AA247" s="17"/>
    </row>
    <row r="248" spans="1:27" s="91" customFormat="1" ht="38.25" customHeight="1">
      <c r="A248" s="3"/>
      <c r="B248" s="17"/>
      <c r="C248" s="1"/>
      <c r="D248" s="1"/>
      <c r="E248" s="3"/>
      <c r="F248" s="3"/>
      <c r="G248" s="3"/>
      <c r="H248" s="2"/>
      <c r="I248" s="18"/>
      <c r="J248" s="143"/>
      <c r="K248" s="19"/>
      <c r="AA248" s="17"/>
    </row>
    <row r="249" spans="1:27" s="91" customFormat="1" ht="15.75" customHeight="1">
      <c r="A249" s="3"/>
      <c r="B249" s="17"/>
      <c r="C249" s="1"/>
      <c r="D249" s="1"/>
      <c r="E249" s="3"/>
      <c r="F249" s="3"/>
      <c r="G249" s="3"/>
      <c r="H249" s="2"/>
      <c r="I249" s="18"/>
      <c r="J249" s="143"/>
      <c r="K249" s="19"/>
      <c r="AA249" s="17"/>
    </row>
    <row r="250" spans="1:27" s="91" customFormat="1" ht="15.75" customHeight="1">
      <c r="A250" s="3"/>
      <c r="B250" s="17"/>
      <c r="C250" s="1"/>
      <c r="D250" s="1"/>
      <c r="E250" s="3"/>
      <c r="F250" s="3"/>
      <c r="G250" s="3"/>
      <c r="H250" s="2"/>
      <c r="I250" s="18"/>
      <c r="J250" s="143"/>
      <c r="K250" s="19"/>
      <c r="O250" s="92" t="e">
        <f ca="1">GetKom(#REF!,#REF!,#REF!,#REF!)</f>
        <v>#NAME?</v>
      </c>
      <c r="AA250" s="17"/>
    </row>
    <row r="251" spans="1:27" s="91" customFormat="1" ht="15.75" customHeight="1">
      <c r="A251" s="3"/>
      <c r="B251" s="17"/>
      <c r="C251" s="1"/>
      <c r="D251" s="1"/>
      <c r="E251" s="3"/>
      <c r="F251" s="3"/>
      <c r="G251" s="3"/>
      <c r="H251" s="2"/>
      <c r="I251" s="18"/>
      <c r="J251" s="143"/>
      <c r="K251" s="19"/>
      <c r="AA251" s="17"/>
    </row>
    <row r="252" spans="1:27" s="91" customFormat="1">
      <c r="A252" s="3"/>
      <c r="B252" s="17"/>
      <c r="C252" s="1"/>
      <c r="D252" s="1"/>
      <c r="E252" s="3"/>
      <c r="F252" s="3"/>
      <c r="G252" s="3"/>
      <c r="H252" s="2"/>
      <c r="I252" s="18"/>
      <c r="J252" s="143"/>
      <c r="K252" s="19"/>
      <c r="O252" s="90"/>
      <c r="AA252" s="17"/>
    </row>
    <row r="253" spans="1:27" s="91" customFormat="1" ht="15.75" customHeight="1">
      <c r="A253" s="3"/>
      <c r="B253" s="17"/>
      <c r="C253" s="1"/>
      <c r="D253" s="1"/>
      <c r="E253" s="3"/>
      <c r="F253" s="3"/>
      <c r="G253" s="3"/>
      <c r="H253" s="2"/>
      <c r="I253" s="18"/>
      <c r="J253" s="143"/>
      <c r="K253" s="19"/>
      <c r="AA253" s="17"/>
    </row>
    <row r="254" spans="1:27" s="91" customFormat="1" ht="15.75" customHeight="1">
      <c r="A254" s="3"/>
      <c r="B254" s="17"/>
      <c r="C254" s="1"/>
      <c r="D254" s="1"/>
      <c r="E254" s="3"/>
      <c r="F254" s="3"/>
      <c r="G254" s="3"/>
      <c r="H254" s="2"/>
      <c r="I254" s="18"/>
      <c r="J254" s="143"/>
      <c r="K254" s="19"/>
      <c r="L254" s="134"/>
      <c r="AA254" s="17"/>
    </row>
    <row r="255" spans="1:27" s="91" customFormat="1">
      <c r="A255" s="3"/>
      <c r="B255" s="17"/>
      <c r="C255" s="1"/>
      <c r="D255" s="1"/>
      <c r="E255" s="3"/>
      <c r="F255" s="3"/>
      <c r="G255" s="3"/>
      <c r="H255" s="2"/>
      <c r="I255" s="18"/>
      <c r="J255" s="143"/>
      <c r="K255" s="19"/>
      <c r="L255" s="134"/>
      <c r="AA255" s="17"/>
    </row>
    <row r="256" spans="1:27" s="91" customFormat="1">
      <c r="A256" s="3"/>
      <c r="B256" s="17"/>
      <c r="C256" s="1"/>
      <c r="D256" s="1"/>
      <c r="E256" s="3"/>
      <c r="F256" s="3"/>
      <c r="G256" s="3"/>
      <c r="H256" s="2"/>
      <c r="I256" s="18"/>
      <c r="J256" s="143"/>
      <c r="K256" s="19"/>
      <c r="L256" s="134"/>
      <c r="AA256" s="17"/>
    </row>
    <row r="257" spans="1:27" s="91" customFormat="1" ht="16.5" customHeight="1">
      <c r="A257" s="3"/>
      <c r="B257" s="17"/>
      <c r="C257" s="1"/>
      <c r="D257" s="1"/>
      <c r="E257" s="3"/>
      <c r="F257" s="3"/>
      <c r="G257" s="3"/>
      <c r="H257" s="2"/>
      <c r="I257" s="18"/>
      <c r="J257" s="143"/>
      <c r="K257" s="19"/>
      <c r="L257" s="134"/>
      <c r="AA257" s="17"/>
    </row>
    <row r="258" spans="1:27" s="91" customFormat="1" ht="17.25" customHeight="1">
      <c r="A258" s="3"/>
      <c r="B258" s="17"/>
      <c r="C258" s="1"/>
      <c r="D258" s="1"/>
      <c r="E258" s="3"/>
      <c r="F258" s="3"/>
      <c r="G258" s="3"/>
      <c r="H258" s="2"/>
      <c r="I258" s="18"/>
      <c r="J258" s="143"/>
      <c r="K258" s="19"/>
      <c r="AA258" s="17"/>
    </row>
    <row r="259" spans="1:27" s="91" customFormat="1">
      <c r="A259" s="3"/>
      <c r="B259" s="17"/>
      <c r="C259" s="1"/>
      <c r="D259" s="1"/>
      <c r="E259" s="3"/>
      <c r="F259" s="3"/>
      <c r="G259" s="3"/>
      <c r="H259" s="2"/>
      <c r="I259" s="18"/>
      <c r="J259" s="143"/>
      <c r="K259" s="19"/>
      <c r="AA259" s="17"/>
    </row>
    <row r="260" spans="1:27" s="91" customFormat="1">
      <c r="A260" s="3"/>
      <c r="B260" s="17"/>
      <c r="C260" s="1"/>
      <c r="D260" s="1"/>
      <c r="E260" s="3"/>
      <c r="F260" s="3"/>
      <c r="G260" s="3"/>
      <c r="H260" s="2"/>
      <c r="I260" s="18"/>
      <c r="J260" s="143"/>
      <c r="K260" s="19"/>
      <c r="AA260" s="17"/>
    </row>
    <row r="261" spans="1:27" s="91" customFormat="1">
      <c r="A261" s="3"/>
      <c r="B261" s="17"/>
      <c r="C261" s="1"/>
      <c r="D261" s="1"/>
      <c r="E261" s="3"/>
      <c r="F261" s="3"/>
      <c r="G261" s="3"/>
      <c r="H261" s="2"/>
      <c r="I261" s="18"/>
      <c r="J261" s="143"/>
      <c r="K261" s="19"/>
      <c r="AA261" s="17"/>
    </row>
    <row r="262" spans="1:27" s="21" customFormat="1">
      <c r="A262" s="3"/>
      <c r="B262" s="17"/>
      <c r="C262" s="1"/>
      <c r="D262" s="1"/>
      <c r="E262" s="3"/>
      <c r="F262" s="3"/>
      <c r="G262" s="3"/>
      <c r="H262" s="2"/>
      <c r="I262" s="18"/>
      <c r="J262" s="143"/>
      <c r="K262" s="19"/>
      <c r="L262" s="91"/>
      <c r="M262" s="91"/>
      <c r="N262" s="91"/>
      <c r="AA262" s="17"/>
    </row>
    <row r="263" spans="1:27" s="21" customFormat="1" ht="15.75" customHeight="1">
      <c r="A263" s="3"/>
      <c r="B263" s="17"/>
      <c r="C263" s="1"/>
      <c r="D263" s="1"/>
      <c r="E263" s="3"/>
      <c r="F263" s="3"/>
      <c r="G263" s="3"/>
      <c r="H263" s="2"/>
      <c r="I263" s="18"/>
      <c r="J263" s="143"/>
      <c r="K263" s="19"/>
      <c r="AA263" s="17"/>
    </row>
    <row r="264" spans="1:27" s="21" customFormat="1" ht="15.75" customHeight="1">
      <c r="A264" s="3"/>
      <c r="B264" s="17"/>
      <c r="C264" s="1"/>
      <c r="D264" s="1"/>
      <c r="E264" s="3"/>
      <c r="F264" s="3"/>
      <c r="G264" s="3"/>
      <c r="H264" s="2"/>
      <c r="I264" s="18"/>
      <c r="J264" s="143"/>
      <c r="K264" s="19"/>
      <c r="AA264" s="17"/>
    </row>
    <row r="265" spans="1:27" s="21" customFormat="1" ht="15.75" customHeight="1">
      <c r="A265" s="3"/>
      <c r="B265" s="17"/>
      <c r="C265" s="1"/>
      <c r="D265" s="1"/>
      <c r="E265" s="3"/>
      <c r="F265" s="3"/>
      <c r="G265" s="3"/>
      <c r="H265" s="2"/>
      <c r="I265" s="18"/>
      <c r="J265" s="143"/>
      <c r="K265" s="19"/>
      <c r="AA265" s="17"/>
    </row>
    <row r="266" spans="1:27" s="21" customFormat="1" ht="15.75" customHeight="1">
      <c r="A266" s="3"/>
      <c r="B266" s="17"/>
      <c r="C266" s="1"/>
      <c r="D266" s="1"/>
      <c r="E266" s="3"/>
      <c r="F266" s="3"/>
      <c r="G266" s="3"/>
      <c r="H266" s="2"/>
      <c r="I266" s="18"/>
      <c r="J266" s="143"/>
      <c r="K266" s="19"/>
      <c r="AA266" s="17"/>
    </row>
    <row r="267" spans="1:27" s="21" customFormat="1">
      <c r="A267" s="3"/>
      <c r="B267" s="17"/>
      <c r="C267" s="1"/>
      <c r="D267" s="1"/>
      <c r="E267" s="3"/>
      <c r="F267" s="3"/>
      <c r="G267" s="3"/>
      <c r="H267" s="2"/>
      <c r="I267" s="18"/>
      <c r="J267" s="143"/>
      <c r="K267" s="19"/>
      <c r="AA267" s="17"/>
    </row>
    <row r="268" spans="1:27" s="21" customFormat="1">
      <c r="A268" s="3"/>
      <c r="B268" s="17"/>
      <c r="C268" s="1"/>
      <c r="D268" s="1"/>
      <c r="E268" s="3"/>
      <c r="F268" s="3"/>
      <c r="G268" s="3"/>
      <c r="H268" s="2"/>
      <c r="I268" s="18"/>
      <c r="J268" s="143"/>
      <c r="K268" s="19"/>
      <c r="AA268" s="17"/>
    </row>
    <row r="269" spans="1:27">
      <c r="L269" s="21"/>
      <c r="M269" s="21"/>
      <c r="N269" s="21"/>
    </row>
    <row r="272" spans="1:27" ht="36" customHeight="1"/>
    <row r="287" ht="15.75" customHeight="1"/>
  </sheetData>
  <dataValidations count="4">
    <dataValidation type="textLength" operator="greaterThan" showInputMessage="1" showErrorMessage="1" errorTitle="Ошибка" error="Эти ячейки изменять нельзя" sqref="A10:B26">
      <formula1>50000</formula1>
    </dataValidation>
    <dataValidation type="list" allowBlank="1" showInputMessage="1" showErrorMessage="1" errorTitle="Ошибка" error="Предложенное значение не находится в списке допустимых" sqref="I7:I9">
      <formula1>Заключение</formula1>
    </dataValidation>
    <dataValidation type="list" allowBlank="1" showInputMessage="1" showErrorMessage="1" errorTitle="Ошибка" error="Предложенное значение не находится в списке допустимых" sqref="K7:K9">
      <formula1>Примечание</formula1>
    </dataValidation>
    <dataValidation type="list" allowBlank="1" showInputMessage="1" showErrorMessage="1" errorTitle="Ошибка!" error="Введеное название не соответствует списку зеленых насаждений Департамента природопользования" sqref="B7:B9">
      <formula1>НаименованиеПород</formula1>
    </dataValidation>
  </dataValidations>
  <pageMargins left="0.39370078740157483" right="0.19685039370078741" top="0.22" bottom="0.24" header="0" footer="0.21"/>
  <pageSetup paperSize="9" scale="9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1</vt:lpstr>
      <vt:lpstr>'1'!Заголовки_для_печати</vt:lpstr>
      <vt:lpstr>Конец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ГБУ Жилищник ТС</cp:lastModifiedBy>
  <cp:lastPrinted>2023-01-13T06:27:36Z</cp:lastPrinted>
  <dcterms:created xsi:type="dcterms:W3CDTF">2004-04-02T11:33:13Z</dcterms:created>
  <dcterms:modified xsi:type="dcterms:W3CDTF">2023-03-02T15:02:42Z</dcterms:modified>
</cp:coreProperties>
</file>