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a.evrard\Documents\Professionnel\DEV\AequilibraE\"/>
    </mc:Choice>
  </mc:AlternateContent>
  <bookViews>
    <workbookView xWindow="0" yWindow="0" windowWidth="28800" windowHeight="12300"/>
  </bookViews>
  <sheets>
    <sheet name="BP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Q3" i="1"/>
  <c r="C3" i="1"/>
  <c r="S3" i="1"/>
  <c r="N18" i="1"/>
  <c r="N5" i="1"/>
  <c r="N3" i="1"/>
  <c r="M3" i="1"/>
  <c r="L3" i="1"/>
  <c r="O17" i="1" l="1"/>
  <c r="O16" i="1"/>
  <c r="O15" i="1"/>
  <c r="O18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Q6" i="1"/>
  <c r="Q5" i="1"/>
  <c r="Q4" i="1"/>
  <c r="K6" i="1"/>
  <c r="K5" i="1"/>
  <c r="K4" i="1"/>
  <c r="K13" i="1" l="1"/>
  <c r="O3" i="1" l="1"/>
  <c r="P3" i="1" s="1"/>
  <c r="T3" i="1" l="1"/>
  <c r="K17" i="1" l="1"/>
  <c r="L17" i="1" s="1"/>
  <c r="K18" i="1"/>
  <c r="L18" i="1" s="1"/>
  <c r="K16" i="1"/>
  <c r="L16" i="1" s="1"/>
  <c r="K15" i="1"/>
  <c r="L15" i="1" s="1"/>
  <c r="K14" i="1"/>
  <c r="L14" i="1" s="1"/>
  <c r="L13" i="1"/>
  <c r="K12" i="1"/>
  <c r="L12" i="1" s="1"/>
  <c r="K11" i="1"/>
  <c r="L11" i="1" s="1"/>
  <c r="K10" i="1"/>
  <c r="L10" i="1" s="1"/>
  <c r="K9" i="1"/>
  <c r="L9" i="1" s="1"/>
  <c r="K8" i="1"/>
  <c r="L8" i="1" s="1"/>
  <c r="Q8" i="1" s="1"/>
  <c r="K7" i="1"/>
  <c r="L7" i="1" s="1"/>
  <c r="L6" i="1"/>
  <c r="L4" i="1"/>
  <c r="O6" i="1" l="1"/>
  <c r="P6" i="1" s="1"/>
  <c r="T15" i="1"/>
  <c r="P15" i="1"/>
  <c r="M15" i="1"/>
  <c r="N15" i="1" s="1"/>
  <c r="T16" i="1"/>
  <c r="P16" i="1"/>
  <c r="M16" i="1"/>
  <c r="N16" i="1" s="1"/>
  <c r="T9" i="1"/>
  <c r="O9" i="1"/>
  <c r="P9" i="1" s="1"/>
  <c r="T10" i="1"/>
  <c r="O10" i="1"/>
  <c r="P10" i="1" s="1"/>
  <c r="T17" i="1"/>
  <c r="P17" i="1"/>
  <c r="M17" i="1"/>
  <c r="N17" i="1" s="1"/>
  <c r="T11" i="1"/>
  <c r="O11" i="1"/>
  <c r="P11" i="1" s="1"/>
  <c r="T14" i="1"/>
  <c r="P14" i="1"/>
  <c r="M14" i="1"/>
  <c r="N14" i="1" s="1"/>
  <c r="T7" i="1"/>
  <c r="O7" i="1"/>
  <c r="P7" i="1" s="1"/>
  <c r="M8" i="1"/>
  <c r="N8" i="1" s="1"/>
  <c r="O8" i="1"/>
  <c r="P8" i="1" s="1"/>
  <c r="T18" i="1"/>
  <c r="P18" i="1"/>
  <c r="M18" i="1"/>
  <c r="M4" i="1"/>
  <c r="N4" i="1" s="1"/>
  <c r="O4" i="1"/>
  <c r="P4" i="1" s="1"/>
  <c r="M12" i="1"/>
  <c r="N12" i="1" s="1"/>
  <c r="O12" i="1"/>
  <c r="P12" i="1" s="1"/>
  <c r="T13" i="1"/>
  <c r="O13" i="1"/>
  <c r="P13" i="1" s="1"/>
  <c r="M13" i="1"/>
  <c r="N13" i="1" s="1"/>
  <c r="Q16" i="1"/>
  <c r="R16" i="1" s="1"/>
  <c r="Q7" i="1"/>
  <c r="R7" i="1" s="1"/>
  <c r="M7" i="1"/>
  <c r="N7" i="1" s="1"/>
  <c r="Q15" i="1"/>
  <c r="Q14" i="1"/>
  <c r="R14" i="1" s="1"/>
  <c r="R4" i="1"/>
  <c r="T8" i="1"/>
  <c r="M9" i="1"/>
  <c r="N9" i="1" s="1"/>
  <c r="M11" i="1"/>
  <c r="N11" i="1" s="1"/>
  <c r="Q12" i="1"/>
  <c r="R12" i="1" s="1"/>
  <c r="Q9" i="1"/>
  <c r="R9" i="1" s="1"/>
  <c r="Q18" i="1"/>
  <c r="R18" i="1" s="1"/>
  <c r="Q13" i="1"/>
  <c r="R13" i="1" s="1"/>
  <c r="M10" i="1"/>
  <c r="N10" i="1" s="1"/>
  <c r="T12" i="1"/>
  <c r="Q10" i="1"/>
  <c r="R10" i="1" s="1"/>
  <c r="T4" i="1"/>
  <c r="Q11" i="1"/>
  <c r="R11" i="1" s="1"/>
  <c r="L5" i="1"/>
  <c r="O5" i="1" s="1"/>
  <c r="P5" i="1" s="1"/>
  <c r="M6" i="1"/>
  <c r="N6" i="1" s="1"/>
  <c r="T6" i="1"/>
  <c r="Q17" i="1"/>
  <c r="R17" i="1" s="1"/>
  <c r="R3" i="1"/>
  <c r="R6" i="1"/>
  <c r="R15" i="1"/>
  <c r="R8" i="1"/>
  <c r="M5" i="1" l="1"/>
  <c r="T5" i="1"/>
  <c r="R5" i="1"/>
</calcChain>
</file>

<file path=xl/sharedStrings.xml><?xml version="1.0" encoding="utf-8"?>
<sst xmlns="http://schemas.openxmlformats.org/spreadsheetml/2006/main" count="23" uniqueCount="17">
  <si>
    <t>T0</t>
  </si>
  <si>
    <t>Ta</t>
  </si>
  <si>
    <t>V</t>
  </si>
  <si>
    <t>Va1</t>
  </si>
  <si>
    <t>Capacity</t>
  </si>
  <si>
    <t>V0 (km/h)</t>
  </si>
  <si>
    <t>BPR</t>
  </si>
  <si>
    <t>Conical</t>
  </si>
  <si>
    <t>c</t>
  </si>
  <si>
    <t>BPR (0.15,4)</t>
  </si>
  <si>
    <t>a</t>
  </si>
  <si>
    <t>b</t>
  </si>
  <si>
    <t>Sat</t>
  </si>
  <si>
    <t>INRETS</t>
  </si>
  <si>
    <t>Conical (4)</t>
  </si>
  <si>
    <t>BPR2</t>
  </si>
  <si>
    <t>INRETS (0.95)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</si>
</sst>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&quot; km/h&quot;"/>
    <numFmt numFmtId="165" formatCode="#,##0&quot; Ve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Up">
        <fgColor theme="0" tint="-0.14996795556505021"/>
        <bgColor indexed="6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 applyBorder="1" applyAlignment="1">
      <alignment horizontal="center"/>
    </xf>
    <xf numFmtId="164" fontId="0" fillId="0" borderId="3" xfId="0" applyNumberFormat="1" applyBorder="1"/>
    <xf numFmtId="4" fontId="0" fillId="0" borderId="5" xfId="0" applyNumberFormat="1" applyBorder="1" applyAlignment="1">
      <alignment horizontal="center"/>
    </xf>
    <xf numFmtId="164" fontId="0" fillId="0" borderId="6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13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BPR</c:v>
          </c:tx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BPR!$M$3:$M$18</c:f>
              <c:numCache>
                <c:formatCode>#,##0.00</c:formatCode>
                <c:ptCount val="16"/>
                <c:pt idx="0">
                  <c:v>1</c:v>
                </c:pt>
                <c:pt idx="1">
                  <c:v>1.0000150000000001</c:v>
                </c:pt>
                <c:pt idx="2">
                  <c:v>1.00024</c:v>
                </c:pt>
                <c:pt idx="3">
                  <c:v>1.001215</c:v>
                </c:pt>
                <c:pt idx="4">
                  <c:v>1.0038400000000001</c:v>
                </c:pt>
                <c:pt idx="5">
                  <c:v>1.0093749999999999</c:v>
                </c:pt>
                <c:pt idx="6">
                  <c:v>1.0194399999999999</c:v>
                </c:pt>
                <c:pt idx="7">
                  <c:v>1.0360149999999999</c:v>
                </c:pt>
                <c:pt idx="8">
                  <c:v>1.0614399999999999</c:v>
                </c:pt>
                <c:pt idx="9">
                  <c:v>1.0984149999999999</c:v>
                </c:pt>
                <c:pt idx="10">
                  <c:v>1.1499999999999999</c:v>
                </c:pt>
                <c:pt idx="11">
                  <c:v>1.2196150000000001</c:v>
                </c:pt>
                <c:pt idx="12">
                  <c:v>1.31104</c:v>
                </c:pt>
                <c:pt idx="13">
                  <c:v>1.428415</c:v>
                </c:pt>
                <c:pt idx="14">
                  <c:v>1.5762399999999999</c:v>
                </c:pt>
                <c:pt idx="15">
                  <c:v>1.7593749999999999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01-41BA-ACBF-9AE0E8F75FC1}"/>
            </c:ext>
          </c:extLst>
        </c:ser>
        <c:ser>
          <c:idx val="3"/>
          <c:order val="1"/>
          <c:tx>
            <c:v>BPR2</c:v>
          </c:tx>
          <c:spPr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3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BPR!$O$3:$O$18</c:f>
              <c:numCache>
                <c:formatCode>#,##0.00</c:formatCode>
                <c:ptCount val="16"/>
                <c:pt idx="0">
                  <c:v>1</c:v>
                </c:pt>
                <c:pt idx="1">
                  <c:v>1.0000150000000001</c:v>
                </c:pt>
                <c:pt idx="2">
                  <c:v>1.00024</c:v>
                </c:pt>
                <c:pt idx="3">
                  <c:v>1.001215</c:v>
                </c:pt>
                <c:pt idx="4">
                  <c:v>1.0038400000000001</c:v>
                </c:pt>
                <c:pt idx="5">
                  <c:v>1.0093749999999999</c:v>
                </c:pt>
                <c:pt idx="6">
                  <c:v>1.0194399999999999</c:v>
                </c:pt>
                <c:pt idx="7">
                  <c:v>1.0360149999999999</c:v>
                </c:pt>
                <c:pt idx="8">
                  <c:v>1.0614399999999999</c:v>
                </c:pt>
                <c:pt idx="9">
                  <c:v>1.0984149999999999</c:v>
                </c:pt>
                <c:pt idx="10">
                  <c:v>1.1499999999999999</c:v>
                </c:pt>
                <c:pt idx="11">
                  <c:v>1.3215383215000003</c:v>
                </c:pt>
                <c:pt idx="12">
                  <c:v>1.6449725439999998</c:v>
                </c:pt>
                <c:pt idx="13">
                  <c:v>2.2235960815000002</c:v>
                </c:pt>
                <c:pt idx="14">
                  <c:v>3.2136835839999986</c:v>
                </c:pt>
                <c:pt idx="15">
                  <c:v>3.5628906250000001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67-499A-8C00-D7D844D898A2}"/>
            </c:ext>
          </c:extLst>
        </c:ser>
        <c:ser>
          <c:idx val="1"/>
          <c:order val="2"/>
          <c:tx>
            <c:v>Conical</c:v>
          </c:tx>
          <c:spPr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2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BPR!$Q$3:$Q$18</c:f>
              <c:numCache>
                <c:formatCode>#,##0.00</c:formatCode>
                <c:ptCount val="16"/>
                <c:pt idx="0">
                  <c:v>1.0000000000000002</c:v>
                </c:pt>
                <c:pt idx="1">
                  <c:v>1.0176577262879209</c:v>
                </c:pt>
                <c:pt idx="2">
                  <c:v>1.0393737193403914</c:v>
                </c:pt>
                <c:pt idx="3">
                  <c:v>1.0666666666666667</c:v>
                </c:pt>
                <c:pt idx="4">
                  <c:v>1.1018743412833911</c:v>
                </c:pt>
                <c:pt idx="5">
                  <c:v>1.1487406649083003</c:v>
                </c:pt>
                <c:pt idx="6">
                  <c:v>1.2135128987038859</c:v>
                </c:pt>
                <c:pt idx="7">
                  <c:v>1.3069853614177591</c:v>
                </c:pt>
                <c:pt idx="8">
                  <c:v>1.4479396782615297</c:v>
                </c:pt>
                <c:pt idx="9">
                  <c:v>1.6666666666666667</c:v>
                </c:pt>
                <c:pt idx="10">
                  <c:v>2</c:v>
                </c:pt>
                <c:pt idx="11">
                  <c:v>2.4666666666666668</c:v>
                </c:pt>
                <c:pt idx="12">
                  <c:v>3.0479396782615291</c:v>
                </c:pt>
                <c:pt idx="13">
                  <c:v>3.7069853614177593</c:v>
                </c:pt>
                <c:pt idx="14">
                  <c:v>4.4135128987038854</c:v>
                </c:pt>
                <c:pt idx="15">
                  <c:v>5.1487406649083001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FC-413A-8BFA-CE089057CBCD}"/>
            </c:ext>
          </c:extLst>
        </c:ser>
        <c:ser>
          <c:idx val="2"/>
          <c:order val="3"/>
          <c:tx>
            <c:v>INRETS</c:v>
          </c:tx>
          <c:spPr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3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BPR!$S$3:$S$18</c:f>
              <c:numCache>
                <c:formatCode>#,##0.00</c:formatCode>
                <c:ptCount val="16"/>
                <c:pt idx="0">
                  <c:v>1</c:v>
                </c:pt>
                <c:pt idx="1">
                  <c:v>1.0050000000000001</c:v>
                </c:pt>
                <c:pt idx="2">
                  <c:v>1.0111111111111111</c:v>
                </c:pt>
                <c:pt idx="3">
                  <c:v>1.01875</c:v>
                </c:pt>
                <c:pt idx="4">
                  <c:v>1.0285714285714287</c:v>
                </c:pt>
                <c:pt idx="5">
                  <c:v>1.0416666666666667</c:v>
                </c:pt>
                <c:pt idx="6">
                  <c:v>1.06</c:v>
                </c:pt>
                <c:pt idx="7">
                  <c:v>1.0875000000000001</c:v>
                </c:pt>
                <c:pt idx="8">
                  <c:v>1.1333333333333335</c:v>
                </c:pt>
                <c:pt idx="9">
                  <c:v>1.2250000000000001</c:v>
                </c:pt>
                <c:pt idx="10">
                  <c:v>1.5</c:v>
                </c:pt>
                <c:pt idx="11">
                  <c:v>1.8150000000000019</c:v>
                </c:pt>
                <c:pt idx="12">
                  <c:v>2.1600000000000019</c:v>
                </c:pt>
                <c:pt idx="13">
                  <c:v>2.5350000000000024</c:v>
                </c:pt>
                <c:pt idx="14">
                  <c:v>2.9400000000000022</c:v>
                </c:pt>
                <c:pt idx="15">
                  <c:v>3.3750000000000031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63-40B5-9E5A-C78EB137A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53024"/>
        <c:axId val="215855976"/>
      </c:scatterChart>
      <c:valAx>
        <c:axId val="21585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&quot; Veh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855976"/>
        <c:crosses val="autoZero"/>
        <c:crossBetween val="midCat"/>
      </c:valAx>
      <c:valAx>
        <c:axId val="21585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853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BPR</c:v>
          </c:tx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BPR!$N$3:$N$18</c:f>
              <c:numCache>
                <c:formatCode>0.0" km/h"</c:formatCode>
                <c:ptCount val="16"/>
                <c:pt idx="0">
                  <c:v>90</c:v>
                </c:pt>
                <c:pt idx="1">
                  <c:v>89.998650020249684</c:v>
                </c:pt>
                <c:pt idx="2">
                  <c:v>89.978405182756134</c:v>
                </c:pt>
                <c:pt idx="3">
                  <c:v>89.89078269902069</c:v>
                </c:pt>
                <c:pt idx="4">
                  <c:v>89.655722027414726</c:v>
                </c:pt>
                <c:pt idx="5">
                  <c:v>89.164086687306508</c:v>
                </c:pt>
                <c:pt idx="6">
                  <c:v>88.283763634936832</c:v>
                </c:pt>
                <c:pt idx="7">
                  <c:v>86.871329083073135</c:v>
                </c:pt>
                <c:pt idx="8">
                  <c:v>84.790473319264407</c:v>
                </c:pt>
                <c:pt idx="9">
                  <c:v>81.936244497753592</c:v>
                </c:pt>
                <c:pt idx="10">
                  <c:v>78.260869565217391</c:v>
                </c:pt>
                <c:pt idx="11">
                  <c:v>73.793779184414745</c:v>
                </c:pt>
                <c:pt idx="12">
                  <c:v>68.647791066634127</c:v>
                </c:pt>
                <c:pt idx="13">
                  <c:v>63.006899255468475</c:v>
                </c:pt>
                <c:pt idx="14">
                  <c:v>57.097903872506727</c:v>
                </c:pt>
                <c:pt idx="15">
                  <c:v>51.154529307282417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E3-413C-8D03-0909B35E438D}"/>
            </c:ext>
          </c:extLst>
        </c:ser>
        <c:ser>
          <c:idx val="3"/>
          <c:order val="1"/>
          <c:tx>
            <c:v>BR2</c:v>
          </c:tx>
          <c:spPr>
            <a:ln w="25400" cap="flat" cmpd="dbl" algn="ctr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3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BPR!$P$3:$P$18</c:f>
              <c:numCache>
                <c:formatCode>0.0" km/h"</c:formatCode>
                <c:ptCount val="16"/>
                <c:pt idx="0">
                  <c:v>90</c:v>
                </c:pt>
                <c:pt idx="1">
                  <c:v>89.998650020249684</c:v>
                </c:pt>
                <c:pt idx="2">
                  <c:v>89.978405182756134</c:v>
                </c:pt>
                <c:pt idx="3">
                  <c:v>89.89078269902069</c:v>
                </c:pt>
                <c:pt idx="4">
                  <c:v>89.655722027414726</c:v>
                </c:pt>
                <c:pt idx="5">
                  <c:v>89.164086687306508</c:v>
                </c:pt>
                <c:pt idx="6">
                  <c:v>88.283763634936832</c:v>
                </c:pt>
                <c:pt idx="7">
                  <c:v>86.871329083073135</c:v>
                </c:pt>
                <c:pt idx="8">
                  <c:v>84.790473319264407</c:v>
                </c:pt>
                <c:pt idx="9">
                  <c:v>81.936244497753592</c:v>
                </c:pt>
                <c:pt idx="10">
                  <c:v>78.260869565217391</c:v>
                </c:pt>
                <c:pt idx="11">
                  <c:v>68.102451919703924</c:v>
                </c:pt>
                <c:pt idx="12">
                  <c:v>54.712159378144619</c:v>
                </c:pt>
                <c:pt idx="13">
                  <c:v>40.474976884869996</c:v>
                </c:pt>
                <c:pt idx="14">
                  <c:v>28.005246206591085</c:v>
                </c:pt>
                <c:pt idx="15">
                  <c:v>25.26038811533823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01-4EA9-AB72-03C985E101EF}"/>
            </c:ext>
          </c:extLst>
        </c:ser>
        <c:ser>
          <c:idx val="1"/>
          <c:order val="2"/>
          <c:tx>
            <c:v>Conical</c:v>
          </c:tx>
          <c:spPr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2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BPR!$R$3:$R$18</c:f>
              <c:numCache>
                <c:formatCode>0.0" km/h"</c:formatCode>
                <c:ptCount val="16"/>
                <c:pt idx="0">
                  <c:v>89.999999999999986</c:v>
                </c:pt>
                <c:pt idx="1">
                  <c:v>88.438379304886979</c:v>
                </c:pt>
                <c:pt idx="2">
                  <c:v>86.590605790105897</c:v>
                </c:pt>
                <c:pt idx="3">
                  <c:v>84.375</c:v>
                </c:pt>
                <c:pt idx="4">
                  <c:v>81.679005153322549</c:v>
                </c:pt>
                <c:pt idx="5">
                  <c:v>78.346664960436797</c:v>
                </c:pt>
                <c:pt idx="6">
                  <c:v>74.164848265004935</c:v>
                </c:pt>
                <c:pt idx="7">
                  <c:v>68.860755947849356</c:v>
                </c:pt>
                <c:pt idx="8">
                  <c:v>62.157285521768834</c:v>
                </c:pt>
                <c:pt idx="9">
                  <c:v>54</c:v>
                </c:pt>
                <c:pt idx="10">
                  <c:v>45</c:v>
                </c:pt>
                <c:pt idx="11">
                  <c:v>36.486486486486484</c:v>
                </c:pt>
                <c:pt idx="12">
                  <c:v>29.528143434693504</c:v>
                </c:pt>
                <c:pt idx="13">
                  <c:v>24.278488104301267</c:v>
                </c:pt>
                <c:pt idx="14">
                  <c:v>20.391919558325132</c:v>
                </c:pt>
                <c:pt idx="15">
                  <c:v>17.48000255934485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10-4062-89CE-5FD8586190F9}"/>
            </c:ext>
          </c:extLst>
        </c:ser>
        <c:ser>
          <c:idx val="2"/>
          <c:order val="3"/>
          <c:tx>
            <c:v>INRETS</c:v>
          </c:tx>
          <c:spPr>
            <a:ln w="25400" cap="flat" cmpd="dbl" algn="ctr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15875" cap="flat" cmpd="dbl" algn="ctr">
                <a:solidFill>
                  <a:schemeClr val="accent3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BPR!$K$3:$K$18</c:f>
              <c:numCache>
                <c:formatCode>#\ ##0" Veh"</c:formatCode>
                <c:ptCount val="1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</c:numCache>
            </c:numRef>
          </c:xVal>
          <c:yVal>
            <c:numRef>
              <c:f>BPR!$T$3:$T$18</c:f>
              <c:numCache>
                <c:formatCode>0.0" km/h"</c:formatCode>
                <c:ptCount val="16"/>
                <c:pt idx="0">
                  <c:v>90</c:v>
                </c:pt>
                <c:pt idx="1">
                  <c:v>89.552238805970134</c:v>
                </c:pt>
                <c:pt idx="2">
                  <c:v>89.010989010989007</c:v>
                </c:pt>
                <c:pt idx="3">
                  <c:v>88.343558282208591</c:v>
                </c:pt>
                <c:pt idx="4">
                  <c:v>87.499999999999986</c:v>
                </c:pt>
                <c:pt idx="5">
                  <c:v>86.399999999999991</c:v>
                </c:pt>
                <c:pt idx="6">
                  <c:v>84.905660377358487</c:v>
                </c:pt>
                <c:pt idx="7">
                  <c:v>82.75862068965516</c:v>
                </c:pt>
                <c:pt idx="8">
                  <c:v>79.411764705882334</c:v>
                </c:pt>
                <c:pt idx="9">
                  <c:v>73.469387755102034</c:v>
                </c:pt>
                <c:pt idx="10">
                  <c:v>60</c:v>
                </c:pt>
                <c:pt idx="11">
                  <c:v>49.586776859504077</c:v>
                </c:pt>
                <c:pt idx="12">
                  <c:v>41.666666666666629</c:v>
                </c:pt>
                <c:pt idx="13">
                  <c:v>35.502958579881621</c:v>
                </c:pt>
                <c:pt idx="14">
                  <c:v>30.612244897959162</c:v>
                </c:pt>
                <c:pt idx="15">
                  <c:v>26.666666666666643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90-41E6-82B0-276718E4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66800"/>
        <c:axId val="215865816"/>
      </c:scatterChart>
      <c:valAx>
        <c:axId val="21586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\ ##0&quot; Veh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865816"/>
        <c:crosses val="autoZero"/>
        <c:crossBetween val="midCat"/>
      </c:valAx>
      <c:valAx>
        <c:axId val="215865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&quot; km/h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866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18</xdr:row>
      <xdr:rowOff>188119</xdr:rowOff>
    </xdr:from>
    <xdr:to>
      <xdr:col>11</xdr:col>
      <xdr:colOff>0</xdr:colOff>
      <xdr:row>38</xdr:row>
      <xdr:rowOff>169069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20</xdr:col>
      <xdr:colOff>0</xdr:colOff>
      <xdr:row>38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E1" zoomScale="80" zoomScaleNormal="80" workbookViewId="0">
      <selection activeCell="G14" sqref="G14"/>
    </sheetView>
  </sheetViews>
  <sheetFormatPr baseColWidth="10" defaultRowHeight="15" x14ac:dyDescent="0.25"/>
  <cols>
    <col min="1" max="1" width="13.42578125" bestFit="1" customWidth="1"/>
    <col min="5" max="5" width="7.42578125" bestFit="1" customWidth="1"/>
    <col min="6" max="6" width="5" bestFit="1" customWidth="1"/>
    <col min="8" max="10" width="4.7109375" customWidth="1"/>
    <col min="15" max="15" width="13.5703125" bestFit="1" customWidth="1"/>
  </cols>
  <sheetData>
    <row r="1" spans="1:20" ht="15.75" thickBot="1" x14ac:dyDescent="0.3">
      <c r="B1" s="10" t="s">
        <v>10</v>
      </c>
      <c r="C1" s="11" t="s">
        <v>11</v>
      </c>
      <c r="D1" s="20"/>
      <c r="E1" s="19"/>
      <c r="K1" s="9"/>
      <c r="L1" s="9"/>
      <c r="M1" s="29" t="s">
        <v>6</v>
      </c>
      <c r="N1" s="30"/>
      <c r="O1" s="29" t="s">
        <v>15</v>
      </c>
      <c r="P1" s="30"/>
      <c r="Q1" s="29" t="s">
        <v>7</v>
      </c>
      <c r="R1" s="30"/>
      <c r="S1" s="29" t="s">
        <v>13</v>
      </c>
      <c r="T1" s="30"/>
    </row>
    <row r="2" spans="1:20" ht="15.75" thickBot="1" x14ac:dyDescent="0.3">
      <c r="A2" s="8" t="s">
        <v>9</v>
      </c>
      <c r="B2" s="24">
        <v>0.15</v>
      </c>
      <c r="C2" s="25">
        <v>4</v>
      </c>
      <c r="D2" s="19"/>
      <c r="E2" s="19"/>
      <c r="K2" s="5" t="s">
        <v>2</v>
      </c>
      <c r="L2" s="10" t="s">
        <v>12</v>
      </c>
      <c r="M2" s="5" t="s">
        <v>1</v>
      </c>
      <c r="N2" s="7" t="s">
        <v>3</v>
      </c>
      <c r="O2" s="6" t="s">
        <v>1</v>
      </c>
      <c r="P2" s="28" t="s">
        <v>3</v>
      </c>
      <c r="Q2" s="6" t="s">
        <v>1</v>
      </c>
      <c r="R2" s="7" t="s">
        <v>3</v>
      </c>
      <c r="S2" s="6" t="s">
        <v>1</v>
      </c>
      <c r="T2" s="28" t="s">
        <v>3</v>
      </c>
    </row>
    <row r="3" spans="1:20" ht="15.75" thickBot="1" x14ac:dyDescent="0.3">
      <c r="A3" s="8" t="s">
        <v>14</v>
      </c>
      <c r="B3" s="24">
        <v>4</v>
      </c>
      <c r="C3" s="26">
        <f>((2*B3)-1)/((2*B3)-2)</f>
        <v>1.1666666666666667</v>
      </c>
      <c r="D3" s="18"/>
      <c r="J3">
        <v>0</v>
      </c>
      <c r="K3" s="14">
        <v>0</v>
      </c>
      <c r="L3" s="21">
        <f>K3/($C$7*$D$7)</f>
        <v>0</v>
      </c>
      <c r="M3" s="12">
        <f>$B$7*(1+($B$2*L3^$C$2))</f>
        <v>1</v>
      </c>
      <c r="N3" s="2">
        <f>$A$7/M3</f>
        <v>90</v>
      </c>
      <c r="O3" s="12">
        <f>$B$7*(1+($B$2*L3^$C$2))</f>
        <v>1</v>
      </c>
      <c r="P3" s="2">
        <f>$A$7/O3</f>
        <v>90</v>
      </c>
      <c r="Q3" s="1">
        <f>$B$7*(2+SQRT((($B$3^2)*((1-L3)^2))+($C$3^2))-($B$3*(1-L3))-$C$3)</f>
        <v>1.0000000000000002</v>
      </c>
      <c r="R3" s="2">
        <f t="shared" ref="R3:R18" si="0">$A$7/Q3</f>
        <v>89.999999999999986</v>
      </c>
      <c r="S3" s="1">
        <f>IF(L3&gt;1,$B$7*((1.1-$B$4)/0.1)*(L3^2),$B$7*((1.1-($B$4*L3))/(1.1-L3)))</f>
        <v>1</v>
      </c>
      <c r="T3" s="2">
        <f t="shared" ref="T3:T18" si="1">$A$7/S3</f>
        <v>90</v>
      </c>
    </row>
    <row r="4" spans="1:20" ht="15.75" thickBot="1" x14ac:dyDescent="0.3">
      <c r="A4" s="8" t="s">
        <v>16</v>
      </c>
      <c r="B4" s="24">
        <v>0.95</v>
      </c>
      <c r="C4" s="26"/>
      <c r="J4">
        <v>1</v>
      </c>
      <c r="K4" s="15">
        <f>$C$7*(J4/10)</f>
        <v>200</v>
      </c>
      <c r="L4" s="22">
        <f t="shared" ref="L4:L18" si="2">K4/($C$7*$D$7)</f>
        <v>0.1</v>
      </c>
      <c r="M4" s="12">
        <f t="shared" ref="M4:M17" si="3">$B$7*(1+($B$2*L4^$C$2))</f>
        <v>1.0000150000000001</v>
      </c>
      <c r="N4" s="2">
        <f t="shared" ref="N3:N18" si="4">$A$7/M4</f>
        <v>89.998650020249684</v>
      </c>
      <c r="O4" s="12">
        <f t="shared" ref="O4:O13" si="5">$B$7*(1+($B$2*L4^$C$2))</f>
        <v>1.0000150000000001</v>
      </c>
      <c r="P4" s="2">
        <f>$A$7/O4</f>
        <v>89.998650020249684</v>
      </c>
      <c r="Q4" s="1">
        <f t="shared" ref="Q3:Q18" si="6">$B$7*(2+SQRT((($B$3^2)*((1-L4)^2))+($C$3^2))-($B$3*(1-L4))-$C$3)</f>
        <v>1.0176577262879209</v>
      </c>
      <c r="R4" s="2">
        <f t="shared" si="0"/>
        <v>88.438379304886979</v>
      </c>
      <c r="S4" s="1">
        <f t="shared" ref="S3:S18" si="7">IF(L4&gt;1,$B$7*((1.1-$B$4)/0.1)*(L4^2),$B$7*((1.1-($B$4*L4))/(1.1-L4)))</f>
        <v>1.0050000000000001</v>
      </c>
      <c r="T4" s="2">
        <f t="shared" si="1"/>
        <v>89.552238805970134</v>
      </c>
    </row>
    <row r="5" spans="1:20" ht="15.75" thickBot="1" x14ac:dyDescent="0.3">
      <c r="J5">
        <v>2</v>
      </c>
      <c r="K5" s="15">
        <f>$C$7*(J5/10)</f>
        <v>400</v>
      </c>
      <c r="L5" s="22">
        <f t="shared" si="2"/>
        <v>0.2</v>
      </c>
      <c r="M5" s="12">
        <f t="shared" si="3"/>
        <v>1.00024</v>
      </c>
      <c r="N5" s="2">
        <f>$A$7/M5</f>
        <v>89.978405182756134</v>
      </c>
      <c r="O5" s="12">
        <f t="shared" si="5"/>
        <v>1.00024</v>
      </c>
      <c r="P5" s="2">
        <f>$A$7/O5</f>
        <v>89.978405182756134</v>
      </c>
      <c r="Q5" s="1">
        <f t="shared" si="6"/>
        <v>1.0393737193403914</v>
      </c>
      <c r="R5" s="2">
        <f t="shared" si="0"/>
        <v>86.590605790105897</v>
      </c>
      <c r="S5" s="1">
        <f t="shared" si="7"/>
        <v>1.0111111111111111</v>
      </c>
      <c r="T5" s="2">
        <f t="shared" si="1"/>
        <v>89.010989010989007</v>
      </c>
    </row>
    <row r="6" spans="1:20" ht="15.75" thickBot="1" x14ac:dyDescent="0.3">
      <c r="A6" s="5" t="s">
        <v>5</v>
      </c>
      <c r="B6" s="6" t="s">
        <v>0</v>
      </c>
      <c r="C6" s="7" t="s">
        <v>4</v>
      </c>
      <c r="D6" s="17" t="s">
        <v>8</v>
      </c>
      <c r="J6">
        <v>3</v>
      </c>
      <c r="K6" s="15">
        <f>$C$7*(J6/10)</f>
        <v>600</v>
      </c>
      <c r="L6" s="22">
        <f t="shared" si="2"/>
        <v>0.3</v>
      </c>
      <c r="M6" s="12">
        <f t="shared" si="3"/>
        <v>1.001215</v>
      </c>
      <c r="N6" s="2">
        <f t="shared" si="4"/>
        <v>89.89078269902069</v>
      </c>
      <c r="O6" s="12">
        <f t="shared" si="5"/>
        <v>1.001215</v>
      </c>
      <c r="P6" s="2">
        <f>$A$7/O6</f>
        <v>89.89078269902069</v>
      </c>
      <c r="Q6" s="1">
        <f t="shared" si="6"/>
        <v>1.0666666666666667</v>
      </c>
      <c r="R6" s="2">
        <f t="shared" si="0"/>
        <v>84.375</v>
      </c>
      <c r="S6" s="1">
        <f t="shared" si="7"/>
        <v>1.01875</v>
      </c>
      <c r="T6" s="2">
        <f t="shared" si="1"/>
        <v>88.343558282208591</v>
      </c>
    </row>
    <row r="7" spans="1:20" ht="15.75" thickBot="1" x14ac:dyDescent="0.3">
      <c r="A7" s="24">
        <v>90</v>
      </c>
      <c r="B7" s="27">
        <v>1</v>
      </c>
      <c r="C7" s="25">
        <v>2000</v>
      </c>
      <c r="D7" s="25">
        <v>1</v>
      </c>
      <c r="J7">
        <v>4</v>
      </c>
      <c r="K7" s="15">
        <f t="shared" ref="K7:K18" si="8">$C$7*(J7/10)</f>
        <v>800</v>
      </c>
      <c r="L7" s="22">
        <f t="shared" si="2"/>
        <v>0.4</v>
      </c>
      <c r="M7" s="12">
        <f t="shared" si="3"/>
        <v>1.0038400000000001</v>
      </c>
      <c r="N7" s="2">
        <f t="shared" si="4"/>
        <v>89.655722027414726</v>
      </c>
      <c r="O7" s="12">
        <f t="shared" si="5"/>
        <v>1.0038400000000001</v>
      </c>
      <c r="P7" s="2">
        <f t="shared" ref="P7:P18" si="9">$A$7/O7</f>
        <v>89.655722027414726</v>
      </c>
      <c r="Q7" s="1">
        <f t="shared" si="6"/>
        <v>1.1018743412833911</v>
      </c>
      <c r="R7" s="2">
        <f t="shared" si="0"/>
        <v>81.679005153322549</v>
      </c>
      <c r="S7" s="1">
        <f t="shared" si="7"/>
        <v>1.0285714285714287</v>
      </c>
      <c r="T7" s="2">
        <f t="shared" si="1"/>
        <v>87.499999999999986</v>
      </c>
    </row>
    <row r="8" spans="1:20" x14ac:dyDescent="0.25">
      <c r="J8">
        <v>5</v>
      </c>
      <c r="K8" s="15">
        <f t="shared" si="8"/>
        <v>1000</v>
      </c>
      <c r="L8" s="22">
        <f t="shared" si="2"/>
        <v>0.5</v>
      </c>
      <c r="M8" s="12">
        <f t="shared" si="3"/>
        <v>1.0093749999999999</v>
      </c>
      <c r="N8" s="2">
        <f t="shared" si="4"/>
        <v>89.164086687306508</v>
      </c>
      <c r="O8" s="12">
        <f t="shared" si="5"/>
        <v>1.0093749999999999</v>
      </c>
      <c r="P8" s="2">
        <f t="shared" si="9"/>
        <v>89.164086687306508</v>
      </c>
      <c r="Q8" s="1">
        <f t="shared" si="6"/>
        <v>1.1487406649083003</v>
      </c>
      <c r="R8" s="2">
        <f t="shared" si="0"/>
        <v>78.346664960436797</v>
      </c>
      <c r="S8" s="1">
        <f t="shared" si="7"/>
        <v>1.0416666666666667</v>
      </c>
      <c r="T8" s="2">
        <f t="shared" si="1"/>
        <v>86.399999999999991</v>
      </c>
    </row>
    <row r="9" spans="1:20" x14ac:dyDescent="0.25">
      <c r="J9">
        <v>6</v>
      </c>
      <c r="K9" s="15">
        <f t="shared" si="8"/>
        <v>1200</v>
      </c>
      <c r="L9" s="22">
        <f t="shared" si="2"/>
        <v>0.6</v>
      </c>
      <c r="M9" s="12">
        <f t="shared" si="3"/>
        <v>1.0194399999999999</v>
      </c>
      <c r="N9" s="2">
        <f t="shared" si="4"/>
        <v>88.283763634936832</v>
      </c>
      <c r="O9" s="12">
        <f t="shared" si="5"/>
        <v>1.0194399999999999</v>
      </c>
      <c r="P9" s="2">
        <f t="shared" si="9"/>
        <v>88.283763634936832</v>
      </c>
      <c r="Q9" s="1">
        <f t="shared" si="6"/>
        <v>1.2135128987038859</v>
      </c>
      <c r="R9" s="2">
        <f t="shared" si="0"/>
        <v>74.164848265004935</v>
      </c>
      <c r="S9" s="1">
        <f t="shared" si="7"/>
        <v>1.06</v>
      </c>
      <c r="T9" s="2">
        <f t="shared" si="1"/>
        <v>84.905660377358487</v>
      </c>
    </row>
    <row r="10" spans="1:20" x14ac:dyDescent="0.25">
      <c r="J10">
        <v>7</v>
      </c>
      <c r="K10" s="15">
        <f t="shared" si="8"/>
        <v>1400</v>
      </c>
      <c r="L10" s="22">
        <f t="shared" si="2"/>
        <v>0.7</v>
      </c>
      <c r="M10" s="12">
        <f t="shared" si="3"/>
        <v>1.0360149999999999</v>
      </c>
      <c r="N10" s="2">
        <f t="shared" si="4"/>
        <v>86.871329083073135</v>
      </c>
      <c r="O10" s="12">
        <f t="shared" si="5"/>
        <v>1.0360149999999999</v>
      </c>
      <c r="P10" s="2">
        <f t="shared" si="9"/>
        <v>86.871329083073135</v>
      </c>
      <c r="Q10" s="1">
        <f t="shared" si="6"/>
        <v>1.3069853614177591</v>
      </c>
      <c r="R10" s="2">
        <f t="shared" si="0"/>
        <v>68.860755947849356</v>
      </c>
      <c r="S10" s="1">
        <f t="shared" si="7"/>
        <v>1.0875000000000001</v>
      </c>
      <c r="T10" s="2">
        <f t="shared" si="1"/>
        <v>82.75862068965516</v>
      </c>
    </row>
    <row r="11" spans="1:20" x14ac:dyDescent="0.25">
      <c r="J11">
        <v>8</v>
      </c>
      <c r="K11" s="15">
        <f t="shared" si="8"/>
        <v>1600</v>
      </c>
      <c r="L11" s="22">
        <f t="shared" si="2"/>
        <v>0.8</v>
      </c>
      <c r="M11" s="12">
        <f t="shared" si="3"/>
        <v>1.0614399999999999</v>
      </c>
      <c r="N11" s="2">
        <f t="shared" si="4"/>
        <v>84.790473319264407</v>
      </c>
      <c r="O11" s="12">
        <f t="shared" si="5"/>
        <v>1.0614399999999999</v>
      </c>
      <c r="P11" s="2">
        <f t="shared" si="9"/>
        <v>84.790473319264407</v>
      </c>
      <c r="Q11" s="1">
        <f t="shared" si="6"/>
        <v>1.4479396782615297</v>
      </c>
      <c r="R11" s="2">
        <f t="shared" si="0"/>
        <v>62.157285521768834</v>
      </c>
      <c r="S11" s="1">
        <f t="shared" si="7"/>
        <v>1.1333333333333335</v>
      </c>
      <c r="T11" s="2">
        <f t="shared" si="1"/>
        <v>79.411764705882334</v>
      </c>
    </row>
    <row r="12" spans="1:20" x14ac:dyDescent="0.25">
      <c r="J12">
        <v>9</v>
      </c>
      <c r="K12" s="15">
        <f t="shared" si="8"/>
        <v>1800</v>
      </c>
      <c r="L12" s="22">
        <f t="shared" si="2"/>
        <v>0.9</v>
      </c>
      <c r="M12" s="12">
        <f t="shared" si="3"/>
        <v>1.0984149999999999</v>
      </c>
      <c r="N12" s="2">
        <f t="shared" si="4"/>
        <v>81.936244497753592</v>
      </c>
      <c r="O12" s="12">
        <f t="shared" si="5"/>
        <v>1.0984149999999999</v>
      </c>
      <c r="P12" s="2">
        <f t="shared" si="9"/>
        <v>81.936244497753592</v>
      </c>
      <c r="Q12" s="1">
        <f t="shared" si="6"/>
        <v>1.6666666666666667</v>
      </c>
      <c r="R12" s="2">
        <f t="shared" si="0"/>
        <v>54</v>
      </c>
      <c r="S12" s="1">
        <f t="shared" si="7"/>
        <v>1.2250000000000001</v>
      </c>
      <c r="T12" s="2">
        <f t="shared" si="1"/>
        <v>73.469387755102034</v>
      </c>
    </row>
    <row r="13" spans="1:20" x14ac:dyDescent="0.25">
      <c r="J13">
        <v>10</v>
      </c>
      <c r="K13" s="15">
        <f>$C$7*(J13/10)</f>
        <v>2000</v>
      </c>
      <c r="L13" s="22">
        <f t="shared" si="2"/>
        <v>1</v>
      </c>
      <c r="M13" s="12">
        <f t="shared" si="3"/>
        <v>1.1499999999999999</v>
      </c>
      <c r="N13" s="2">
        <f t="shared" si="4"/>
        <v>78.260869565217391</v>
      </c>
      <c r="O13" s="12">
        <f t="shared" si="5"/>
        <v>1.1499999999999999</v>
      </c>
      <c r="P13" s="2">
        <f>$A$7/O13</f>
        <v>78.260869565217391</v>
      </c>
      <c r="Q13" s="1">
        <f t="shared" si="6"/>
        <v>2</v>
      </c>
      <c r="R13" s="2">
        <f t="shared" si="0"/>
        <v>45</v>
      </c>
      <c r="S13" s="1">
        <f t="shared" si="7"/>
        <v>1.5</v>
      </c>
      <c r="T13" s="2">
        <f t="shared" si="1"/>
        <v>60</v>
      </c>
    </row>
    <row r="14" spans="1:20" x14ac:dyDescent="0.25">
      <c r="J14">
        <v>11</v>
      </c>
      <c r="K14" s="15">
        <f t="shared" si="8"/>
        <v>2200</v>
      </c>
      <c r="L14" s="22">
        <f t="shared" si="2"/>
        <v>1.1000000000000001</v>
      </c>
      <c r="M14" s="12">
        <f t="shared" si="3"/>
        <v>1.2196150000000001</v>
      </c>
      <c r="N14" s="2">
        <f t="shared" si="4"/>
        <v>73.793779184414745</v>
      </c>
      <c r="O14" s="12">
        <f>$B$7*(1+($B$2*L14^($C$2*2)))</f>
        <v>1.3215383215000003</v>
      </c>
      <c r="P14" s="2">
        <f t="shared" si="9"/>
        <v>68.102451919703924</v>
      </c>
      <c r="Q14" s="1">
        <f t="shared" si="6"/>
        <v>2.4666666666666668</v>
      </c>
      <c r="R14" s="2">
        <f t="shared" si="0"/>
        <v>36.486486486486484</v>
      </c>
      <c r="S14" s="1">
        <f t="shared" si="7"/>
        <v>1.8150000000000019</v>
      </c>
      <c r="T14" s="2">
        <f t="shared" si="1"/>
        <v>49.586776859504077</v>
      </c>
    </row>
    <row r="15" spans="1:20" x14ac:dyDescent="0.25">
      <c r="J15">
        <v>12</v>
      </c>
      <c r="K15" s="15">
        <f t="shared" si="8"/>
        <v>2400</v>
      </c>
      <c r="L15" s="22">
        <f t="shared" si="2"/>
        <v>1.2</v>
      </c>
      <c r="M15" s="12">
        <f t="shared" si="3"/>
        <v>1.31104</v>
      </c>
      <c r="N15" s="2">
        <f t="shared" si="4"/>
        <v>68.647791066634127</v>
      </c>
      <c r="O15" s="12">
        <f>$B$7*(1+($B$2*L15^($C$2*2)))</f>
        <v>1.6449725439999998</v>
      </c>
      <c r="P15" s="2">
        <f t="shared" si="9"/>
        <v>54.712159378144619</v>
      </c>
      <c r="Q15" s="1">
        <f t="shared" si="6"/>
        <v>3.0479396782615291</v>
      </c>
      <c r="R15" s="2">
        <f t="shared" si="0"/>
        <v>29.528143434693504</v>
      </c>
      <c r="S15" s="1">
        <f t="shared" si="7"/>
        <v>2.1600000000000019</v>
      </c>
      <c r="T15" s="2">
        <f t="shared" si="1"/>
        <v>41.666666666666629</v>
      </c>
    </row>
    <row r="16" spans="1:20" x14ac:dyDescent="0.25">
      <c r="J16">
        <v>13</v>
      </c>
      <c r="K16" s="15">
        <f t="shared" si="8"/>
        <v>2600</v>
      </c>
      <c r="L16" s="22">
        <f t="shared" si="2"/>
        <v>1.3</v>
      </c>
      <c r="M16" s="12">
        <f t="shared" si="3"/>
        <v>1.428415</v>
      </c>
      <c r="N16" s="2">
        <f t="shared" si="4"/>
        <v>63.006899255468475</v>
      </c>
      <c r="O16" s="12">
        <f>$B$7*(1+($B$2*L16^($C$2*2)))</f>
        <v>2.2235960815000002</v>
      </c>
      <c r="P16" s="2">
        <f t="shared" si="9"/>
        <v>40.474976884869996</v>
      </c>
      <c r="Q16" s="1">
        <f t="shared" si="6"/>
        <v>3.7069853614177593</v>
      </c>
      <c r="R16" s="2">
        <f t="shared" si="0"/>
        <v>24.278488104301267</v>
      </c>
      <c r="S16" s="1">
        <f t="shared" si="7"/>
        <v>2.5350000000000024</v>
      </c>
      <c r="T16" s="2">
        <f t="shared" si="1"/>
        <v>35.502958579881621</v>
      </c>
    </row>
    <row r="17" spans="10:20" x14ac:dyDescent="0.25">
      <c r="J17">
        <v>14</v>
      </c>
      <c r="K17" s="15">
        <f t="shared" si="8"/>
        <v>2800</v>
      </c>
      <c r="L17" s="22">
        <f t="shared" si="2"/>
        <v>1.4</v>
      </c>
      <c r="M17" s="12">
        <f t="shared" si="3"/>
        <v>1.5762399999999999</v>
      </c>
      <c r="N17" s="2">
        <f t="shared" si="4"/>
        <v>57.097903872506727</v>
      </c>
      <c r="O17" s="12">
        <f>$B$7*(1+($B$2*L17^($C$2*2)))</f>
        <v>3.2136835839999986</v>
      </c>
      <c r="P17" s="2">
        <f t="shared" si="9"/>
        <v>28.005246206591085</v>
      </c>
      <c r="Q17" s="1">
        <f t="shared" si="6"/>
        <v>4.4135128987038854</v>
      </c>
      <c r="R17" s="2">
        <f t="shared" si="0"/>
        <v>20.391919558325132</v>
      </c>
      <c r="S17" s="1">
        <f t="shared" si="7"/>
        <v>2.9400000000000022</v>
      </c>
      <c r="T17" s="2">
        <f t="shared" si="1"/>
        <v>30.612244897959162</v>
      </c>
    </row>
    <row r="18" spans="10:20" ht="15.75" thickBot="1" x14ac:dyDescent="0.3">
      <c r="J18">
        <v>15</v>
      </c>
      <c r="K18" s="16">
        <f t="shared" si="8"/>
        <v>3000</v>
      </c>
      <c r="L18" s="23">
        <f t="shared" si="2"/>
        <v>1.5</v>
      </c>
      <c r="M18" s="13">
        <f>$B$7*(1+($B$2*L18^$C$2))</f>
        <v>1.7593749999999999</v>
      </c>
      <c r="N18" s="4">
        <f>$A$7/M18</f>
        <v>51.154529307282417</v>
      </c>
      <c r="O18" s="13">
        <f>$B$7*(1+($B$2*L18^($C$2*1.75)))</f>
        <v>3.5628906250000001</v>
      </c>
      <c r="P18" s="4">
        <f t="shared" si="9"/>
        <v>25.26038811533823</v>
      </c>
      <c r="Q18" s="3">
        <f t="shared" si="6"/>
        <v>5.1487406649083001</v>
      </c>
      <c r="R18" s="4">
        <f t="shared" si="0"/>
        <v>17.48000255934485</v>
      </c>
      <c r="S18" s="3">
        <f t="shared" si="7"/>
        <v>3.3750000000000031</v>
      </c>
      <c r="T18" s="4">
        <f t="shared" si="1"/>
        <v>26.666666666666643</v>
      </c>
    </row>
  </sheetData>
  <mergeCells count="4">
    <mergeCell ref="M1:N1"/>
    <mergeCell ref="Q1:R1"/>
    <mergeCell ref="O1:P1"/>
    <mergeCell ref="S1:T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BPR</vt:lpstr>
    </vt:vector>
  </TitlesOfParts>
  <Company>Egis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EVRARD Arthur</dc:creator>
  <cp:lastModifiedBy>EVRARD Arthur</cp:lastModifiedBy>
  <dcterms:created xsi:type="dcterms:W3CDTF">2020-10-21T07:28:37Z</dcterms:created>
  <dcterms:modified xsi:type="dcterms:W3CDTF">2021-10-20T12:52:22Z</dcterms:modified>
</cp:coreProperties>
</file>