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20115" windowHeight="9270" activeTab="3"/>
  </bookViews>
  <sheets>
    <sheet name="Efficiency vs Re" sheetId="4" r:id="rId1"/>
    <sheet name="Power Coefficient vs Re" sheetId="5" r:id="rId2"/>
    <sheet name="Pressure Coefficient vs Re" sheetId="6" r:id="rId3"/>
    <sheet name="Flow Coefficient vs Re" sheetId="7" r:id="rId4"/>
    <sheet name="Sheet1" sheetId="1" r:id="rId5"/>
    <sheet name="Sheet2" sheetId="2" r:id="rId6"/>
    <sheet name="Sheet3" sheetId="3" r:id="rId7"/>
  </sheets>
  <definedNames>
    <definedName name="Area2">Sheet1!$L$7</definedName>
    <definedName name="beta">Sheet1!$L$8</definedName>
    <definedName name="Cd">Sheet1!$L$12</definedName>
    <definedName name="Cd2_">Sheet1!$L$13</definedName>
    <definedName name="Cd3_">Sheet1!$L$14</definedName>
    <definedName name="density">Sheet1!$L$4</definedName>
    <definedName name="density_w">Sheet1!$L$5</definedName>
    <definedName name="mu">Sheet1!$L$6</definedName>
    <definedName name="P_static">Sheet1!$L$3</definedName>
    <definedName name="Re">Sheet1!$L$9</definedName>
    <definedName name="Re2_">Sheet1!$L$10</definedName>
    <definedName name="Re3_">Sheet1!$L$11</definedName>
    <definedName name="temp">Sheet1!$L$2</definedName>
  </definedNames>
  <calcPr calcId="145621"/>
</workbook>
</file>

<file path=xl/calcChain.xml><?xml version="1.0" encoding="utf-8"?>
<calcChain xmlns="http://schemas.openxmlformats.org/spreadsheetml/2006/main">
  <c r="F33" i="1" l="1"/>
  <c r="B33" i="1"/>
  <c r="L7" i="1"/>
  <c r="G16" i="1" s="1"/>
  <c r="L14" i="1"/>
  <c r="L13" i="1"/>
  <c r="L12" i="1"/>
  <c r="A28" i="1"/>
  <c r="A29" i="1" s="1"/>
  <c r="A30" i="1" s="1"/>
  <c r="A31" i="1" s="1"/>
  <c r="A32" i="1" s="1"/>
  <c r="A33" i="1" s="1"/>
  <c r="A34" i="1" s="1"/>
  <c r="A35" i="1" s="1"/>
  <c r="F18" i="1"/>
  <c r="F22" i="1"/>
  <c r="E20" i="1"/>
  <c r="G2" i="1"/>
  <c r="F16" i="1" s="1"/>
  <c r="G3" i="1"/>
  <c r="F17" i="1" s="1"/>
  <c r="G4" i="1"/>
  <c r="G5" i="1"/>
  <c r="F19" i="1" s="1"/>
  <c r="G6" i="1"/>
  <c r="F20" i="1" s="1"/>
  <c r="G7" i="1"/>
  <c r="F21" i="1" s="1"/>
  <c r="G8" i="1"/>
  <c r="G9" i="1"/>
  <c r="F23" i="1" s="1"/>
  <c r="G10" i="1"/>
  <c r="F24" i="1" s="1"/>
  <c r="F3" i="1"/>
  <c r="E17" i="1" s="1"/>
  <c r="F4" i="1"/>
  <c r="E18" i="1" s="1"/>
  <c r="F5" i="1"/>
  <c r="E19" i="1" s="1"/>
  <c r="F6" i="1"/>
  <c r="F7" i="1"/>
  <c r="E21" i="1" s="1"/>
  <c r="F8" i="1"/>
  <c r="E22" i="1" s="1"/>
  <c r="F9" i="1"/>
  <c r="E23" i="1" s="1"/>
  <c r="F10" i="1"/>
  <c r="E24" i="1" s="1"/>
  <c r="F2" i="1"/>
  <c r="E16" i="1" s="1"/>
  <c r="D17" i="1"/>
  <c r="D18" i="1"/>
  <c r="D19" i="1"/>
  <c r="D20" i="1"/>
  <c r="D21" i="1"/>
  <c r="D22" i="1"/>
  <c r="D23" i="1"/>
  <c r="D24" i="1"/>
  <c r="D16" i="1"/>
  <c r="L6" i="1"/>
  <c r="L2" i="1"/>
  <c r="L4" i="1" s="1"/>
  <c r="B29" i="1" s="1"/>
  <c r="C17" i="1"/>
  <c r="C18" i="1"/>
  <c r="C19" i="1"/>
  <c r="C20" i="1"/>
  <c r="C21" i="1"/>
  <c r="C22" i="1"/>
  <c r="C23" i="1"/>
  <c r="C24" i="1"/>
  <c r="C16" i="1"/>
  <c r="A17" i="1"/>
  <c r="A18" i="1" s="1"/>
  <c r="A19" i="1" s="1"/>
  <c r="A20" i="1" s="1"/>
  <c r="A21" i="1" s="1"/>
  <c r="A22" i="1" s="1"/>
  <c r="A23" i="1" s="1"/>
  <c r="A24" i="1" s="1"/>
  <c r="E3" i="1"/>
  <c r="E4" i="1"/>
  <c r="E5" i="1"/>
  <c r="E6" i="1"/>
  <c r="E7" i="1"/>
  <c r="E8" i="1"/>
  <c r="E9" i="1"/>
  <c r="E10" i="1"/>
  <c r="E2" i="1"/>
  <c r="A3" i="1"/>
  <c r="A4" i="1" s="1"/>
  <c r="A5" i="1" s="1"/>
  <c r="A6" i="1" s="1"/>
  <c r="A7" i="1" s="1"/>
  <c r="A8" i="1" s="1"/>
  <c r="A9" i="1" s="1"/>
  <c r="A10" i="1" s="1"/>
  <c r="G23" i="1" l="1"/>
  <c r="G24" i="1"/>
  <c r="E35" i="1" s="1"/>
  <c r="G20" i="1"/>
  <c r="G21" i="1"/>
  <c r="E32" i="1" s="1"/>
  <c r="C30" i="1"/>
  <c r="G17" i="1"/>
  <c r="D28" i="1" s="1"/>
  <c r="G18" i="1"/>
  <c r="E29" i="1" s="1"/>
  <c r="C32" i="1"/>
  <c r="C35" i="1"/>
  <c r="C27" i="1"/>
  <c r="C28" i="1"/>
  <c r="C34" i="1"/>
  <c r="C31" i="1"/>
  <c r="B28" i="1"/>
  <c r="C33" i="1"/>
  <c r="B35" i="1"/>
  <c r="B31" i="1"/>
  <c r="B27" i="1"/>
  <c r="B34" i="1"/>
  <c r="B30" i="1"/>
  <c r="B32" i="1"/>
  <c r="C29" i="1"/>
  <c r="E31" i="1"/>
  <c r="G19" i="1"/>
  <c r="E30" i="1" s="1"/>
  <c r="E34" i="1"/>
  <c r="G22" i="1"/>
  <c r="E33" i="1" s="1"/>
  <c r="E27" i="1"/>
  <c r="E28" i="1" l="1"/>
  <c r="H17" i="1"/>
  <c r="F28" i="1" s="1"/>
  <c r="D32" i="1"/>
  <c r="H21" i="1"/>
  <c r="F32" i="1" s="1"/>
  <c r="D35" i="1"/>
  <c r="H24" i="1"/>
  <c r="F35" i="1" s="1"/>
  <c r="D29" i="1"/>
  <c r="H18" i="1"/>
  <c r="F29" i="1" s="1"/>
  <c r="D27" i="1"/>
  <c r="H16" i="1"/>
  <c r="F27" i="1" s="1"/>
  <c r="D30" i="1"/>
  <c r="H19" i="1"/>
  <c r="F30" i="1" s="1"/>
  <c r="D33" i="1"/>
  <c r="H22" i="1"/>
  <c r="D34" i="1"/>
  <c r="H23" i="1"/>
  <c r="F34" i="1" s="1"/>
  <c r="D31" i="1"/>
  <c r="H20" i="1"/>
  <c r="F31" i="1" s="1"/>
</calcChain>
</file>

<file path=xl/sharedStrings.xml><?xml version="1.0" encoding="utf-8"?>
<sst xmlns="http://schemas.openxmlformats.org/spreadsheetml/2006/main" count="36" uniqueCount="32">
  <si>
    <t>Test No</t>
  </si>
  <si>
    <t>N (RPM)</t>
  </si>
  <si>
    <t>x (in)</t>
  </si>
  <si>
    <t>Scale Reading</t>
  </si>
  <si>
    <t xml:space="preserve">HP </t>
  </si>
  <si>
    <t>PT1 (in)</t>
  </si>
  <si>
    <t>PT2 (in)</t>
  </si>
  <si>
    <t>Power Input (ft lb / sec)</t>
  </si>
  <si>
    <t>Cd</t>
  </si>
  <si>
    <t>Static Pressure (Pa)</t>
  </si>
  <si>
    <t>β</t>
  </si>
  <si>
    <t>Re</t>
  </si>
  <si>
    <t>Temp (K)</t>
  </si>
  <si>
    <t>Air Density (kg/m^3)</t>
  </si>
  <si>
    <t>μ (kg/m s)</t>
  </si>
  <si>
    <t>Power Output (W)</t>
  </si>
  <si>
    <t>Power Input (W)</t>
  </si>
  <si>
    <t>Q (m^3/s)</t>
  </si>
  <si>
    <t>Water Density (kg/m^3)</t>
  </si>
  <si>
    <t>PT1 (m)</t>
  </si>
  <si>
    <t>PT2 (m)</t>
  </si>
  <si>
    <t>A2 (m^2)</t>
  </si>
  <si>
    <t>ΔP1 (Pa)</t>
  </si>
  <si>
    <t>ΔP2 (Pa)</t>
  </si>
  <si>
    <t>Cp</t>
  </si>
  <si>
    <t>Cw</t>
  </si>
  <si>
    <t>Cq</t>
  </si>
  <si>
    <t>Re2</t>
  </si>
  <si>
    <t>Re3</t>
  </si>
  <si>
    <t>Cd2</t>
  </si>
  <si>
    <t>Cd3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</si>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</sst>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9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0" fontId="0" fillId="0" borderId="1" xfId="0" applyFill="1" applyBorder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69" fontId="0" fillId="0" borderId="1" xfId="0" applyNumberFormat="1" applyBorder="1"/>
    <xf numFmtId="0" fontId="0" fillId="0" borderId="1" xfId="0" applyFont="1" applyFill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Compression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Efficiency 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6.3551145133518158E-2"/>
          <c:y val="1.41176478061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= 3 Inches</c:v>
          </c:tx>
          <c:xVal>
            <c:numRef>
              <c:f>Sheet1!$E$27:$E$29</c:f>
              <c:numCache>
                <c:formatCode>0</c:formatCode>
                <c:ptCount val="3"/>
                <c:pt idx="0">
                  <c:v>216040.80447566588</c:v>
                </c:pt>
                <c:pt idx="1">
                  <c:v>423520.46671442688</c:v>
                </c:pt>
                <c:pt idx="2">
                  <c:v>697222.79136540578</c:v>
                </c:pt>
              </c:numCache>
            </c:numRef>
          </c:xVal>
          <c:yVal>
            <c:numRef>
              <c:f>Sheet1!$F$27:$F$29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X =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Sheet1!$F$30:$F$32</c:f>
              <c:numCache>
                <c:formatCode>0.000</c:formatCode>
                <c:ptCount val="3"/>
                <c:pt idx="0">
                  <c:v>0.15146627692261169</c:v>
                </c:pt>
                <c:pt idx="1">
                  <c:v>0.24866340664051401</c:v>
                </c:pt>
                <c:pt idx="2">
                  <c:v>0.30690642829838921</c:v>
                </c:pt>
              </c:numCache>
            </c:numRef>
          </c:yVal>
          <c:smooth val="0"/>
        </c:ser>
        <c:ser>
          <c:idx val="2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466696.82399223116</c:v>
                </c:pt>
                <c:pt idx="2">
                  <c:v>674205.76358894468</c:v>
                </c:pt>
              </c:numCache>
            </c:numRef>
          </c:xVal>
          <c:yVal>
            <c:numRef>
              <c:f>Sheet1!$F$33:$F$35</c:f>
              <c:numCache>
                <c:formatCode>0.000</c:formatCode>
                <c:ptCount val="3"/>
                <c:pt idx="0">
                  <c:v>1.514662769226117</c:v>
                </c:pt>
                <c:pt idx="1">
                  <c:v>0.48929490990351959</c:v>
                </c:pt>
                <c:pt idx="2">
                  <c:v>0.53803235044911879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71040"/>
        <c:axId val="175870336"/>
      </c:scatterChart>
      <c:valAx>
        <c:axId val="1672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5870336"/>
        <c:crosses val="autoZero"/>
        <c:crossBetween val="midCat"/>
      </c:valAx>
      <c:valAx>
        <c:axId val="17587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7271040"/>
        <c:crosses val="autoZero"/>
        <c:crossBetween val="midCat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Power Coefficient 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599017115383795"/>
          <c:y val="1.613445463558285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X = 3 Inches</c:v>
          </c:tx>
          <c:xVal>
            <c:numRef>
              <c:f>Sheet1!$E$27:$E$30</c:f>
              <c:numCache>
                <c:formatCode>0</c:formatCode>
                <c:ptCount val="4"/>
                <c:pt idx="0">
                  <c:v>216040.80447566588</c:v>
                </c:pt>
                <c:pt idx="1">
                  <c:v>423520.46671442688</c:v>
                </c:pt>
                <c:pt idx="2">
                  <c:v>697222.79136540578</c:v>
                </c:pt>
                <c:pt idx="3">
                  <c:v>216040.80447566588</c:v>
                </c:pt>
              </c:numCache>
            </c:numRef>
          </c:xVal>
          <c:yVal>
            <c:numRef>
              <c:f>Sheet1!$B$27:$B$29</c:f>
              <c:numCache>
                <c:formatCode>0.000000</c:formatCode>
                <c:ptCount val="3"/>
                <c:pt idx="0">
                  <c:v>3.7543283335532624E-4</c:v>
                </c:pt>
                <c:pt idx="1">
                  <c:v>3.6091592067524444E-4</c:v>
                </c:pt>
                <c:pt idx="2">
                  <c:v>3.508425306132502E-4</c:v>
                </c:pt>
              </c:numCache>
            </c:numRef>
          </c:yVal>
          <c:smooth val="0"/>
        </c:ser>
        <c:ser>
          <c:idx val="4"/>
          <c:order val="1"/>
          <c:tx>
            <c:v>X =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Sheet1!$B$30:$B$32</c:f>
              <c:numCache>
                <c:formatCode>0.000000</c:formatCode>
                <c:ptCount val="3"/>
                <c:pt idx="0">
                  <c:v>3.8267574364567045E-4</c:v>
                </c:pt>
                <c:pt idx="1">
                  <c:v>3.1772531751768856E-4</c:v>
                </c:pt>
                <c:pt idx="2">
                  <c:v>3.2888671592087111E-4</c:v>
                </c:pt>
              </c:numCache>
            </c:numRef>
          </c:yVal>
          <c:smooth val="0"/>
        </c:ser>
        <c:ser>
          <c:idx val="5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466696.82399223116</c:v>
                </c:pt>
                <c:pt idx="2">
                  <c:v>674205.76358894468</c:v>
                </c:pt>
              </c:numCache>
            </c:numRef>
          </c:xVal>
          <c:yVal>
            <c:numRef>
              <c:f>Sheet1!$B$33:$B$35</c:f>
              <c:numCache>
                <c:formatCode>0.000000</c:formatCode>
                <c:ptCount val="3"/>
                <c:pt idx="0">
                  <c:v>7.6535148729134082E-5</c:v>
                </c:pt>
                <c:pt idx="1">
                  <c:v>2.3500785595087558E-4</c:v>
                </c:pt>
                <c:pt idx="2">
                  <c:v>2.2763790873205791E-4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5792"/>
        <c:axId val="146787712"/>
      </c:scatterChart>
      <c:valAx>
        <c:axId val="1467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6787712"/>
        <c:crosses val="autoZero"/>
        <c:crossBetween val="midCat"/>
      </c:valAx>
      <c:valAx>
        <c:axId val="14678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Cw</a:t>
                </a: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crossAx val="146785792"/>
        <c:crosses val="autoZero"/>
        <c:crossBetween val="midCat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Pressure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Coefficient 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9.5746268321346972E-2"/>
          <c:y val="1.613445463558285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X = 3 Inches</c:v>
          </c:tx>
          <c:xVal>
            <c:numRef>
              <c:f>Sheet1!$E$27:$E$29</c:f>
              <c:numCache>
                <c:formatCode>0</c:formatCode>
                <c:ptCount val="3"/>
                <c:pt idx="0">
                  <c:v>216040.80447566588</c:v>
                </c:pt>
                <c:pt idx="1">
                  <c:v>423520.46671442688</c:v>
                </c:pt>
                <c:pt idx="2">
                  <c:v>697222.79136540578</c:v>
                </c:pt>
              </c:numCache>
            </c:numRef>
          </c:xVal>
          <c:yVal>
            <c:numRef>
              <c:f>Sheet1!$C$27:$C$29</c:f>
              <c:numCache>
                <c:formatCode>0.0000</c:formatCode>
                <c:ptCount val="3"/>
                <c:pt idx="0">
                  <c:v>8.0454681102905851E-2</c:v>
                </c:pt>
                <c:pt idx="1">
                  <c:v>8.8392833088525802E-2</c:v>
                </c:pt>
                <c:pt idx="2">
                  <c:v>0.1060301520279079</c:v>
                </c:pt>
              </c:numCache>
            </c:numRef>
          </c:yVal>
          <c:smooth val="0"/>
        </c:ser>
        <c:ser>
          <c:idx val="4"/>
          <c:order val="1"/>
          <c:tx>
            <c:v>X =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Sheet1!$C$30:$C$32</c:f>
              <c:numCache>
                <c:formatCode>0.0000</c:formatCode>
                <c:ptCount val="3"/>
                <c:pt idx="0">
                  <c:v>8.2006825683492088E-2</c:v>
                </c:pt>
                <c:pt idx="1">
                  <c:v>9.4228996183025299E-2</c:v>
                </c:pt>
                <c:pt idx="2">
                  <c:v>0.10907606579332753</c:v>
                </c:pt>
              </c:numCache>
            </c:numRef>
          </c:yVal>
          <c:smooth val="0"/>
        </c:ser>
        <c:ser>
          <c:idx val="5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466696.82399223116</c:v>
                </c:pt>
                <c:pt idx="2">
                  <c:v>674205.76358894468</c:v>
                </c:pt>
              </c:numCache>
            </c:numRef>
          </c:xVal>
          <c:yVal>
            <c:numRef>
              <c:f>Sheet1!$C$33:$C$35</c:f>
              <c:numCache>
                <c:formatCode>0.0000</c:formatCode>
                <c:ptCount val="3"/>
                <c:pt idx="0">
                  <c:v>8.2006825683492088E-2</c:v>
                </c:pt>
                <c:pt idx="1">
                  <c:v>9.4082527505454927E-2</c:v>
                </c:pt>
                <c:pt idx="2">
                  <c:v>0.10035247916010605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36352"/>
        <c:axId val="175979136"/>
      </c:scatterChart>
      <c:valAx>
        <c:axId val="16723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5979136"/>
        <c:crosses val="autoZero"/>
        <c:crossBetween val="midCat"/>
      </c:valAx>
      <c:valAx>
        <c:axId val="17597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Cp</a:t>
                </a: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167236352"/>
        <c:crosses val="autoZero"/>
        <c:crossBetween val="midCat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Flow Coefficient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8.550236548885598E-2"/>
          <c:y val="1.41176478061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X = 3 Inches</c:v>
          </c:tx>
          <c:xVal>
            <c:numRef>
              <c:f>Sheet1!$E$27:$E$30</c:f>
              <c:numCache>
                <c:formatCode>0</c:formatCode>
                <c:ptCount val="4"/>
                <c:pt idx="0">
                  <c:v>216040.80447566588</c:v>
                </c:pt>
                <c:pt idx="1">
                  <c:v>423520.46671442688</c:v>
                </c:pt>
                <c:pt idx="2">
                  <c:v>697222.79136540578</c:v>
                </c:pt>
                <c:pt idx="3">
                  <c:v>216040.80447566588</c:v>
                </c:pt>
              </c:numCache>
            </c:numRef>
          </c:xVal>
          <c:yVal>
            <c:numRef>
              <c:f>Sheet1!$D$27:$D$29</c:f>
              <c:numCache>
                <c:formatCode>0.000</c:formatCode>
                <c:ptCount val="3"/>
                <c:pt idx="0">
                  <c:v>5.6077765382437458E-2</c:v>
                </c:pt>
                <c:pt idx="1">
                  <c:v>5.7614551883381562E-2</c:v>
                </c:pt>
                <c:pt idx="2">
                  <c:v>6.2642514085770221E-2</c:v>
                </c:pt>
              </c:numCache>
            </c:numRef>
          </c:yVal>
          <c:smooth val="0"/>
        </c:ser>
        <c:ser>
          <c:idx val="4"/>
          <c:order val="1"/>
          <c:tx>
            <c:v>X = 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Sheet1!$D$30:$D$32</c:f>
              <c:numCache>
                <c:formatCode>0.000</c:formatCode>
                <c:ptCount val="3"/>
                <c:pt idx="0">
                  <c:v>5.6616111930108862E-2</c:v>
                </c:pt>
                <c:pt idx="1">
                  <c:v>5.948616122058447E-2</c:v>
                </c:pt>
                <c:pt idx="2">
                  <c:v>6.3535904928513826E-2</c:v>
                </c:pt>
              </c:numCache>
            </c:numRef>
          </c:yVal>
          <c:smooth val="0"/>
        </c:ser>
        <c:ser>
          <c:idx val="5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466696.82399223116</c:v>
                </c:pt>
                <c:pt idx="2">
                  <c:v>674205.76358894468</c:v>
                </c:pt>
              </c:numCache>
            </c:numRef>
          </c:xVal>
          <c:yVal>
            <c:numRef>
              <c:f>Sheet1!$D$33:$D$35</c:f>
              <c:numCache>
                <c:formatCode>0.000</c:formatCode>
                <c:ptCount val="3"/>
                <c:pt idx="0">
                  <c:v>5.6616111930108862E-2</c:v>
                </c:pt>
                <c:pt idx="1">
                  <c:v>5.9439910872221877E-2</c:v>
                </c:pt>
                <c:pt idx="2">
                  <c:v>6.0942257835026686E-2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5744"/>
        <c:axId val="147461248"/>
      </c:scatterChart>
      <c:valAx>
        <c:axId val="14697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7461248"/>
        <c:crosses val="autoZero"/>
        <c:crossBetween val="midCat"/>
      </c:valAx>
      <c:valAx>
        <c:axId val="14746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Cq</a:t>
                </a: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46975744"/>
        <c:crosses val="autoZero"/>
        <c:crossBetween val="midCat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D27" sqref="D27:D29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22.28515625" bestFit="1" customWidth="1"/>
    <col min="4" max="5" width="23.85546875" bestFit="1" customWidth="1"/>
    <col min="6" max="6" width="9.7109375" bestFit="1" customWidth="1"/>
    <col min="7" max="8" width="17.42578125" bestFit="1" customWidth="1"/>
    <col min="11" max="11" width="22.42578125" bestFit="1" customWidth="1"/>
    <col min="12" max="12" width="11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20</v>
      </c>
    </row>
    <row r="2" spans="1:12" x14ac:dyDescent="0.25">
      <c r="A2" s="1">
        <v>1</v>
      </c>
      <c r="B2" s="1">
        <v>631</v>
      </c>
      <c r="C2" s="1">
        <v>3</v>
      </c>
      <c r="D2" s="1">
        <v>0.5</v>
      </c>
      <c r="E2" s="1">
        <f>D2*(B2/4000)</f>
        <v>7.8875000000000001E-2</v>
      </c>
      <c r="F2" s="2">
        <f>K17*0.0254</f>
        <v>8.8899999999999986E-3</v>
      </c>
      <c r="G2" s="2">
        <f>L17*0.0254</f>
        <v>0</v>
      </c>
      <c r="K2" t="s">
        <v>12</v>
      </c>
      <c r="L2" s="9">
        <f>(70-32)*(5/9)+273</f>
        <v>294.11111111111109</v>
      </c>
    </row>
    <row r="3" spans="1:12" x14ac:dyDescent="0.25">
      <c r="A3" s="1">
        <f>A2+1</f>
        <v>2</v>
      </c>
      <c r="B3" s="1">
        <v>1204</v>
      </c>
      <c r="C3" s="1">
        <v>3</v>
      </c>
      <c r="D3" s="1">
        <v>1.75</v>
      </c>
      <c r="E3" s="1">
        <f t="shared" ref="E3:E10" si="0">D3*(B3/4000)</f>
        <v>0.52674999999999994</v>
      </c>
      <c r="F3" s="2">
        <f>K18*0.0254</f>
        <v>3.5559999999999994E-2</v>
      </c>
      <c r="G3" s="2">
        <f>L18*0.0254</f>
        <v>0</v>
      </c>
      <c r="K3" t="s">
        <v>9</v>
      </c>
      <c r="L3">
        <v>100250</v>
      </c>
    </row>
    <row r="4" spans="1:12" x14ac:dyDescent="0.25">
      <c r="A4" s="1">
        <f t="shared" ref="A4:A10" si="1">A3+1</f>
        <v>3</v>
      </c>
      <c r="B4" s="1">
        <v>1823</v>
      </c>
      <c r="C4" s="1">
        <v>3</v>
      </c>
      <c r="D4" s="1">
        <v>3.9</v>
      </c>
      <c r="E4" s="1">
        <f t="shared" si="0"/>
        <v>1.7774249999999998</v>
      </c>
      <c r="F4" s="2">
        <f>K19*0.0254</f>
        <v>9.7790000000000002E-2</v>
      </c>
      <c r="G4" s="2">
        <f>L19*0.0254</f>
        <v>0</v>
      </c>
      <c r="K4" t="s">
        <v>13</v>
      </c>
      <c r="L4" s="10">
        <f>P_static/(287*temp)</f>
        <v>1.1876570543998928</v>
      </c>
    </row>
    <row r="5" spans="1:12" x14ac:dyDescent="0.25">
      <c r="A5" s="1">
        <f t="shared" si="1"/>
        <v>4</v>
      </c>
      <c r="B5" s="1">
        <v>625</v>
      </c>
      <c r="C5" s="1">
        <v>2</v>
      </c>
      <c r="D5" s="1">
        <v>0.5</v>
      </c>
      <c r="E5" s="1">
        <f t="shared" si="0"/>
        <v>7.8125E-2</v>
      </c>
      <c r="F5" s="2">
        <f>K20*0.0254</f>
        <v>8.8899999999999986E-3</v>
      </c>
      <c r="G5" s="2">
        <f>L20*0.0254</f>
        <v>2.5400000000000002E-3</v>
      </c>
      <c r="K5" t="s">
        <v>18</v>
      </c>
      <c r="L5">
        <v>1000</v>
      </c>
    </row>
    <row r="6" spans="1:12" x14ac:dyDescent="0.25">
      <c r="A6" s="1">
        <f t="shared" si="1"/>
        <v>5</v>
      </c>
      <c r="B6" s="1">
        <v>1227</v>
      </c>
      <c r="C6" s="1">
        <v>2</v>
      </c>
      <c r="D6" s="1">
        <v>1.6</v>
      </c>
      <c r="E6" s="1">
        <f t="shared" si="0"/>
        <v>0.49080000000000007</v>
      </c>
      <c r="F6" s="2">
        <f>K21*0.0254</f>
        <v>3.9370000000000002E-2</v>
      </c>
      <c r="G6" s="2">
        <f>L21*0.0254</f>
        <v>1.2699999999999999E-2</v>
      </c>
      <c r="K6" s="7" t="s">
        <v>14</v>
      </c>
      <c r="L6">
        <f>1.983*10^-5</f>
        <v>1.9830000000000002E-5</v>
      </c>
    </row>
    <row r="7" spans="1:12" x14ac:dyDescent="0.25">
      <c r="A7" s="1">
        <f t="shared" si="1"/>
        <v>6</v>
      </c>
      <c r="B7" s="1">
        <v>1809</v>
      </c>
      <c r="C7" s="1">
        <v>2</v>
      </c>
      <c r="D7" s="1">
        <v>3.6</v>
      </c>
      <c r="E7" s="1">
        <f t="shared" si="0"/>
        <v>1.6280999999999999</v>
      </c>
      <c r="F7" s="2">
        <f>K22*0.0254</f>
        <v>9.9059999999999995E-2</v>
      </c>
      <c r="G7" s="2">
        <f>L22*0.0254</f>
        <v>3.3020000000000001E-2</v>
      </c>
      <c r="K7" s="7" t="s">
        <v>21</v>
      </c>
      <c r="L7" s="8">
        <f>(PI()*18^2)/(4*144)*0.0254</f>
        <v>4.4885505038164165E-2</v>
      </c>
    </row>
    <row r="8" spans="1:12" x14ac:dyDescent="0.25">
      <c r="A8" s="1">
        <f t="shared" si="1"/>
        <v>7</v>
      </c>
      <c r="B8" s="1">
        <v>625</v>
      </c>
      <c r="C8" s="1">
        <v>1</v>
      </c>
      <c r="D8" s="1">
        <v>0.1</v>
      </c>
      <c r="E8" s="1">
        <f t="shared" si="0"/>
        <v>1.5625E-2</v>
      </c>
      <c r="F8" s="2">
        <f>K23*0.0254</f>
        <v>8.8899999999999986E-3</v>
      </c>
      <c r="G8" s="2">
        <f>L23*0.0254</f>
        <v>5.0800000000000003E-3</v>
      </c>
      <c r="K8" s="7" t="s">
        <v>10</v>
      </c>
      <c r="L8">
        <v>0.5</v>
      </c>
    </row>
    <row r="9" spans="1:12" x14ac:dyDescent="0.25">
      <c r="A9" s="1">
        <f t="shared" si="1"/>
        <v>8</v>
      </c>
      <c r="B9" s="1">
        <v>1286</v>
      </c>
      <c r="C9" s="1">
        <v>1</v>
      </c>
      <c r="D9" s="1">
        <v>1.3</v>
      </c>
      <c r="E9" s="1">
        <f t="shared" si="0"/>
        <v>0.41795000000000004</v>
      </c>
      <c r="F9" s="2">
        <f>K24*0.0254</f>
        <v>4.3179999999999996E-2</v>
      </c>
      <c r="G9" s="2">
        <f>L24*0.0254</f>
        <v>2.0320000000000001E-2</v>
      </c>
      <c r="K9" s="7" t="s">
        <v>11</v>
      </c>
      <c r="L9" s="14">
        <v>210000</v>
      </c>
    </row>
    <row r="10" spans="1:12" x14ac:dyDescent="0.25">
      <c r="A10" s="1">
        <f t="shared" si="1"/>
        <v>9</v>
      </c>
      <c r="B10" s="1">
        <v>1812</v>
      </c>
      <c r="C10" s="1">
        <v>1</v>
      </c>
      <c r="D10" s="1">
        <v>2.5</v>
      </c>
      <c r="E10" s="1">
        <f t="shared" si="0"/>
        <v>1.1325000000000001</v>
      </c>
      <c r="F10" s="2">
        <f>K25*0.0254</f>
        <v>9.1439999999999994E-2</v>
      </c>
      <c r="G10" s="2">
        <f>L25*0.0254</f>
        <v>4.1909999999999996E-2</v>
      </c>
      <c r="K10" s="7" t="s">
        <v>27</v>
      </c>
      <c r="L10">
        <v>430000</v>
      </c>
    </row>
    <row r="11" spans="1:12" x14ac:dyDescent="0.25">
      <c r="K11" s="7" t="s">
        <v>28</v>
      </c>
      <c r="L11">
        <v>690000</v>
      </c>
    </row>
    <row r="12" spans="1:12" x14ac:dyDescent="0.25">
      <c r="K12" t="s">
        <v>8</v>
      </c>
      <c r="L12" s="8">
        <f>0.5959+0.0312*beta^2.1-0.184*beta^8+0.029*beta^2.5*(10^6/Re)+(0.09*1*beta^4/(1-beta^5))-0.037*0.5*beta^3</f>
        <v>0.63036487877356873</v>
      </c>
    </row>
    <row r="13" spans="1:12" x14ac:dyDescent="0.25">
      <c r="K13" t="s">
        <v>29</v>
      </c>
      <c r="L13" s="8">
        <f>0.5959+0.0312*beta^2.1-0.184*beta^8+0.029*beta^2.5*(10^6/Re2_)+(0.09*1*beta^4/(1-beta^5))-0.037*0.5*beta^3</f>
        <v>0.61787500816457053</v>
      </c>
    </row>
    <row r="14" spans="1:12" x14ac:dyDescent="0.25">
      <c r="K14" t="s">
        <v>30</v>
      </c>
      <c r="L14" s="8">
        <f>0.5959+0.0312*beta^2.1-0.184*beta^8+0.029*beta^2.5*(10^6/Re3_)+(0.09*1*beta^4/(1-beta^5))-0.037*0.5*beta^3</f>
        <v>0.61338260411153156</v>
      </c>
    </row>
    <row r="15" spans="1:12" x14ac:dyDescent="0.25">
      <c r="A15" s="1" t="s">
        <v>0</v>
      </c>
      <c r="B15" s="1" t="s">
        <v>4</v>
      </c>
      <c r="C15" s="1" t="s">
        <v>7</v>
      </c>
      <c r="D15" s="6" t="s">
        <v>16</v>
      </c>
      <c r="E15" s="12" t="s">
        <v>22</v>
      </c>
      <c r="F15" s="12" t="s">
        <v>23</v>
      </c>
      <c r="G15" s="6" t="s">
        <v>17</v>
      </c>
      <c r="H15" s="6" t="s">
        <v>15</v>
      </c>
    </row>
    <row r="16" spans="1:12" x14ac:dyDescent="0.25">
      <c r="A16" s="1">
        <v>1</v>
      </c>
      <c r="B16" s="1">
        <v>7.8875000000000001E-2</v>
      </c>
      <c r="C16" s="5">
        <f>B16*550</f>
        <v>43.381250000000001</v>
      </c>
      <c r="D16" s="4">
        <f>C16*1.355818</f>
        <v>58.817079612500002</v>
      </c>
      <c r="E16" s="5">
        <f>9.81*F2*density_w</f>
        <v>87.210899999999995</v>
      </c>
      <c r="F16" s="5">
        <f>9.81*G2*density_w</f>
        <v>0</v>
      </c>
      <c r="G16" s="4">
        <f>Cd*Area2*SQRT((2*E16)/density)*SQRT(1/(1-beta^4))</f>
        <v>0.35413376908105576</v>
      </c>
      <c r="H16" s="1">
        <f>G16*F16</f>
        <v>0</v>
      </c>
      <c r="K16" s="1" t="s">
        <v>5</v>
      </c>
      <c r="L16" s="1" t="s">
        <v>6</v>
      </c>
    </row>
    <row r="17" spans="1:12" x14ac:dyDescent="0.25">
      <c r="A17" s="1">
        <f>A16+1</f>
        <v>2</v>
      </c>
      <c r="B17" s="1">
        <v>0.52674999999999994</v>
      </c>
      <c r="C17" s="5">
        <f t="shared" ref="C17:C24" si="2">B17*550</f>
        <v>289.71249999999998</v>
      </c>
      <c r="D17" s="4">
        <f t="shared" ref="D17:D24" si="3">C17*1.355818</f>
        <v>392.79742232499996</v>
      </c>
      <c r="E17" s="5">
        <f>9.81*F3*density_w</f>
        <v>348.84359999999998</v>
      </c>
      <c r="F17" s="5">
        <f>9.81*G3*density_w</f>
        <v>0</v>
      </c>
      <c r="G17" s="4">
        <f>Cd2_*Area2*SQRT((2*E17)/density)*SQRT(1/(1-beta^4))</f>
        <v>0.69423412639366167</v>
      </c>
      <c r="H17" s="1">
        <f t="shared" ref="H17:H24" si="4">G17*F17</f>
        <v>0</v>
      </c>
      <c r="K17" s="1">
        <v>0.35</v>
      </c>
      <c r="L17" s="1">
        <v>0</v>
      </c>
    </row>
    <row r="18" spans="1:12" x14ac:dyDescent="0.25">
      <c r="A18" s="1">
        <f t="shared" ref="A18:A24" si="5">A17+1</f>
        <v>3</v>
      </c>
      <c r="B18" s="1">
        <v>1.7774249999999998</v>
      </c>
      <c r="C18" s="5">
        <f t="shared" si="2"/>
        <v>977.5837499999999</v>
      </c>
      <c r="D18" s="4">
        <f t="shared" si="3"/>
        <v>1325.4256447574999</v>
      </c>
      <c r="E18" s="5">
        <f>9.81*F4*density_w</f>
        <v>959.31990000000008</v>
      </c>
      <c r="F18" s="5">
        <f>9.81*G4*density_w</f>
        <v>0</v>
      </c>
      <c r="G18" s="4">
        <f>Cd3_*Area2*SQRT((2*E18)/density)*SQRT(1/(1-beta^4))</f>
        <v>1.1428865745741883</v>
      </c>
      <c r="H18" s="1">
        <f t="shared" si="4"/>
        <v>0</v>
      </c>
      <c r="K18" s="1">
        <v>1.4</v>
      </c>
      <c r="L18" s="1">
        <v>0</v>
      </c>
    </row>
    <row r="19" spans="1:12" x14ac:dyDescent="0.25">
      <c r="A19" s="1">
        <f t="shared" si="5"/>
        <v>4</v>
      </c>
      <c r="B19" s="1">
        <v>7.8125E-2</v>
      </c>
      <c r="C19" s="5">
        <f t="shared" si="2"/>
        <v>42.96875</v>
      </c>
      <c r="D19" s="4">
        <f t="shared" si="3"/>
        <v>58.257804687499998</v>
      </c>
      <c r="E19" s="5">
        <f>9.81*F5*density_w</f>
        <v>87.210899999999995</v>
      </c>
      <c r="F19" s="5">
        <f>9.81*G5*density_w</f>
        <v>24.917400000000004</v>
      </c>
      <c r="G19" s="4">
        <f>Cd*Area2*SQRT((2*E19)/density)*SQRT(1/(1-beta^4))</f>
        <v>0.35413376908105576</v>
      </c>
      <c r="H19" s="5">
        <f t="shared" si="4"/>
        <v>8.8240927777003009</v>
      </c>
      <c r="K19" s="1">
        <v>3.85</v>
      </c>
      <c r="L19" s="1">
        <v>0</v>
      </c>
    </row>
    <row r="20" spans="1:12" x14ac:dyDescent="0.25">
      <c r="A20" s="1">
        <f t="shared" si="5"/>
        <v>5</v>
      </c>
      <c r="B20" s="1">
        <v>0.49080000000000007</v>
      </c>
      <c r="C20" s="5">
        <f t="shared" si="2"/>
        <v>269.94000000000005</v>
      </c>
      <c r="D20" s="4">
        <f t="shared" si="3"/>
        <v>365.98951092000004</v>
      </c>
      <c r="E20" s="5">
        <f>9.81*F6*density_w</f>
        <v>386.21970000000005</v>
      </c>
      <c r="F20" s="5">
        <f>9.81*G6*density_w</f>
        <v>124.587</v>
      </c>
      <c r="G20" s="4">
        <f>Cd2_*Area2*SQRT((2*E20)/density)*SQRT(1/(1-beta^4))</f>
        <v>0.73047909155901347</v>
      </c>
      <c r="H20" s="5">
        <f t="shared" si="4"/>
        <v>91.00819858006281</v>
      </c>
      <c r="K20" s="1">
        <v>0.35</v>
      </c>
      <c r="L20" s="1">
        <v>0.1</v>
      </c>
    </row>
    <row r="21" spans="1:12" x14ac:dyDescent="0.25">
      <c r="A21" s="1">
        <f t="shared" si="5"/>
        <v>6</v>
      </c>
      <c r="B21" s="1">
        <v>1.6280999999999999</v>
      </c>
      <c r="C21" s="5">
        <f t="shared" si="2"/>
        <v>895.45499999999993</v>
      </c>
      <c r="D21" s="4">
        <f t="shared" si="3"/>
        <v>1214.07400719</v>
      </c>
      <c r="E21" s="5">
        <f>9.81*F7*density_w</f>
        <v>971.7786000000001</v>
      </c>
      <c r="F21" s="5">
        <f>9.81*G7*density_w</f>
        <v>323.92619999999999</v>
      </c>
      <c r="G21" s="4">
        <f>Cd3_*Area2*SQRT((2*E21)/density)*SQRT(1/(1-beta^4))</f>
        <v>1.1502839759074623</v>
      </c>
      <c r="H21" s="5">
        <f t="shared" si="4"/>
        <v>372.6071172365958</v>
      </c>
      <c r="K21" s="1">
        <v>1.55</v>
      </c>
      <c r="L21" s="1">
        <v>0.5</v>
      </c>
    </row>
    <row r="22" spans="1:12" x14ac:dyDescent="0.25">
      <c r="A22" s="1">
        <f t="shared" si="5"/>
        <v>7</v>
      </c>
      <c r="B22" s="1">
        <v>1.5625E-2</v>
      </c>
      <c r="C22" s="5">
        <f t="shared" si="2"/>
        <v>8.59375</v>
      </c>
      <c r="D22" s="4">
        <f t="shared" si="3"/>
        <v>11.651560937499999</v>
      </c>
      <c r="E22" s="5">
        <f>9.81*F8*density_w</f>
        <v>87.210899999999995</v>
      </c>
      <c r="F22" s="5">
        <f>9.81*G8*density_w</f>
        <v>49.834800000000008</v>
      </c>
      <c r="G22" s="4">
        <f>Cd*Area2*SQRT((2*E22)/density)*SQRT(1/(1-beta^4))</f>
        <v>0.35413376908105576</v>
      </c>
      <c r="H22" s="5">
        <f t="shared" si="4"/>
        <v>17.648185555400602</v>
      </c>
      <c r="K22" s="1">
        <v>3.9</v>
      </c>
      <c r="L22" s="1">
        <v>1.3</v>
      </c>
    </row>
    <row r="23" spans="1:12" x14ac:dyDescent="0.25">
      <c r="A23" s="1">
        <f t="shared" si="5"/>
        <v>8</v>
      </c>
      <c r="B23" s="1">
        <v>0.41795000000000004</v>
      </c>
      <c r="C23" s="5">
        <f t="shared" si="2"/>
        <v>229.87250000000003</v>
      </c>
      <c r="D23" s="4">
        <f t="shared" si="3"/>
        <v>311.66527320500006</v>
      </c>
      <c r="E23" s="5">
        <f>9.81*F9*density_w</f>
        <v>423.59579999999994</v>
      </c>
      <c r="F23" s="5">
        <f>9.81*G9*density_w</f>
        <v>199.33920000000003</v>
      </c>
      <c r="G23" s="4">
        <f>Cd2_*Area2*SQRT((2*E23)/density)*SQRT(1/(1-beta^4))</f>
        <v>0.76500874776710404</v>
      </c>
      <c r="H23" s="5">
        <f t="shared" si="4"/>
        <v>152.49623177289632</v>
      </c>
      <c r="K23" s="1">
        <v>0.35</v>
      </c>
      <c r="L23" s="1">
        <v>0.2</v>
      </c>
    </row>
    <row r="24" spans="1:12" x14ac:dyDescent="0.25">
      <c r="A24" s="1">
        <f t="shared" si="5"/>
        <v>9</v>
      </c>
      <c r="B24" s="1">
        <v>1.1325000000000001</v>
      </c>
      <c r="C24" s="5">
        <f t="shared" si="2"/>
        <v>622.875</v>
      </c>
      <c r="D24" s="4">
        <f t="shared" si="3"/>
        <v>844.50513675000002</v>
      </c>
      <c r="E24" s="5">
        <f>9.81*F10*density_w</f>
        <v>897.02639999999997</v>
      </c>
      <c r="F24" s="5">
        <f>9.81*G10*density_w</f>
        <v>411.13709999999998</v>
      </c>
      <c r="G24" s="4">
        <f>Cd3_*Area2*SQRT((2*E24)/density)*SQRT(1/(1-beta^4))</f>
        <v>1.1051570964818234</v>
      </c>
      <c r="H24" s="5">
        <f t="shared" si="4"/>
        <v>454.37108369195704</v>
      </c>
      <c r="K24" s="1">
        <v>1.7</v>
      </c>
      <c r="L24" s="1">
        <v>0.8</v>
      </c>
    </row>
    <row r="25" spans="1:12" x14ac:dyDescent="0.25">
      <c r="K25" s="1">
        <v>3.6</v>
      </c>
      <c r="L25" s="1">
        <v>1.65</v>
      </c>
    </row>
    <row r="26" spans="1:12" x14ac:dyDescent="0.25">
      <c r="A26" s="1" t="s">
        <v>0</v>
      </c>
      <c r="B26" s="1" t="s">
        <v>25</v>
      </c>
      <c r="C26" s="1" t="s">
        <v>24</v>
      </c>
      <c r="D26" s="1" t="s">
        <v>26</v>
      </c>
      <c r="E26" s="1" t="s">
        <v>11</v>
      </c>
      <c r="F26" s="6" t="s">
        <v>31</v>
      </c>
    </row>
    <row r="27" spans="1:12" x14ac:dyDescent="0.25">
      <c r="A27" s="1">
        <v>1</v>
      </c>
      <c r="B27" s="11">
        <f>D16/(density*((2*PI()*B2)/60)^3*(18*0.0254))</f>
        <v>3.7543283335532624E-4</v>
      </c>
      <c r="C27" s="2">
        <f>E16/(density*((2*PI()*B2)/60)^2*(18*0.0254)^2)</f>
        <v>8.0454681102905851E-2</v>
      </c>
      <c r="D27" s="3">
        <f>G16/(((2*PI()*B2)/60)*(18*0.0254)^3)</f>
        <v>5.6077765382437458E-2</v>
      </c>
      <c r="E27" s="13">
        <f>(density*(G16/Area2)*(18*0.0254))/mu</f>
        <v>216040.80447566588</v>
      </c>
      <c r="F27" s="1">
        <f>H16/D16</f>
        <v>0</v>
      </c>
    </row>
    <row r="28" spans="1:12" x14ac:dyDescent="0.25">
      <c r="A28" s="1">
        <f>A27+1</f>
        <v>2</v>
      </c>
      <c r="B28" s="11">
        <f>D17/(density*((2*PI()*B3)/60)^3*(18*0.0254))</f>
        <v>3.6091592067524444E-4</v>
      </c>
      <c r="C28" s="2">
        <f>E17/(density*((2*PI()*B3)/60)^2*(18*0.0254)^2)</f>
        <v>8.8392833088525802E-2</v>
      </c>
      <c r="D28" s="3">
        <f t="shared" ref="D28:D35" si="6">G17/(((2*PI()*B3)/60)*(18*0.0254)^3)</f>
        <v>5.7614551883381562E-2</v>
      </c>
      <c r="E28" s="13">
        <f>(density*(G17/Area2)*(18*0.0254))/mu</f>
        <v>423520.46671442688</v>
      </c>
      <c r="F28" s="1">
        <f t="shared" ref="F28:F35" si="7">H17/D17</f>
        <v>0</v>
      </c>
    </row>
    <row r="29" spans="1:12" x14ac:dyDescent="0.25">
      <c r="A29" s="1">
        <f t="shared" ref="A29:A35" si="8">A28+1</f>
        <v>3</v>
      </c>
      <c r="B29" s="11">
        <f>D18/(density*((2*PI()*B4)/60)^3*(18*0.0254))</f>
        <v>3.508425306132502E-4</v>
      </c>
      <c r="C29" s="2">
        <f>E18/(density*((2*PI()*B4)/60)^2*(18*0.0254)^2)</f>
        <v>0.1060301520279079</v>
      </c>
      <c r="D29" s="3">
        <f t="shared" si="6"/>
        <v>6.2642514085770221E-2</v>
      </c>
      <c r="E29" s="13">
        <f>(density*(G18/Area2)*(18*0.0254))/mu</f>
        <v>697222.79136540578</v>
      </c>
      <c r="F29" s="1">
        <f t="shared" si="7"/>
        <v>0</v>
      </c>
    </row>
    <row r="30" spans="1:12" x14ac:dyDescent="0.25">
      <c r="A30" s="1">
        <f t="shared" si="8"/>
        <v>4</v>
      </c>
      <c r="B30" s="11">
        <f>D19/(density*((2*PI()*B5)/60)^3*(18*0.0254))</f>
        <v>3.8267574364567045E-4</v>
      </c>
      <c r="C30" s="2">
        <f>E19/(density*((2*PI()*B5)/60)^2*(18*0.0254)^2)</f>
        <v>8.2006825683492088E-2</v>
      </c>
      <c r="D30" s="3">
        <f t="shared" si="6"/>
        <v>5.6616111930108862E-2</v>
      </c>
      <c r="E30" s="13">
        <f>(density*(G19/Area2)*(18*0.0254))/mu</f>
        <v>216040.80447566588</v>
      </c>
      <c r="F30" s="3">
        <f t="shared" si="7"/>
        <v>0.15146627692261169</v>
      </c>
    </row>
    <row r="31" spans="1:12" x14ac:dyDescent="0.25">
      <c r="A31" s="1">
        <f t="shared" si="8"/>
        <v>5</v>
      </c>
      <c r="B31" s="11">
        <f>D20/(density*((2*PI()*B6)/60)^3*(18*0.0254))</f>
        <v>3.1772531751768856E-4</v>
      </c>
      <c r="C31" s="2">
        <f>E20/(density*((2*PI()*B6)/60)^2*(18*0.0254)^2)</f>
        <v>9.4228996183025299E-2</v>
      </c>
      <c r="D31" s="3">
        <f t="shared" si="6"/>
        <v>5.948616122058447E-2</v>
      </c>
      <c r="E31" s="13">
        <f>(density*(G20/Area2)*(18*0.0254))/mu</f>
        <v>445631.8610974992</v>
      </c>
      <c r="F31" s="3">
        <f t="shared" si="7"/>
        <v>0.24866340664051401</v>
      </c>
    </row>
    <row r="32" spans="1:12" x14ac:dyDescent="0.25">
      <c r="A32" s="1">
        <f t="shared" si="8"/>
        <v>6</v>
      </c>
      <c r="B32" s="11">
        <f>D21/(density*((2*PI()*B7)/60)^3*(18*0.0254))</f>
        <v>3.2888671592087111E-4</v>
      </c>
      <c r="C32" s="2">
        <f>E21/(density*((2*PI()*B7)/60)^2*(18*0.0254)^2)</f>
        <v>0.10907606579332753</v>
      </c>
      <c r="D32" s="3">
        <f t="shared" si="6"/>
        <v>6.3535904928513826E-2</v>
      </c>
      <c r="E32" s="13">
        <f>(density*(G21/Area2)*(18*0.0254))/mu</f>
        <v>701735.60735360405</v>
      </c>
      <c r="F32" s="3">
        <f t="shared" si="7"/>
        <v>0.30690642829838921</v>
      </c>
    </row>
    <row r="33" spans="1:6" x14ac:dyDescent="0.25">
      <c r="A33" s="1">
        <f t="shared" si="8"/>
        <v>7</v>
      </c>
      <c r="B33" s="11">
        <f>D22/(density*((2*PI()*B8)/60)^3*(18*0.0254))</f>
        <v>7.6535148729134082E-5</v>
      </c>
      <c r="C33" s="2">
        <f>E22/(density*((2*PI()*B8)/60)^2*(18*0.0254)^2)</f>
        <v>8.2006825683492088E-2</v>
      </c>
      <c r="D33" s="3">
        <f t="shared" si="6"/>
        <v>5.6616111930108862E-2</v>
      </c>
      <c r="E33" s="13">
        <f>(density*(G22/Area2)*(18*0.0254))/mu</f>
        <v>216040.80447566588</v>
      </c>
      <c r="F33" s="3">
        <f>H22/D22</f>
        <v>1.514662769226117</v>
      </c>
    </row>
    <row r="34" spans="1:6" x14ac:dyDescent="0.25">
      <c r="A34" s="1">
        <f t="shared" si="8"/>
        <v>8</v>
      </c>
      <c r="B34" s="11">
        <f>D23/(density*((2*PI()*B9)/60)^3*(18*0.0254))</f>
        <v>2.3500785595087558E-4</v>
      </c>
      <c r="C34" s="2">
        <f>E23/(density*((2*PI()*B9)/60)^2*(18*0.0254)^2)</f>
        <v>9.4082527505454927E-2</v>
      </c>
      <c r="D34" s="3">
        <f t="shared" si="6"/>
        <v>5.9439910872221877E-2</v>
      </c>
      <c r="E34" s="13">
        <f>(density*(G23/Area2)*(18*0.0254))/mu</f>
        <v>466696.82399223116</v>
      </c>
      <c r="F34" s="3">
        <f t="shared" si="7"/>
        <v>0.48929490990351959</v>
      </c>
    </row>
    <row r="35" spans="1:6" x14ac:dyDescent="0.25">
      <c r="A35" s="1">
        <f t="shared" si="8"/>
        <v>9</v>
      </c>
      <c r="B35" s="11">
        <f>D24/(density*((2*PI()*B10)/60)^3*(18*0.0254))</f>
        <v>2.2763790873205791E-4</v>
      </c>
      <c r="C35" s="2">
        <f>E24/(density*((2*PI()*B10)/60)^2*(18*0.0254)^2)</f>
        <v>0.10035247916010605</v>
      </c>
      <c r="D35" s="3">
        <f t="shared" si="6"/>
        <v>6.0942257835026686E-2</v>
      </c>
      <c r="E35" s="13">
        <f>(density*(G24/Area2)*(18*0.0254))/mu</f>
        <v>674205.76358894468</v>
      </c>
      <c r="F35" s="3">
        <f t="shared" si="7"/>
        <v>0.53803235044911879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Sheet1</vt:lpstr>
      <vt:lpstr>Sheet2</vt:lpstr>
      <vt:lpstr>Sheet3</vt:lpstr>
      <vt:lpstr>Efficiency vs Re</vt:lpstr>
      <vt:lpstr>Power Coefficient vs Re</vt:lpstr>
      <vt:lpstr>Pressure Coefficient vs Re</vt:lpstr>
      <vt:lpstr>Flow Coefficient vs Re</vt:lpstr>
      <vt:lpstr>Area2</vt:lpstr>
      <vt:lpstr>beta</vt:lpstr>
      <vt:lpstr>Cd</vt:lpstr>
      <vt:lpstr>Cd2_</vt:lpstr>
      <vt:lpstr>Cd3_</vt:lpstr>
      <vt:lpstr>density</vt:lpstr>
      <vt:lpstr>density_w</vt:lpstr>
      <vt:lpstr>mu</vt:lpstr>
      <vt:lpstr>P_static</vt:lpstr>
      <vt:lpstr>Re</vt:lpstr>
      <vt:lpstr>Re2_</vt:lpstr>
      <vt:lpstr>Re3_</vt:lpstr>
      <vt:lpstr>temp</vt:lpstr>
    </vt:vector>
  </TitlesOfParts>
  <Company>LearnQuest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Arthur Moline</dc:creator>
  <cp:lastModifiedBy>Tom A. Moline</cp:lastModifiedBy>
  <dcterms:created xsi:type="dcterms:W3CDTF">2013-09-26T14:11:10Z</dcterms:created>
  <dcterms:modified xsi:type="dcterms:W3CDTF">2013-10-03T02:58:58Z</dcterms:modified>
</cp:coreProperties>
</file>