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7740" activeTab="2"/>
  </bookViews>
  <sheets>
    <sheet name="First Mode" sheetId="4" r:id="rId1"/>
    <sheet name="Second Mode" sheetId="6" r:id="rId2"/>
    <sheet name="Third Mode" sheetId="5" r:id="rId3"/>
    <sheet name="Beam" sheetId="1" r:id="rId4"/>
    <sheet name="Wing" sheetId="2" r:id="rId5"/>
    <sheet name="Sheet3" sheetId="3" r:id="rId6"/>
  </sheets>
  <definedNames>
    <definedName name="E">Beam!$E$14</definedName>
    <definedName name="rho">Beam!$E$13</definedName>
  </definedNames>
  <calcPr calcId="125725"/>
</workbook>
</file>

<file path=xl/calcChain.xml><?xml version="1.0" encoding="utf-8"?>
<calcChain xmlns="http://schemas.openxmlformats.org/spreadsheetml/2006/main">
  <c r="F38" i="1"/>
  <c r="G24"/>
  <c r="G19"/>
  <c r="G20"/>
  <c r="G21"/>
  <c r="G22"/>
  <c r="G23"/>
  <c r="G25"/>
  <c r="G26"/>
  <c r="G27"/>
  <c r="G28"/>
  <c r="G29"/>
  <c r="G30"/>
  <c r="G31"/>
  <c r="G32"/>
  <c r="G33"/>
  <c r="G34"/>
  <c r="G35"/>
  <c r="G36"/>
  <c r="G37"/>
  <c r="G38"/>
  <c r="G18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20"/>
  <c r="D2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19"/>
  <c r="E14"/>
  <c r="E13"/>
  <c r="B11" i="2"/>
  <c r="B10"/>
  <c r="B9"/>
  <c r="E11" i="1"/>
  <c r="F11"/>
  <c r="F10"/>
  <c r="E10"/>
  <c r="F9"/>
  <c r="H3"/>
  <c r="B8"/>
  <c r="B2"/>
  <c r="B6"/>
  <c r="B7"/>
  <c r="B5"/>
  <c r="H4" l="1"/>
  <c r="H5"/>
</calcChain>
</file>

<file path=xl/sharedStrings.xml><?xml version="1.0" encoding="utf-8"?>
<sst xmlns="http://schemas.openxmlformats.org/spreadsheetml/2006/main" count="47" uniqueCount="42">
  <si>
    <t xml:space="preserve">Length </t>
  </si>
  <si>
    <t>Width</t>
  </si>
  <si>
    <t>Thickness</t>
  </si>
  <si>
    <t>Moment of Inertia</t>
  </si>
  <si>
    <t>Theoretical Natrual Frequencies</t>
  </si>
  <si>
    <t>1st</t>
  </si>
  <si>
    <t>2nd</t>
  </si>
  <si>
    <t>3rd</t>
  </si>
  <si>
    <t>Area</t>
  </si>
  <si>
    <t>Beam Dimensions/Properties</t>
  </si>
  <si>
    <t>Young's Modulus (psi)</t>
  </si>
  <si>
    <t>Mass Density (lbf s^2/in^4)</t>
  </si>
  <si>
    <t>Modes</t>
  </si>
  <si>
    <t>Scaling Factor</t>
  </si>
  <si>
    <t>Frequency</t>
  </si>
  <si>
    <t>Scaling Factor 2</t>
  </si>
  <si>
    <t>Y Location</t>
  </si>
  <si>
    <t>Actual Natural Frequencies</t>
  </si>
  <si>
    <t>Mode</t>
  </si>
  <si>
    <t>Node 2 Location</t>
  </si>
  <si>
    <t>Node 3 Location</t>
  </si>
  <si>
    <t>Node 1 Location</t>
  </si>
  <si>
    <t>Freqency (Less Accurate)</t>
  </si>
  <si>
    <t>Frequency (Actual)</t>
  </si>
  <si>
    <t>Frequency Information</t>
  </si>
  <si>
    <t>Predicted Frequency</t>
  </si>
  <si>
    <t>Actual Frequency</t>
  </si>
  <si>
    <t>Length 1</t>
  </si>
  <si>
    <t>Length 2</t>
  </si>
  <si>
    <t>Total Width</t>
  </si>
  <si>
    <t>(Side along Vibe Clamp)</t>
  </si>
  <si>
    <t>(Horizontal Bottom Section)</t>
  </si>
  <si>
    <t>(Total from Clamp to Oppisite End</t>
  </si>
  <si>
    <t>Relative Width 1</t>
  </si>
  <si>
    <t>Wingtip Length</t>
  </si>
  <si>
    <t>(Between top of wing tip and first bend near clamp)</t>
  </si>
  <si>
    <t>rho</t>
  </si>
  <si>
    <t>E</t>
  </si>
  <si>
    <t>xiprime</t>
  </si>
  <si>
    <t>y1</t>
  </si>
  <si>
    <t>y2</t>
  </si>
  <si>
    <t>y3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</si>
</sst>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Theoretical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>
                <a:latin typeface="Times New Roman" pitchFamily="18" charset="0"/>
                <a:cs typeface="Times New Roman" pitchFamily="18" charset="0"/>
              </a:rPr>
              <a:t>First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Mode of Vibration: Cantilever Beam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Beam!$D$18:$D$38</c:f>
              <c:numCache>
                <c:formatCode>General</c:formatCode>
                <c:ptCount val="21"/>
                <c:pt idx="0">
                  <c:v>0</c:v>
                </c:pt>
                <c:pt idx="1">
                  <c:v>1.028125</c:v>
                </c:pt>
                <c:pt idx="2">
                  <c:v>2.0562499999999999</c:v>
                </c:pt>
                <c:pt idx="3">
                  <c:v>3.0843749999999996</c:v>
                </c:pt>
                <c:pt idx="4">
                  <c:v>4.1124999999999998</c:v>
                </c:pt>
                <c:pt idx="5">
                  <c:v>5.140625</c:v>
                </c:pt>
                <c:pt idx="6">
                  <c:v>6.1687500000000002</c:v>
                </c:pt>
                <c:pt idx="7">
                  <c:v>7.1968750000000004</c:v>
                </c:pt>
                <c:pt idx="8">
                  <c:v>8.2249999999999996</c:v>
                </c:pt>
                <c:pt idx="9">
                  <c:v>9.2531249999999989</c:v>
                </c:pt>
                <c:pt idx="10">
                  <c:v>10.281249999999998</c:v>
                </c:pt>
                <c:pt idx="11">
                  <c:v>11.309374999999998</c:v>
                </c:pt>
                <c:pt idx="12">
                  <c:v>12.337499999999997</c:v>
                </c:pt>
                <c:pt idx="13">
                  <c:v>13.365624999999996</c:v>
                </c:pt>
                <c:pt idx="14">
                  <c:v>14.393749999999995</c:v>
                </c:pt>
                <c:pt idx="15">
                  <c:v>15.421874999999995</c:v>
                </c:pt>
                <c:pt idx="16">
                  <c:v>16.449999999999996</c:v>
                </c:pt>
                <c:pt idx="17">
                  <c:v>17.478124999999995</c:v>
                </c:pt>
                <c:pt idx="18">
                  <c:v>18.506249999999994</c:v>
                </c:pt>
                <c:pt idx="19">
                  <c:v>19.534374999999994</c:v>
                </c:pt>
                <c:pt idx="20">
                  <c:v>20.562499999999993</c:v>
                </c:pt>
              </c:numCache>
            </c:numRef>
          </c:xVal>
          <c:yVal>
            <c:numRef>
              <c:f>Beam!$E$18:$E$38</c:f>
              <c:numCache>
                <c:formatCode>General</c:formatCode>
                <c:ptCount val="21"/>
                <c:pt idx="0">
                  <c:v>0</c:v>
                </c:pt>
                <c:pt idx="1">
                  <c:v>8.5874377804722995E-3</c:v>
                </c:pt>
                <c:pt idx="2">
                  <c:v>3.3543355630762654E-2</c:v>
                </c:pt>
                <c:pt idx="3">
                  <c:v>7.3658978945584999E-2</c:v>
                </c:pt>
                <c:pt idx="4">
                  <c:v>0.12772831943895563</c:v>
                </c:pt>
                <c:pt idx="5">
                  <c:v>0.19455125845364818</c:v>
                </c:pt>
                <c:pt idx="6">
                  <c:v>0.27293770823754304</c:v>
                </c:pt>
                <c:pt idx="7">
                  <c:v>0.3617127585341397</c:v>
                </c:pt>
                <c:pt idx="8">
                  <c:v>0.45972271662206066</c:v>
                </c:pt>
                <c:pt idx="9">
                  <c:v>0.56584195012229543</c:v>
                </c:pt>
                <c:pt idx="10">
                  <c:v>0.67898044354128162</c:v>
                </c:pt>
                <c:pt idx="11">
                  <c:v>0.79809198169469009</c:v>
                </c:pt>
                <c:pt idx="12">
                  <c:v>0.9221828759161883</c:v>
                </c:pt>
                <c:pt idx="13">
                  <c:v>1.0503211523458966</c:v>
                </c:pt>
                <c:pt idx="14">
                  <c:v>1.1816461256567621</c:v>
                </c:pt>
                <c:pt idx="15">
                  <c:v>1.3153782863493522</c:v>
                </c:pt>
                <c:pt idx="16">
                  <c:v>1.4508294352564748</c:v>
                </c:pt>
                <c:pt idx="17">
                  <c:v>1.5874130051728614</c:v>
                </c:pt>
                <c:pt idx="18">
                  <c:v>1.724654516581051</c:v>
                </c:pt>
                <c:pt idx="19">
                  <c:v>1.8622021222971841</c:v>
                </c:pt>
                <c:pt idx="20">
                  <c:v>1.9998372045200334</c:v>
                </c:pt>
              </c:numCache>
            </c:numRef>
          </c:yVal>
        </c:ser>
        <c:axId val="78685312"/>
        <c:axId val="78686848"/>
      </c:scatterChart>
      <c:valAx>
        <c:axId val="786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X Location (in)</a:t>
                </a:r>
              </a:p>
            </c:rich>
          </c:tx>
          <c:layout/>
        </c:title>
        <c:numFmt formatCode="General" sourceLinked="1"/>
        <c:tickLblPos val="nextTo"/>
        <c:crossAx val="78686848"/>
        <c:crosses val="autoZero"/>
        <c:crossBetween val="midCat"/>
      </c:valAx>
      <c:valAx>
        <c:axId val="7868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 Location (in)</a:t>
                </a:r>
              </a:p>
            </c:rich>
          </c:tx>
          <c:layout/>
        </c:title>
        <c:numFmt formatCode="General" sourceLinked="1"/>
        <c:tickLblPos val="nextTo"/>
        <c:crossAx val="78685312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Theoretical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>
                <a:latin typeface="Times New Roman" pitchFamily="18" charset="0"/>
                <a:cs typeface="Times New Roman" pitchFamily="18" charset="0"/>
              </a:rPr>
              <a:t>Second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Mode of Vibration: Cantilever Beam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Beam!$D$18:$D$38</c:f>
              <c:numCache>
                <c:formatCode>General</c:formatCode>
                <c:ptCount val="21"/>
                <c:pt idx="0">
                  <c:v>0</c:v>
                </c:pt>
                <c:pt idx="1">
                  <c:v>1.028125</c:v>
                </c:pt>
                <c:pt idx="2">
                  <c:v>2.0562499999999999</c:v>
                </c:pt>
                <c:pt idx="3">
                  <c:v>3.0843749999999996</c:v>
                </c:pt>
                <c:pt idx="4">
                  <c:v>4.1124999999999998</c:v>
                </c:pt>
                <c:pt idx="5">
                  <c:v>5.140625</c:v>
                </c:pt>
                <c:pt idx="6">
                  <c:v>6.1687500000000002</c:v>
                </c:pt>
                <c:pt idx="7">
                  <c:v>7.1968750000000004</c:v>
                </c:pt>
                <c:pt idx="8">
                  <c:v>8.2249999999999996</c:v>
                </c:pt>
                <c:pt idx="9">
                  <c:v>9.2531249999999989</c:v>
                </c:pt>
                <c:pt idx="10">
                  <c:v>10.281249999999998</c:v>
                </c:pt>
                <c:pt idx="11">
                  <c:v>11.309374999999998</c:v>
                </c:pt>
                <c:pt idx="12">
                  <c:v>12.337499999999997</c:v>
                </c:pt>
                <c:pt idx="13">
                  <c:v>13.365624999999996</c:v>
                </c:pt>
                <c:pt idx="14">
                  <c:v>14.393749999999995</c:v>
                </c:pt>
                <c:pt idx="15">
                  <c:v>15.421874999999995</c:v>
                </c:pt>
                <c:pt idx="16">
                  <c:v>16.449999999999996</c:v>
                </c:pt>
                <c:pt idx="17">
                  <c:v>17.478124999999995</c:v>
                </c:pt>
                <c:pt idx="18">
                  <c:v>18.506249999999994</c:v>
                </c:pt>
                <c:pt idx="19">
                  <c:v>19.534374999999994</c:v>
                </c:pt>
                <c:pt idx="20">
                  <c:v>20.562499999999993</c:v>
                </c:pt>
              </c:numCache>
            </c:numRef>
          </c:xVal>
          <c:yVal>
            <c:numRef>
              <c:f>Beam!$F$18:$F$38</c:f>
              <c:numCache>
                <c:formatCode>General</c:formatCode>
                <c:ptCount val="21"/>
                <c:pt idx="0">
                  <c:v>0</c:v>
                </c:pt>
                <c:pt idx="1">
                  <c:v>5.0695402325719618E-2</c:v>
                </c:pt>
                <c:pt idx="2">
                  <c:v>0.18525095578342665</c:v>
                </c:pt>
                <c:pt idx="3">
                  <c:v>0.37755393413392524</c:v>
                </c:pt>
                <c:pt idx="4">
                  <c:v>0.60208291124702895</c:v>
                </c:pt>
                <c:pt idx="5">
                  <c:v>0.83447834884435867</c:v>
                </c:pt>
                <c:pt idx="6">
                  <c:v>1.0522115533702401</c:v>
                </c:pt>
                <c:pt idx="7">
                  <c:v>1.2352784275018101</c:v>
                </c:pt>
                <c:pt idx="8">
                  <c:v>1.3668500095782914</c:v>
                </c:pt>
                <c:pt idx="9">
                  <c:v>1.4338194326180376</c:v>
                </c:pt>
                <c:pt idx="10">
                  <c:v>1.4271945163471802</c:v>
                </c:pt>
                <c:pt idx="11">
                  <c:v>1.3422964213428354</c:v>
                </c:pt>
                <c:pt idx="12">
                  <c:v>1.1787371812816332</c:v>
                </c:pt>
                <c:pt idx="13">
                  <c:v>0.94016190519013243</c:v>
                </c:pt>
                <c:pt idx="14">
                  <c:v>0.63375434214145265</c:v>
                </c:pt>
                <c:pt idx="15">
                  <c:v>0.26951661850807085</c:v>
                </c:pt>
                <c:pt idx="16">
                  <c:v>-0.14065541922495228</c:v>
                </c:pt>
                <c:pt idx="17">
                  <c:v>-0.58407137480106996</c:v>
                </c:pt>
                <c:pt idx="18">
                  <c:v>-1.0484844466467536</c:v>
                </c:pt>
                <c:pt idx="19">
                  <c:v>-1.5234306668207722</c:v>
                </c:pt>
                <c:pt idx="20">
                  <c:v>-2.0016327519389634</c:v>
                </c:pt>
              </c:numCache>
            </c:numRef>
          </c:yVal>
        </c:ser>
        <c:axId val="78612736"/>
        <c:axId val="78693888"/>
      </c:scatterChart>
      <c:valAx>
        <c:axId val="7861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X Location (in)</a:t>
                </a:r>
              </a:p>
            </c:rich>
          </c:tx>
          <c:layout/>
        </c:title>
        <c:numFmt formatCode="General" sourceLinked="1"/>
        <c:tickLblPos val="nextTo"/>
        <c:crossAx val="78693888"/>
        <c:crosses val="autoZero"/>
        <c:crossBetween val="midCat"/>
      </c:valAx>
      <c:valAx>
        <c:axId val="7869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 Location (in)</a:t>
                </a:r>
              </a:p>
            </c:rich>
          </c:tx>
          <c:layout/>
        </c:title>
        <c:numFmt formatCode="General" sourceLinked="1"/>
        <c:tickLblPos val="nextTo"/>
        <c:crossAx val="78612736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Theoretical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>
                <a:latin typeface="Times New Roman" pitchFamily="18" charset="0"/>
                <a:cs typeface="Times New Roman" pitchFamily="18" charset="0"/>
              </a:rPr>
              <a:t>Second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Mode of Vibration: Cantilever Beam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1"/>
          <c:order val="0"/>
          <c:xVal>
            <c:numRef>
              <c:f>Beam!$D$18:$D$38</c:f>
              <c:numCache>
                <c:formatCode>General</c:formatCode>
                <c:ptCount val="21"/>
                <c:pt idx="0">
                  <c:v>0</c:v>
                </c:pt>
                <c:pt idx="1">
                  <c:v>1.028125</c:v>
                </c:pt>
                <c:pt idx="2">
                  <c:v>2.0562499999999999</c:v>
                </c:pt>
                <c:pt idx="3">
                  <c:v>3.0843749999999996</c:v>
                </c:pt>
                <c:pt idx="4">
                  <c:v>4.1124999999999998</c:v>
                </c:pt>
                <c:pt idx="5">
                  <c:v>5.140625</c:v>
                </c:pt>
                <c:pt idx="6">
                  <c:v>6.1687500000000002</c:v>
                </c:pt>
                <c:pt idx="7">
                  <c:v>7.1968750000000004</c:v>
                </c:pt>
                <c:pt idx="8">
                  <c:v>8.2249999999999996</c:v>
                </c:pt>
                <c:pt idx="9">
                  <c:v>9.2531249999999989</c:v>
                </c:pt>
                <c:pt idx="10">
                  <c:v>10.281249999999998</c:v>
                </c:pt>
                <c:pt idx="11">
                  <c:v>11.309374999999998</c:v>
                </c:pt>
                <c:pt idx="12">
                  <c:v>12.337499999999997</c:v>
                </c:pt>
                <c:pt idx="13">
                  <c:v>13.365624999999996</c:v>
                </c:pt>
                <c:pt idx="14">
                  <c:v>14.393749999999995</c:v>
                </c:pt>
                <c:pt idx="15">
                  <c:v>15.421874999999995</c:v>
                </c:pt>
                <c:pt idx="16">
                  <c:v>16.449999999999996</c:v>
                </c:pt>
                <c:pt idx="17">
                  <c:v>17.478124999999995</c:v>
                </c:pt>
                <c:pt idx="18">
                  <c:v>18.506249999999994</c:v>
                </c:pt>
                <c:pt idx="19">
                  <c:v>19.534374999999994</c:v>
                </c:pt>
                <c:pt idx="20">
                  <c:v>20.562499999999993</c:v>
                </c:pt>
              </c:numCache>
            </c:numRef>
          </c:xVal>
          <c:yVal>
            <c:numRef>
              <c:f>Beam!$G$18:$G$39</c:f>
              <c:numCache>
                <c:formatCode>General</c:formatCode>
                <c:ptCount val="22"/>
                <c:pt idx="0">
                  <c:v>0</c:v>
                </c:pt>
                <c:pt idx="1">
                  <c:v>0.13422951281811307</c:v>
                </c:pt>
                <c:pt idx="2">
                  <c:v>0.45732873422689668</c:v>
                </c:pt>
                <c:pt idx="3">
                  <c:v>0.85358458941693449</c:v>
                </c:pt>
                <c:pt idx="4">
                  <c:v>1.2184553738105555</c:v>
                </c:pt>
                <c:pt idx="5">
                  <c:v>1.467584314202119</c:v>
                </c:pt>
                <c:pt idx="6">
                  <c:v>1.5451464301633377</c:v>
                </c:pt>
                <c:pt idx="7">
                  <c:v>1.4295546905140961</c:v>
                </c:pt>
                <c:pt idx="8">
                  <c:v>1.1352198462694965</c:v>
                </c:pt>
                <c:pt idx="9">
                  <c:v>0.70985729735638969</c:v>
                </c:pt>
                <c:pt idx="10">
                  <c:v>0.22767318890568689</c:v>
                </c:pt>
                <c:pt idx="11">
                  <c:v>-0.22046198907161596</c:v>
                </c:pt>
                <c:pt idx="12">
                  <c:v>-0.53812567540143164</c:v>
                </c:pt>
                <c:pt idx="13">
                  <c:v>-0.63362336514926199</c:v>
                </c:pt>
                <c:pt idx="14">
                  <c:v>-0.42718317016070273</c:v>
                </c:pt>
                <c:pt idx="15">
                  <c:v>0.14708834927819225</c:v>
                </c:pt>
                <c:pt idx="16">
                  <c:v>1.1463793432802731</c:v>
                </c:pt>
                <c:pt idx="17">
                  <c:v>2.6330631438921728</c:v>
                </c:pt>
                <c:pt idx="18">
                  <c:v>4.698721816215425</c:v>
                </c:pt>
                <c:pt idx="19">
                  <c:v>7.4998821121238279</c:v>
                </c:pt>
                <c:pt idx="20">
                  <c:v>11.30778456277335</c:v>
                </c:pt>
              </c:numCache>
            </c:numRef>
          </c:yVal>
        </c:ser>
        <c:axId val="123406976"/>
        <c:axId val="130884352"/>
      </c:scatterChart>
      <c:valAx>
        <c:axId val="12340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X Location (in)</a:t>
                </a:r>
              </a:p>
            </c:rich>
          </c:tx>
          <c:layout/>
        </c:title>
        <c:numFmt formatCode="General" sourceLinked="1"/>
        <c:tickLblPos val="nextTo"/>
        <c:crossAx val="130884352"/>
        <c:crosses val="autoZero"/>
        <c:crossBetween val="midCat"/>
      </c:valAx>
      <c:valAx>
        <c:axId val="13088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Y Location (in)</a:t>
                </a:r>
              </a:p>
            </c:rich>
          </c:tx>
          <c:layout/>
        </c:title>
        <c:numFmt formatCode="General" sourceLinked="1"/>
        <c:tickLblPos val="nextTo"/>
        <c:crossAx val="12340697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zoomScale="60" zoomScaleNormal="60" workbookViewId="0">
      <selection activeCell="G18" activeCellId="1" sqref="D18:D38 G18:G39"/>
    </sheetView>
  </sheetViews>
  <sheetFormatPr defaultRowHeight="15"/>
  <cols>
    <col min="1" max="1" width="25.140625" customWidth="1"/>
    <col min="2" max="2" width="14.28515625" customWidth="1"/>
    <col min="4" max="4" width="10.7109375" bestFit="1" customWidth="1"/>
    <col min="5" max="5" width="26" bestFit="1" customWidth="1"/>
    <col min="6" max="6" width="26" customWidth="1"/>
    <col min="7" max="9" width="21.85546875" customWidth="1"/>
  </cols>
  <sheetData>
    <row r="1" spans="1:9">
      <c r="A1" s="6" t="s">
        <v>9</v>
      </c>
      <c r="B1" s="6"/>
      <c r="D1" s="7" t="s">
        <v>4</v>
      </c>
      <c r="E1" s="7"/>
      <c r="F1" s="7"/>
      <c r="G1" s="7"/>
      <c r="H1" s="7"/>
      <c r="I1" s="7"/>
    </row>
    <row r="2" spans="1:9">
      <c r="A2" s="1" t="s">
        <v>0</v>
      </c>
      <c r="B2" s="1">
        <f>20+9/16</f>
        <v>20.5625</v>
      </c>
      <c r="D2" s="1" t="s">
        <v>12</v>
      </c>
      <c r="E2" s="1" t="s">
        <v>13</v>
      </c>
      <c r="F2" s="1"/>
      <c r="G2" s="1" t="s">
        <v>15</v>
      </c>
      <c r="H2" s="1" t="s">
        <v>14</v>
      </c>
      <c r="I2" s="1" t="s">
        <v>16</v>
      </c>
    </row>
    <row r="3" spans="1:9">
      <c r="A3" s="1" t="s">
        <v>1</v>
      </c>
      <c r="B3" s="1">
        <v>1.02</v>
      </c>
      <c r="D3" s="1" t="s">
        <v>5</v>
      </c>
      <c r="E3" s="1">
        <v>1.875</v>
      </c>
      <c r="F3" s="1"/>
      <c r="G3" s="1">
        <v>0.73409999999999997</v>
      </c>
      <c r="H3" s="3">
        <f>(E3^2/(2*PI()*$B$2^2))*SQRT(($B$7*$B$5)/($B$6*$B$8))</f>
        <v>4.1566883036533238</v>
      </c>
      <c r="I3" s="1"/>
    </row>
    <row r="4" spans="1:9">
      <c r="A4" s="1" t="s">
        <v>2</v>
      </c>
      <c r="B4" s="1">
        <v>5.5E-2</v>
      </c>
      <c r="D4" s="1" t="s">
        <v>6</v>
      </c>
      <c r="E4" s="1">
        <v>4.694</v>
      </c>
      <c r="F4" s="1"/>
      <c r="G4" s="1">
        <v>1.0185</v>
      </c>
      <c r="H4" s="3">
        <f t="shared" ref="H4:H5" si="0">(E4^2/(2*PI()*$B$2^2))*SQRT(($B$7*$B$5)/($B$6*$B$8))</f>
        <v>26.051401115919589</v>
      </c>
      <c r="I4" s="1"/>
    </row>
    <row r="5" spans="1:9">
      <c r="A5" s="2" t="s">
        <v>3</v>
      </c>
      <c r="B5" s="1">
        <f>(1/12)*B4^3*B3</f>
        <v>1.4141874999999999E-5</v>
      </c>
      <c r="D5" s="1" t="s">
        <v>7</v>
      </c>
      <c r="E5" s="1">
        <v>7.8550000000000004</v>
      </c>
      <c r="F5" s="1"/>
      <c r="G5" s="1">
        <v>0.99199999999999999</v>
      </c>
      <c r="H5" s="3">
        <f t="shared" si="0"/>
        <v>72.952015343195399</v>
      </c>
      <c r="I5" s="1"/>
    </row>
    <row r="6" spans="1:9">
      <c r="A6" s="2" t="s">
        <v>8</v>
      </c>
      <c r="B6" s="1">
        <f>B4*B3</f>
        <v>5.6100000000000004E-2</v>
      </c>
    </row>
    <row r="7" spans="1:9">
      <c r="A7" s="1" t="s">
        <v>10</v>
      </c>
      <c r="B7" s="1">
        <f>10*10^6</f>
        <v>10000000</v>
      </c>
      <c r="D7" s="6" t="s">
        <v>17</v>
      </c>
      <c r="E7" s="6"/>
      <c r="F7" s="6"/>
      <c r="G7" s="6"/>
      <c r="H7" s="6"/>
      <c r="I7" s="6"/>
    </row>
    <row r="8" spans="1:9">
      <c r="A8" s="2" t="s">
        <v>11</v>
      </c>
      <c r="B8" s="1">
        <f>25.55*10^-5</f>
        <v>2.5550000000000003E-4</v>
      </c>
      <c r="D8" s="1" t="s">
        <v>18</v>
      </c>
      <c r="E8" s="1" t="s">
        <v>22</v>
      </c>
      <c r="F8" s="1" t="s">
        <v>23</v>
      </c>
      <c r="G8" s="1" t="s">
        <v>21</v>
      </c>
      <c r="H8" s="1" t="s">
        <v>19</v>
      </c>
      <c r="I8" s="1" t="s">
        <v>20</v>
      </c>
    </row>
    <row r="9" spans="1:9">
      <c r="D9" s="1" t="s">
        <v>5</v>
      </c>
      <c r="E9" s="4">
        <v>4.5</v>
      </c>
      <c r="F9" s="5">
        <f>237.2/60</f>
        <v>3.9533333333333331</v>
      </c>
      <c r="G9" s="1">
        <v>16.5</v>
      </c>
      <c r="H9" s="1"/>
      <c r="I9" s="1"/>
    </row>
    <row r="10" spans="1:9">
      <c r="D10" s="1" t="s">
        <v>6</v>
      </c>
      <c r="E10" s="4">
        <f>22.5</f>
        <v>22.5</v>
      </c>
      <c r="F10" s="4">
        <f>1401/60</f>
        <v>23.35</v>
      </c>
      <c r="G10" s="1">
        <v>16.25</v>
      </c>
      <c r="H10" s="1"/>
      <c r="I10" s="1"/>
    </row>
    <row r="11" spans="1:9">
      <c r="D11" s="1" t="s">
        <v>7</v>
      </c>
      <c r="E11" s="4">
        <f>67.5</f>
        <v>67.5</v>
      </c>
      <c r="F11" s="1">
        <f>3990/60</f>
        <v>66.5</v>
      </c>
      <c r="G11" s="4">
        <v>17.75</v>
      </c>
      <c r="H11" s="1">
        <v>10</v>
      </c>
      <c r="I11" s="1"/>
    </row>
    <row r="13" spans="1:9">
      <c r="D13" t="s">
        <v>36</v>
      </c>
      <c r="E13">
        <f>25.55*10^-5</f>
        <v>2.5550000000000003E-4</v>
      </c>
    </row>
    <row r="14" spans="1:9">
      <c r="D14" t="s">
        <v>37</v>
      </c>
      <c r="E14">
        <f>10*10^6</f>
        <v>10000000</v>
      </c>
    </row>
    <row r="16" spans="1:9">
      <c r="D16" s="10"/>
      <c r="E16" s="10"/>
    </row>
    <row r="17" spans="4:7">
      <c r="D17" s="9" t="s">
        <v>38</v>
      </c>
      <c r="E17" s="9" t="s">
        <v>39</v>
      </c>
      <c r="F17" s="9" t="s">
        <v>40</v>
      </c>
      <c r="G17" s="9" t="s">
        <v>41</v>
      </c>
    </row>
    <row r="18" spans="4:7">
      <c r="D18" s="1">
        <v>0</v>
      </c>
      <c r="E18" s="1">
        <f>COSH(E$3*$D18/$B$2)-COS($D18*E$3/$B$2)-G$3*(SINH($D18*E$3/$B$2)-SIN($D18*E$3/$B$2))</f>
        <v>0</v>
      </c>
      <c r="F18" s="1">
        <f>COSH(E$4*$D18/$B$2)-COS($D18*E$4/$B$2)-G$4*(SINH($D18*E$4/$B$2)-SIN($D18*E$4/$B$2))</f>
        <v>0</v>
      </c>
      <c r="G18" s="1">
        <f>COSH(E$5*$D18/$B$2)-COS($D18*E$5/$B$2)-G$5*(SINH($D18*E$5/$B$2)-SIN($D18*E$5/$B$2))</f>
        <v>0</v>
      </c>
    </row>
    <row r="19" spans="4:7">
      <c r="D19" s="1">
        <f>D18+($B$2/20)</f>
        <v>1.028125</v>
      </c>
      <c r="E19" s="1">
        <f t="shared" ref="E19:E38" si="1">COSH(E$3*$D19/$B$2)-COS($D19*E$3/$B$2)-G$3*(SINH($D19*E$3/$B$2)-SIN($D19*E$3/$B$2))</f>
        <v>8.5874377804722995E-3</v>
      </c>
      <c r="F19" s="1">
        <f t="shared" ref="F19:F38" si="2">COSH(E$4*$D19/$B$2)-COS($D19*E$4/$B$2)-G$4*(SINH($D19*E$4/$B$2)-SIN($D19*E$4/$B$2))</f>
        <v>5.0695402325719618E-2</v>
      </c>
      <c r="G19" s="1">
        <f t="shared" ref="G19:G38" si="3">COSH(E$5*$D19/$B$2)-COS($D19*E$5/$B$2)-G$5*(SINH($D19*E$5/$B$2)-SIN($D19*E$5/$B$2))</f>
        <v>0.13422951281811307</v>
      </c>
    </row>
    <row r="20" spans="4:7">
      <c r="D20" s="1">
        <f t="shared" ref="D20:D38" si="4">D19+($B$2/20)</f>
        <v>2.0562499999999999</v>
      </c>
      <c r="E20" s="1">
        <f t="shared" si="1"/>
        <v>3.3543355630762654E-2</v>
      </c>
      <c r="F20" s="1">
        <f t="shared" si="2"/>
        <v>0.18525095578342665</v>
      </c>
      <c r="G20" s="1">
        <f t="shared" si="3"/>
        <v>0.45732873422689668</v>
      </c>
    </row>
    <row r="21" spans="4:7">
      <c r="D21" s="1">
        <f t="shared" si="4"/>
        <v>3.0843749999999996</v>
      </c>
      <c r="E21" s="1">
        <f t="shared" si="1"/>
        <v>7.3658978945584999E-2</v>
      </c>
      <c r="F21" s="1">
        <f t="shared" si="2"/>
        <v>0.37755393413392524</v>
      </c>
      <c r="G21" s="1">
        <f t="shared" si="3"/>
        <v>0.85358458941693449</v>
      </c>
    </row>
    <row r="22" spans="4:7">
      <c r="D22" s="1">
        <f t="shared" si="4"/>
        <v>4.1124999999999998</v>
      </c>
      <c r="E22" s="1">
        <f t="shared" si="1"/>
        <v>0.12772831943895563</v>
      </c>
      <c r="F22" s="1">
        <f t="shared" si="2"/>
        <v>0.60208291124702895</v>
      </c>
      <c r="G22" s="1">
        <f t="shared" si="3"/>
        <v>1.2184553738105555</v>
      </c>
    </row>
    <row r="23" spans="4:7">
      <c r="D23" s="1">
        <f t="shared" si="4"/>
        <v>5.140625</v>
      </c>
      <c r="E23" s="1">
        <f t="shared" si="1"/>
        <v>0.19455125845364818</v>
      </c>
      <c r="F23" s="1">
        <f t="shared" si="2"/>
        <v>0.83447834884435867</v>
      </c>
      <c r="G23" s="1">
        <f t="shared" si="3"/>
        <v>1.467584314202119</v>
      </c>
    </row>
    <row r="24" spans="4:7">
      <c r="D24" s="1">
        <f t="shared" si="4"/>
        <v>6.1687500000000002</v>
      </c>
      <c r="E24" s="1">
        <f t="shared" si="1"/>
        <v>0.27293770823754304</v>
      </c>
      <c r="F24" s="1">
        <f t="shared" si="2"/>
        <v>1.0522115533702401</v>
      </c>
      <c r="G24" s="1">
        <f>COSH(E$5*$D24/$B$2)-COS($D24*E$5/$B$2)-G$5*(SINH($D24*E$5/$B$2)-SIN($D24*E$5/$B$2))</f>
        <v>1.5451464301633377</v>
      </c>
    </row>
    <row r="25" spans="4:7">
      <c r="D25" s="1">
        <f t="shared" si="4"/>
        <v>7.1968750000000004</v>
      </c>
      <c r="E25" s="1">
        <f t="shared" si="1"/>
        <v>0.3617127585341397</v>
      </c>
      <c r="F25" s="1">
        <f t="shared" si="2"/>
        <v>1.2352784275018101</v>
      </c>
      <c r="G25" s="1">
        <f t="shared" si="3"/>
        <v>1.4295546905140961</v>
      </c>
    </row>
    <row r="26" spans="4:7">
      <c r="D26" s="1">
        <f t="shared" si="4"/>
        <v>8.2249999999999996</v>
      </c>
      <c r="E26" s="1">
        <f t="shared" si="1"/>
        <v>0.45972271662206066</v>
      </c>
      <c r="F26" s="1">
        <f t="shared" si="2"/>
        <v>1.3668500095782914</v>
      </c>
      <c r="G26" s="1">
        <f t="shared" si="3"/>
        <v>1.1352198462694965</v>
      </c>
    </row>
    <row r="27" spans="4:7">
      <c r="D27" s="1">
        <f t="shared" si="4"/>
        <v>9.2531249999999989</v>
      </c>
      <c r="E27" s="1">
        <f t="shared" si="1"/>
        <v>0.56584195012229543</v>
      </c>
      <c r="F27" s="1">
        <f t="shared" si="2"/>
        <v>1.4338194326180376</v>
      </c>
      <c r="G27" s="1">
        <f t="shared" si="3"/>
        <v>0.70985729735638969</v>
      </c>
    </row>
    <row r="28" spans="4:7">
      <c r="D28" s="1">
        <f t="shared" si="4"/>
        <v>10.281249999999998</v>
      </c>
      <c r="E28" s="1">
        <f t="shared" si="1"/>
        <v>0.67898044354128162</v>
      </c>
      <c r="F28" s="1">
        <f t="shared" si="2"/>
        <v>1.4271945163471802</v>
      </c>
      <c r="G28" s="1">
        <f t="shared" si="3"/>
        <v>0.22767318890568689</v>
      </c>
    </row>
    <row r="29" spans="4:7">
      <c r="D29" s="1">
        <f t="shared" si="4"/>
        <v>11.309374999999998</v>
      </c>
      <c r="E29" s="1">
        <f t="shared" si="1"/>
        <v>0.79809198169469009</v>
      </c>
      <c r="F29" s="1">
        <f t="shared" si="2"/>
        <v>1.3422964213428354</v>
      </c>
      <c r="G29" s="1">
        <f t="shared" si="3"/>
        <v>-0.22046198907161596</v>
      </c>
    </row>
    <row r="30" spans="4:7">
      <c r="D30" s="1">
        <f t="shared" si="4"/>
        <v>12.337499999999997</v>
      </c>
      <c r="E30" s="1">
        <f t="shared" si="1"/>
        <v>0.9221828759161883</v>
      </c>
      <c r="F30" s="1">
        <f t="shared" si="2"/>
        <v>1.1787371812816332</v>
      </c>
      <c r="G30" s="1">
        <f t="shared" si="3"/>
        <v>-0.53812567540143164</v>
      </c>
    </row>
    <row r="31" spans="4:7">
      <c r="D31" s="1">
        <f t="shared" si="4"/>
        <v>13.365624999999996</v>
      </c>
      <c r="E31" s="1">
        <f t="shared" si="1"/>
        <v>1.0503211523458966</v>
      </c>
      <c r="F31" s="1">
        <f t="shared" si="2"/>
        <v>0.94016190519013243</v>
      </c>
      <c r="G31" s="1">
        <f t="shared" si="3"/>
        <v>-0.63362336514926199</v>
      </c>
    </row>
    <row r="32" spans="4:7">
      <c r="D32" s="1">
        <f t="shared" si="4"/>
        <v>14.393749999999995</v>
      </c>
      <c r="E32" s="1">
        <f t="shared" si="1"/>
        <v>1.1816461256567621</v>
      </c>
      <c r="F32" s="1">
        <f t="shared" si="2"/>
        <v>0.63375434214145265</v>
      </c>
      <c r="G32" s="1">
        <f t="shared" si="3"/>
        <v>-0.42718317016070273</v>
      </c>
    </row>
    <row r="33" spans="4:7">
      <c r="D33" s="1">
        <f t="shared" si="4"/>
        <v>15.421874999999995</v>
      </c>
      <c r="E33" s="1">
        <f t="shared" si="1"/>
        <v>1.3153782863493522</v>
      </c>
      <c r="F33" s="1">
        <f t="shared" si="2"/>
        <v>0.26951661850807085</v>
      </c>
      <c r="G33" s="1">
        <f t="shared" si="3"/>
        <v>0.14708834927819225</v>
      </c>
    </row>
    <row r="34" spans="4:7">
      <c r="D34" s="1">
        <f t="shared" si="4"/>
        <v>16.449999999999996</v>
      </c>
      <c r="E34" s="1">
        <f t="shared" si="1"/>
        <v>1.4508294352564748</v>
      </c>
      <c r="F34" s="1">
        <f t="shared" si="2"/>
        <v>-0.14065541922495228</v>
      </c>
      <c r="G34" s="1">
        <f t="shared" si="3"/>
        <v>1.1463793432802731</v>
      </c>
    </row>
    <row r="35" spans="4:7">
      <c r="D35" s="1">
        <f t="shared" si="4"/>
        <v>17.478124999999995</v>
      </c>
      <c r="E35" s="1">
        <f t="shared" si="1"/>
        <v>1.5874130051728614</v>
      </c>
      <c r="F35" s="1">
        <f t="shared" si="2"/>
        <v>-0.58407137480106996</v>
      </c>
      <c r="G35" s="1">
        <f t="shared" si="3"/>
        <v>2.6330631438921728</v>
      </c>
    </row>
    <row r="36" spans="4:7">
      <c r="D36" s="1">
        <f t="shared" si="4"/>
        <v>18.506249999999994</v>
      </c>
      <c r="E36" s="1">
        <f t="shared" si="1"/>
        <v>1.724654516581051</v>
      </c>
      <c r="F36" s="1">
        <f t="shared" si="2"/>
        <v>-1.0484844466467536</v>
      </c>
      <c r="G36" s="1">
        <f t="shared" si="3"/>
        <v>4.698721816215425</v>
      </c>
    </row>
    <row r="37" spans="4:7">
      <c r="D37" s="1">
        <f t="shared" si="4"/>
        <v>19.534374999999994</v>
      </c>
      <c r="E37" s="1">
        <f t="shared" si="1"/>
        <v>1.8622021222971841</v>
      </c>
      <c r="F37" s="1">
        <f t="shared" si="2"/>
        <v>-1.5234306668207722</v>
      </c>
      <c r="G37" s="1">
        <f t="shared" si="3"/>
        <v>7.4998821121238279</v>
      </c>
    </row>
    <row r="38" spans="4:7">
      <c r="D38" s="1">
        <f t="shared" si="4"/>
        <v>20.562499999999993</v>
      </c>
      <c r="E38" s="1">
        <f t="shared" si="1"/>
        <v>1.9998372045200334</v>
      </c>
      <c r="F38" s="1">
        <f>COSH(E$4*$D38/$B$2)-COS($D38*E$4/$B$2)-G$4*(SINH($D38*E$4/$B$2)-SIN($D38*E$4/$B$2))</f>
        <v>-2.0016327519389634</v>
      </c>
      <c r="G38" s="1">
        <f t="shared" si="3"/>
        <v>11.30778456277335</v>
      </c>
    </row>
    <row r="39" spans="4:7">
      <c r="D39" s="11"/>
      <c r="E39" s="11"/>
    </row>
  </sheetData>
  <mergeCells count="4">
    <mergeCell ref="A1:B1"/>
    <mergeCell ref="D1:I1"/>
    <mergeCell ref="D7:I7"/>
    <mergeCell ref="D16:E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19.5703125" bestFit="1" customWidth="1"/>
    <col min="3" max="3" width="16.42578125" bestFit="1" customWidth="1"/>
  </cols>
  <sheetData>
    <row r="1" spans="1:6">
      <c r="A1" s="6" t="s">
        <v>24</v>
      </c>
      <c r="B1" s="8"/>
      <c r="C1" s="8"/>
      <c r="D1" s="8"/>
      <c r="E1" s="8"/>
      <c r="F1" s="8"/>
    </row>
    <row r="2" spans="1:6">
      <c r="A2" s="1" t="s">
        <v>12</v>
      </c>
      <c r="B2" s="1" t="s">
        <v>25</v>
      </c>
      <c r="C2" s="1" t="s">
        <v>26</v>
      </c>
      <c r="D2" s="1"/>
      <c r="E2" s="1"/>
      <c r="F2" s="1"/>
    </row>
    <row r="3" spans="1:6">
      <c r="A3" s="1">
        <v>1</v>
      </c>
      <c r="B3" s="1">
        <v>7.56</v>
      </c>
      <c r="C3" s="1">
        <v>8</v>
      </c>
      <c r="D3" s="1"/>
      <c r="E3" s="1"/>
      <c r="F3" s="1"/>
    </row>
    <row r="4" spans="1:6">
      <c r="A4" s="1">
        <v>2</v>
      </c>
      <c r="B4" s="1">
        <v>34.4</v>
      </c>
      <c r="C4" s="1">
        <v>35</v>
      </c>
      <c r="D4" s="1"/>
      <c r="E4" s="1"/>
      <c r="F4" s="1"/>
    </row>
    <row r="5" spans="1:6">
      <c r="A5" s="1">
        <v>3</v>
      </c>
      <c r="B5" s="1">
        <v>50.7</v>
      </c>
      <c r="C5" s="1">
        <v>55</v>
      </c>
      <c r="D5" s="1"/>
      <c r="E5" s="1"/>
      <c r="F5" s="1"/>
    </row>
    <row r="6" spans="1:6">
      <c r="A6" s="2">
        <v>4</v>
      </c>
      <c r="B6" s="1">
        <v>87</v>
      </c>
      <c r="C6" s="1">
        <v>87</v>
      </c>
      <c r="D6" s="1"/>
      <c r="E6" s="1"/>
      <c r="F6" s="1"/>
    </row>
    <row r="8" spans="1:6">
      <c r="A8" t="s">
        <v>2</v>
      </c>
      <c r="B8">
        <v>8.1000000000000003E-2</v>
      </c>
    </row>
    <row r="9" spans="1:6">
      <c r="A9" t="s">
        <v>27</v>
      </c>
      <c r="B9">
        <f>5+12/16</f>
        <v>5.75</v>
      </c>
      <c r="C9" t="s">
        <v>31</v>
      </c>
    </row>
    <row r="10" spans="1:6">
      <c r="A10" t="s">
        <v>28</v>
      </c>
      <c r="B10">
        <f>13.25</f>
        <v>13.25</v>
      </c>
      <c r="C10" t="s">
        <v>30</v>
      </c>
    </row>
    <row r="11" spans="1:6">
      <c r="A11" t="s">
        <v>29</v>
      </c>
      <c r="B11">
        <f>17+14/16</f>
        <v>17.875</v>
      </c>
      <c r="C11" t="s">
        <v>32</v>
      </c>
    </row>
    <row r="12" spans="1:6">
      <c r="A12" t="s">
        <v>33</v>
      </c>
      <c r="B12">
        <v>1.25</v>
      </c>
      <c r="C12" t="s">
        <v>35</v>
      </c>
    </row>
    <row r="13" spans="1:6">
      <c r="A13" t="s">
        <v>34</v>
      </c>
      <c r="B13">
        <v>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Beam</vt:lpstr>
      <vt:lpstr>Wing</vt:lpstr>
      <vt:lpstr>Sheet3</vt:lpstr>
      <vt:lpstr>First Mode</vt:lpstr>
      <vt:lpstr>Second Mode</vt:lpstr>
      <vt:lpstr>Third Mode</vt:lpstr>
      <vt:lpstr>E</vt:lpstr>
      <vt:lpstr>rho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2013-11-07T14:55:54Z</dcterms:created>
  <dcterms:modified xsi:type="dcterms:W3CDTF">2013-11-20T16:02:25Z</dcterms:modified>
</cp:coreProperties>
</file>