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salgas/PycharmProjects/AeroMAPS/aeromaps/resources/cost_data/"/>
    </mc:Choice>
  </mc:AlternateContent>
  <xr:revisionPtr revIDLastSave="0" documentId="13_ncr:1_{AE34E624-068E-654C-A194-541A0145F15D}" xr6:coauthVersionLast="47" xr6:coauthVersionMax="47" xr10:uidLastSave="{00000000-0000-0000-0000-000000000000}"/>
  <bookViews>
    <workbookView xWindow="29560" yWindow="-8760" windowWidth="38080" windowHeight="20780" activeTab="1" xr2:uid="{21AF616A-B21B-4352-988D-7E50970EE7EE}"/>
  </bookViews>
  <sheets>
    <sheet name="Recap 2019" sheetId="1" r:id="rId1"/>
    <sheet name="Explo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F37" i="1"/>
  <c r="C15" i="2"/>
  <c r="C16" i="2" s="1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U15" i="2"/>
  <c r="U16" i="2" s="1"/>
  <c r="V15" i="2"/>
  <c r="V16" i="2" s="1"/>
  <c r="W15" i="2"/>
  <c r="B15" i="2"/>
  <c r="B16" i="2" s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8" i="2"/>
  <c r="C5" i="2"/>
  <c r="C10" i="2" s="1"/>
  <c r="D5" i="2"/>
  <c r="D10" i="2" s="1"/>
  <c r="E5" i="2"/>
  <c r="E10" i="2" s="1"/>
  <c r="F5" i="2"/>
  <c r="F10" i="2" s="1"/>
  <c r="G5" i="2"/>
  <c r="G10" i="2" s="1"/>
  <c r="H5" i="2"/>
  <c r="H10" i="2" s="1"/>
  <c r="I5" i="2"/>
  <c r="I10" i="2" s="1"/>
  <c r="J5" i="2"/>
  <c r="J10" i="2" s="1"/>
  <c r="K5" i="2"/>
  <c r="K10" i="2" s="1"/>
  <c r="L5" i="2"/>
  <c r="L10" i="2" s="1"/>
  <c r="M5" i="2"/>
  <c r="M10" i="2" s="1"/>
  <c r="N5" i="2"/>
  <c r="N10" i="2" s="1"/>
  <c r="O5" i="2"/>
  <c r="O10" i="2" s="1"/>
  <c r="P5" i="2"/>
  <c r="P10" i="2" s="1"/>
  <c r="Q5" i="2"/>
  <c r="Q10" i="2" s="1"/>
  <c r="R5" i="2"/>
  <c r="R10" i="2" s="1"/>
  <c r="S5" i="2"/>
  <c r="S10" i="2" s="1"/>
  <c r="T5" i="2"/>
  <c r="T10" i="2" s="1"/>
  <c r="U5" i="2"/>
  <c r="U10" i="2" s="1"/>
  <c r="V5" i="2"/>
  <c r="V10" i="2" s="1"/>
  <c r="W5" i="2"/>
  <c r="B5" i="2"/>
  <c r="B10" i="2" s="1"/>
  <c r="W6" i="2"/>
  <c r="W8" i="2" s="1"/>
  <c r="F30" i="1"/>
  <c r="C22" i="1"/>
  <c r="F31" i="1"/>
  <c r="F26" i="1"/>
  <c r="C24" i="1"/>
  <c r="C25" i="1"/>
  <c r="F24" i="1"/>
  <c r="F22" i="1"/>
  <c r="C28" i="1"/>
  <c r="C4" i="1"/>
  <c r="W16" i="2" l="1"/>
  <c r="W10" i="2"/>
  <c r="W9" i="2"/>
  <c r="C30" i="1"/>
  <c r="C32" i="1" s="1"/>
  <c r="E34" i="1" s="1"/>
  <c r="C3" i="1"/>
  <c r="C31" i="1" s="1"/>
  <c r="C14" i="1"/>
  <c r="C13" i="1"/>
  <c r="C11" i="1"/>
  <c r="C10" i="1"/>
  <c r="C9" i="1"/>
  <c r="C7" i="1"/>
  <c r="C6" i="1"/>
  <c r="C12" i="1"/>
  <c r="C8" i="1"/>
  <c r="C5" i="1"/>
</calcChain>
</file>

<file path=xl/sharedStrings.xml><?xml version="1.0" encoding="utf-8"?>
<sst xmlns="http://schemas.openxmlformats.org/spreadsheetml/2006/main" count="104" uniqueCount="81">
  <si>
    <t>Station expenses</t>
  </si>
  <si>
    <t>Leases + ins</t>
  </si>
  <si>
    <t>Depreciation + ins</t>
  </si>
  <si>
    <t>Other opex</t>
  </si>
  <si>
    <t>Passenger services</t>
  </si>
  <si>
    <t>User charges</t>
  </si>
  <si>
    <t>Other flight ops</t>
  </si>
  <si>
    <t>Fuel</t>
  </si>
  <si>
    <t>Crew</t>
  </si>
  <si>
    <t>Administrative</t>
  </si>
  <si>
    <t>Ticketing</t>
  </si>
  <si>
    <t>MRO</t>
  </si>
  <si>
    <t>Cost item</t>
  </si>
  <si>
    <t>Share of expenses (%)</t>
  </si>
  <si>
    <t xml:space="preserve">Sources </t>
  </si>
  <si>
    <t>Pie Chart</t>
  </si>
  <si>
    <t>https://www.iata.org/en/iata-repository/publications/economic-reports/covid-19-cash-burn-analysis/</t>
  </si>
  <si>
    <t>Stats</t>
  </si>
  <si>
    <t>https://www.iata.org/en/iata-repository/pressroom/fact-sheets/industry-statistics/</t>
  </si>
  <si>
    <t>Share of PAX Revenues  over PAX + CARGO</t>
  </si>
  <si>
    <t>Total 'PAX' expenses (B USD)</t>
  </si>
  <si>
    <t>Value (B USD)</t>
  </si>
  <si>
    <t>DOC</t>
  </si>
  <si>
    <t>IOC</t>
  </si>
  <si>
    <t>yes</t>
  </si>
  <si>
    <t>no</t>
  </si>
  <si>
    <t>https://www.iata.org/en/iata-repository/publications/economic-reports/global-outlook-for-air-transport---december-2023---report/</t>
  </si>
  <si>
    <t>RPK &amp; LF</t>
  </si>
  <si>
    <t>RPK (Bn)</t>
  </si>
  <si>
    <t>ASK (Bn)</t>
  </si>
  <si>
    <t>LF (%)</t>
  </si>
  <si>
    <t>DOC/ASK</t>
  </si>
  <si>
    <t>IOC/ASK</t>
  </si>
  <si>
    <t>ALL VALUES ARE FOR 2019</t>
  </si>
  <si>
    <t>Total 'PAX' revenues (B USD)</t>
  </si>
  <si>
    <t>Total system expenses (B USD)</t>
  </si>
  <si>
    <t>Total system revenue (B USD)</t>
  </si>
  <si>
    <t>Total PAX DOC (B USD)</t>
  </si>
  <si>
    <t>Total PAX IOC (B USD)</t>
  </si>
  <si>
    <t>Total sytem operating profit (B USD)</t>
  </si>
  <si>
    <t>Total 'PAX' Op.Prof (B USD)</t>
  </si>
  <si>
    <t>REV/ASK</t>
  </si>
  <si>
    <t>OPP/ASK</t>
  </si>
  <si>
    <t>SUMMARY</t>
  </si>
  <si>
    <t>(DOC+IOC)/ASK</t>
  </si>
  <si>
    <t>DOC/IOC/NOC categorisation based on https://doi.org/10.2514/6.2023-1357</t>
  </si>
  <si>
    <t>Total system net profit (B USD)</t>
  </si>
  <si>
    <t>Total 'Pax' Nprof (B USD)</t>
  </si>
  <si>
    <t>Initial AVG price</t>
  </si>
  <si>
    <t>REVENUES, $ billion</t>
  </si>
  <si>
    <t>Passenger, $ billion</t>
  </si>
  <si>
    <t>Cargo, $ billion</t>
  </si>
  <si>
    <t>Scheduled passenger numbers, millions</t>
  </si>
  <si>
    <t>Freight tonnes, millions</t>
  </si>
  <si>
    <t>World economic growth, %</t>
  </si>
  <si>
    <t>EXPENSES, $ billion</t>
  </si>
  <si>
    <t>Fuel, $ billion</t>
  </si>
  <si>
    <t>Jet kerosene price, $/b</t>
  </si>
  <si>
    <t>Non-fuel, $ billion</t>
  </si>
  <si>
    <t>OPERATING PROFIT, $ billion</t>
  </si>
  <si>
    <t>NET PROFIT, $ billion</t>
  </si>
  <si>
    <t>REFS</t>
  </si>
  <si>
    <t>https://www.iata.org/en/iata-repository/publications/economic-reports/airline-industry-economic-performance---2018-mid-year---table/</t>
  </si>
  <si>
    <t>https://www.iata.org/en/iata-repository/pressroom/fact-sheets/industry-statistics</t>
  </si>
  <si>
    <t>All but RPK -until 2019</t>
  </si>
  <si>
    <t>All but RPK from 2019</t>
  </si>
  <si>
    <t>RPK 2000-2018</t>
  </si>
  <si>
    <t>https://www.statista.com/statistics/1261233/air-revenue-passenger-kilometers-worldwide/</t>
  </si>
  <si>
    <t>RPK from 2019</t>
  </si>
  <si>
    <t>PLF, %</t>
  </si>
  <si>
    <t>Estimated</t>
  </si>
  <si>
    <t>Forecast</t>
  </si>
  <si>
    <t>% gross margin</t>
  </si>
  <si>
    <t>% net margin</t>
  </si>
  <si>
    <t>RPKs, billion</t>
  </si>
  <si>
    <t>Passenger + anx (share), $ billion</t>
  </si>
  <si>
    <t>ASKs, billion</t>
  </si>
  <si>
    <t>Avg price, $/RPK</t>
  </si>
  <si>
    <t>Avg price (incl. anx), $/RPK</t>
  </si>
  <si>
    <t>Passenger + anx (share) expenses, $ billion</t>
  </si>
  <si>
    <t>Avg cost, $/RPK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</si>
</sst>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medium">
        <color indexed="6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2" borderId="13" xfId="0" applyFill="1" applyBorder="1"/>
    <xf numFmtId="0" fontId="0" fillId="2" borderId="14" xfId="0" applyFill="1" applyBorder="1"/>
    <xf numFmtId="0" fontId="0" fillId="2" borderId="13" xfId="0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0" borderId="18" xfId="0" applyFont="1" applyBorder="1"/>
    <xf numFmtId="0" fontId="2" fillId="0" borderId="19" xfId="0" applyFont="1" applyBorder="1"/>
    <xf numFmtId="0" fontId="0" fillId="0" borderId="20" xfId="0" applyBorder="1"/>
    <xf numFmtId="4" fontId="0" fillId="0" borderId="0" xfId="0" applyNumberFormat="1" applyAlignment="1">
      <alignment horizontal="righ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" borderId="24" xfId="0" applyFill="1" applyBorder="1"/>
    <xf numFmtId="0" fontId="0" fillId="3" borderId="0" xfId="0" applyFill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Margin</a:t>
            </a:r>
            <a:r>
              <a:rPr lang="fr-FR" baseline="0"/>
              <a:t> vs year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Exploration!$B$1:$W$1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Exploration!$B$23:$W$23</c:f>
              <c:numCache>
                <c:formatCode>General</c:formatCode>
                <c:ptCount val="22"/>
                <c:pt idx="0">
                  <c:v>-1.5</c:v>
                </c:pt>
                <c:pt idx="1">
                  <c:v>-1</c:v>
                </c:pt>
                <c:pt idx="2">
                  <c:v>1.1000000000000001</c:v>
                </c:pt>
                <c:pt idx="3">
                  <c:v>2.9</c:v>
                </c:pt>
                <c:pt idx="4">
                  <c:v>-4.5999999999999996</c:v>
                </c:pt>
                <c:pt idx="5">
                  <c:v>-1</c:v>
                </c:pt>
                <c:pt idx="6">
                  <c:v>3.1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  <c:pt idx="10">
                  <c:v>1.8</c:v>
                </c:pt>
                <c:pt idx="11">
                  <c:v>5</c:v>
                </c:pt>
                <c:pt idx="12">
                  <c:v>4.8</c:v>
                </c:pt>
                <c:pt idx="13">
                  <c:v>5</c:v>
                </c:pt>
                <c:pt idx="14">
                  <c:v>4.0999999999999996</c:v>
                </c:pt>
                <c:pt idx="15">
                  <c:v>3.1</c:v>
                </c:pt>
                <c:pt idx="16">
                  <c:v>-35.799999999999997</c:v>
                </c:pt>
                <c:pt idx="17">
                  <c:v>-7.9</c:v>
                </c:pt>
                <c:pt idx="18">
                  <c:v>-0.5</c:v>
                </c:pt>
                <c:pt idx="19">
                  <c:v>4.0999999999999996</c:v>
                </c:pt>
                <c:pt idx="20">
                  <c:v>3.4</c:v>
                </c:pt>
                <c:pt idx="2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DB43-83FE-7103F452FE03}"/>
            </c:ext>
          </c:extLst>
        </c:ser>
        <c:ser>
          <c:idx val="1"/>
          <c:order val="1"/>
          <c:tx>
            <c:v>Gross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Exploration!$B$1:$W$1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Exploration!$B$21:$W$21</c:f>
              <c:numCache>
                <c:formatCode>General</c:formatCode>
                <c:ptCount val="22"/>
                <c:pt idx="0">
                  <c:v>0.9</c:v>
                </c:pt>
                <c:pt idx="1">
                  <c:v>1.1000000000000001</c:v>
                </c:pt>
                <c:pt idx="2">
                  <c:v>3.2</c:v>
                </c:pt>
                <c:pt idx="3">
                  <c:v>3.9</c:v>
                </c:pt>
                <c:pt idx="4">
                  <c:v>-0.2</c:v>
                </c:pt>
                <c:pt idx="5">
                  <c:v>0.4</c:v>
                </c:pt>
                <c:pt idx="6">
                  <c:v>4.9000000000000004</c:v>
                </c:pt>
                <c:pt idx="7">
                  <c:v>3.1</c:v>
                </c:pt>
                <c:pt idx="8">
                  <c:v>2.6</c:v>
                </c:pt>
                <c:pt idx="9">
                  <c:v>3.5</c:v>
                </c:pt>
                <c:pt idx="10">
                  <c:v>4.5999999999999996</c:v>
                </c:pt>
                <c:pt idx="11">
                  <c:v>8.6</c:v>
                </c:pt>
                <c:pt idx="12">
                  <c:v>8.5</c:v>
                </c:pt>
                <c:pt idx="13">
                  <c:v>7.5</c:v>
                </c:pt>
                <c:pt idx="14">
                  <c:v>5.7</c:v>
                </c:pt>
                <c:pt idx="15">
                  <c:v>5.0999999999999996</c:v>
                </c:pt>
                <c:pt idx="16">
                  <c:v>-28.8</c:v>
                </c:pt>
                <c:pt idx="17">
                  <c:v>-8.5</c:v>
                </c:pt>
                <c:pt idx="18">
                  <c:v>1.5</c:v>
                </c:pt>
                <c:pt idx="19">
                  <c:v>6.9</c:v>
                </c:pt>
                <c:pt idx="20">
                  <c:v>6.4</c:v>
                </c:pt>
                <c:pt idx="2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1-DB43-83FE-7103F452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69760"/>
        <c:axId val="1853637232"/>
      </c:lineChart>
      <c:catAx>
        <c:axId val="1853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637232"/>
        <c:crosses val="autoZero"/>
        <c:auto val="1"/>
        <c:lblAlgn val="ctr"/>
        <c:lblOffset val="100"/>
        <c:noMultiLvlLbl val="0"/>
      </c:catAx>
      <c:valAx>
        <c:axId val="1853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1158595</xdr:colOff>
      <xdr:row>0</xdr:row>
      <xdr:rowOff>0</xdr:rowOff>
    </xdr:from>
    <xdr:to>
      <xdr:col>9</xdr:col>
      <xdr:colOff>6448425</xdr:colOff>
      <xdr:row>18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9161512-768A-B5FF-72B4-500A1C32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095" y="0"/>
          <a:ext cx="5289830" cy="346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2054864</xdr:colOff>
      <xdr:row>30</xdr:row>
      <xdr:rowOff>78740</xdr:rowOff>
    </xdr:from>
    <xdr:to>
      <xdr:col>8</xdr:col>
      <xdr:colOff>693419</xdr:colOff>
      <xdr:row>50</xdr:row>
      <xdr:rowOff>78740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AE85BE-BB3A-2C2B-BB92-22527678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DD12-7B4A-4D77-BF80-431EC5125AE0}">
  <dimension ref="A1:J39"/>
  <sheetViews>
    <sheetView workbookViewId="0">
      <selection activeCell="I36" sqref="I36"/>
    </sheetView>
  </sheetViews>
  <sheetFormatPr baseColWidth="10" defaultRowHeight="15" x14ac:dyDescent="0.2"/>
  <cols>
    <col min="1" max="1" width="19.5" customWidth="1"/>
    <col min="2" max="2" width="24.6640625" customWidth="1"/>
    <col min="3" max="3" width="15.83203125" customWidth="1"/>
    <col min="4" max="4" width="11.5" customWidth="1"/>
    <col min="5" max="5" width="25.6640625" customWidth="1"/>
    <col min="6" max="6" width="20.1640625" bestFit="1" customWidth="1"/>
    <col min="10" max="10" width="121.6640625" bestFit="1" customWidth="1"/>
  </cols>
  <sheetData>
    <row r="1" spans="1:6" ht="16" thickBot="1" x14ac:dyDescent="0.25"/>
    <row r="2" spans="1:6" x14ac:dyDescent="0.2">
      <c r="A2" s="1" t="s">
        <v>12</v>
      </c>
      <c r="B2" s="7" t="s">
        <v>13</v>
      </c>
      <c r="C2" s="7" t="s">
        <v>21</v>
      </c>
      <c r="D2" s="7" t="s">
        <v>22</v>
      </c>
      <c r="E2" s="2" t="s">
        <v>23</v>
      </c>
      <c r="F2" t="s">
        <v>45</v>
      </c>
    </row>
    <row r="3" spans="1:6" ht="16" x14ac:dyDescent="0.2">
      <c r="A3" s="8" t="s">
        <v>0</v>
      </c>
      <c r="B3" s="9">
        <v>7.59745287438564</v>
      </c>
      <c r="C3">
        <f>$C$22*B3/100</f>
        <v>51.822985801471887</v>
      </c>
      <c r="D3" t="s">
        <v>25</v>
      </c>
      <c r="E3" s="4" t="s">
        <v>24</v>
      </c>
    </row>
    <row r="4" spans="1:6" ht="16" x14ac:dyDescent="0.2">
      <c r="A4" s="8" t="s">
        <v>1</v>
      </c>
      <c r="B4" s="9">
        <v>6.4911056174773396</v>
      </c>
      <c r="C4">
        <f t="shared" ref="C4:C14" si="0">$C$22*B4/100</f>
        <v>44.27648052737468</v>
      </c>
      <c r="D4" t="s">
        <v>24</v>
      </c>
      <c r="E4" s="4" t="s">
        <v>25</v>
      </c>
    </row>
    <row r="5" spans="1:6" ht="15" customHeight="1" x14ac:dyDescent="0.2">
      <c r="A5" s="8" t="s">
        <v>2</v>
      </c>
      <c r="B5" s="9">
        <v>6.53611549051125</v>
      </c>
      <c r="C5">
        <f t="shared" si="0"/>
        <v>44.583497372326292</v>
      </c>
      <c r="D5" t="s">
        <v>24</v>
      </c>
      <c r="E5" s="4" t="s">
        <v>25</v>
      </c>
    </row>
    <row r="6" spans="1:6" ht="16" x14ac:dyDescent="0.2">
      <c r="A6" s="8" t="s">
        <v>3</v>
      </c>
      <c r="B6" s="9">
        <v>9.3826505362653894</v>
      </c>
      <c r="C6">
        <f t="shared" si="0"/>
        <v>63.999997572919845</v>
      </c>
      <c r="D6" t="s">
        <v>25</v>
      </c>
      <c r="E6" s="4" t="s">
        <v>24</v>
      </c>
    </row>
    <row r="7" spans="1:6" ht="16" x14ac:dyDescent="0.2">
      <c r="A7" s="8" t="s">
        <v>4</v>
      </c>
      <c r="B7" s="9">
        <v>7.5125641017892502</v>
      </c>
      <c r="C7">
        <f t="shared" si="0"/>
        <v>51.243950994714659</v>
      </c>
      <c r="D7" t="s">
        <v>25</v>
      </c>
      <c r="E7" s="4" t="s">
        <v>24</v>
      </c>
    </row>
    <row r="8" spans="1:6" ht="16" x14ac:dyDescent="0.2">
      <c r="A8" s="8" t="s">
        <v>5</v>
      </c>
      <c r="B8" s="9">
        <v>6.4836930421353101</v>
      </c>
      <c r="C8">
        <f t="shared" si="0"/>
        <v>44.225918609709161</v>
      </c>
      <c r="D8" t="s">
        <v>25</v>
      </c>
      <c r="E8" s="4" t="s">
        <v>24</v>
      </c>
    </row>
    <row r="9" spans="1:6" ht="16" x14ac:dyDescent="0.2">
      <c r="A9" s="8" t="s">
        <v>6</v>
      </c>
      <c r="B9" s="9">
        <v>2.40748167477265</v>
      </c>
      <c r="C9">
        <f t="shared" si="0"/>
        <v>16.421673251791724</v>
      </c>
      <c r="D9" t="s">
        <v>24</v>
      </c>
      <c r="E9" s="4" t="s">
        <v>25</v>
      </c>
    </row>
    <row r="10" spans="1:6" ht="16" x14ac:dyDescent="0.2">
      <c r="A10" s="8" t="s">
        <v>7</v>
      </c>
      <c r="B10" s="9">
        <v>23.6905499177571</v>
      </c>
      <c r="C10">
        <f t="shared" si="0"/>
        <v>161.59561004401294</v>
      </c>
      <c r="D10" t="s">
        <v>24</v>
      </c>
      <c r="E10" s="4" t="s">
        <v>25</v>
      </c>
    </row>
    <row r="11" spans="1:6" ht="16" x14ac:dyDescent="0.2">
      <c r="A11" s="8" t="s">
        <v>8</v>
      </c>
      <c r="B11" s="9">
        <v>9.1315797805765406</v>
      </c>
      <c r="C11">
        <f t="shared" si="0"/>
        <v>62.287418841290645</v>
      </c>
      <c r="D11" t="s">
        <v>24</v>
      </c>
      <c r="E11" s="4" t="s">
        <v>25</v>
      </c>
    </row>
    <row r="12" spans="1:6" ht="16" x14ac:dyDescent="0.2">
      <c r="A12" s="8" t="s">
        <v>9</v>
      </c>
      <c r="B12" s="9">
        <v>6.0887638119529699</v>
      </c>
      <c r="C12">
        <f t="shared" si="0"/>
        <v>41.532066837712399</v>
      </c>
      <c r="D12" t="s">
        <v>25</v>
      </c>
      <c r="E12" s="4" t="s">
        <v>24</v>
      </c>
    </row>
    <row r="13" spans="1:6" ht="16" x14ac:dyDescent="0.2">
      <c r="A13" s="8" t="s">
        <v>10</v>
      </c>
      <c r="B13" s="9">
        <v>6.0766314104670398</v>
      </c>
      <c r="C13">
        <f t="shared" si="0"/>
        <v>41.449310513936723</v>
      </c>
      <c r="D13" t="s">
        <v>25</v>
      </c>
      <c r="E13" s="4" t="s">
        <v>24</v>
      </c>
    </row>
    <row r="14" spans="1:6" ht="17" thickBot="1" x14ac:dyDescent="0.25">
      <c r="A14" s="10" t="s">
        <v>11</v>
      </c>
      <c r="B14" s="11">
        <v>8.60141174190945</v>
      </c>
      <c r="C14" s="12">
        <f t="shared" si="0"/>
        <v>58.67108963273855</v>
      </c>
      <c r="D14" s="12" t="s">
        <v>24</v>
      </c>
      <c r="E14" s="6" t="s">
        <v>25</v>
      </c>
    </row>
    <row r="18" spans="2:10" ht="16" thickBot="1" x14ac:dyDescent="0.25"/>
    <row r="19" spans="2:10" x14ac:dyDescent="0.2">
      <c r="B19" s="32" t="s">
        <v>43</v>
      </c>
      <c r="C19" s="33"/>
      <c r="D19" s="33"/>
      <c r="E19" s="33"/>
      <c r="F19" s="34"/>
    </row>
    <row r="20" spans="2:10" x14ac:dyDescent="0.2">
      <c r="B20" s="15" t="s">
        <v>35</v>
      </c>
      <c r="C20" s="13">
        <v>795</v>
      </c>
      <c r="D20" s="13"/>
      <c r="E20" s="13" t="s">
        <v>36</v>
      </c>
      <c r="F20" s="16">
        <v>838</v>
      </c>
    </row>
    <row r="21" spans="2:10" ht="33" thickBot="1" x14ac:dyDescent="0.25">
      <c r="B21" s="15"/>
      <c r="C21" s="13"/>
      <c r="D21" s="13"/>
      <c r="E21" s="14" t="s">
        <v>19</v>
      </c>
      <c r="F21" s="16">
        <v>85.8</v>
      </c>
    </row>
    <row r="22" spans="2:10" ht="16" x14ac:dyDescent="0.2">
      <c r="B22" s="17" t="s">
        <v>20</v>
      </c>
      <c r="C22" s="13">
        <f>C20*F21/100</f>
        <v>682.11</v>
      </c>
      <c r="D22" s="13"/>
      <c r="E22" s="13" t="s">
        <v>34</v>
      </c>
      <c r="F22" s="16">
        <f>F20*F21/100</f>
        <v>719.00399999999991</v>
      </c>
      <c r="I22" s="1" t="s">
        <v>14</v>
      </c>
      <c r="J22" s="2" t="s">
        <v>33</v>
      </c>
    </row>
    <row r="23" spans="2:10" x14ac:dyDescent="0.2">
      <c r="B23" s="15"/>
      <c r="C23" s="13"/>
      <c r="D23" s="13"/>
      <c r="E23" s="13" t="s">
        <v>39</v>
      </c>
      <c r="F23" s="16">
        <v>43.2</v>
      </c>
      <c r="I23" s="3" t="s">
        <v>15</v>
      </c>
      <c r="J23" s="4" t="s">
        <v>16</v>
      </c>
    </row>
    <row r="24" spans="2:10" x14ac:dyDescent="0.2">
      <c r="B24" s="15" t="s">
        <v>37</v>
      </c>
      <c r="C24" s="13">
        <f>SUMIF(D3:D14,"=yes",C3:C14)</f>
        <v>387.83576966953484</v>
      </c>
      <c r="D24" s="13"/>
      <c r="E24" s="13" t="s">
        <v>40</v>
      </c>
      <c r="F24" s="16">
        <f>F23*F21/100</f>
        <v>37.065599999999996</v>
      </c>
      <c r="I24" s="3" t="s">
        <v>17</v>
      </c>
      <c r="J24" s="4" t="s">
        <v>18</v>
      </c>
    </row>
    <row r="25" spans="2:10" ht="16" thickBot="1" x14ac:dyDescent="0.25">
      <c r="B25" s="15" t="s">
        <v>38</v>
      </c>
      <c r="C25" s="13">
        <f>SUMIF(E3:E14,"=yes",C3:C14)</f>
        <v>294.27423033046466</v>
      </c>
      <c r="D25" s="13"/>
      <c r="E25" s="13" t="s">
        <v>46</v>
      </c>
      <c r="F25" s="16">
        <v>26.4</v>
      </c>
      <c r="I25" s="5" t="s">
        <v>27</v>
      </c>
      <c r="J25" s="6" t="s">
        <v>26</v>
      </c>
    </row>
    <row r="26" spans="2:10" x14ac:dyDescent="0.2">
      <c r="B26" s="15" t="s">
        <v>28</v>
      </c>
      <c r="C26" s="13">
        <v>8668</v>
      </c>
      <c r="D26" s="13"/>
      <c r="E26" s="13" t="s">
        <v>47</v>
      </c>
      <c r="F26" s="16">
        <f>F25*F21/100</f>
        <v>22.651199999999999</v>
      </c>
    </row>
    <row r="27" spans="2:10" x14ac:dyDescent="0.2">
      <c r="B27" s="15" t="s">
        <v>30</v>
      </c>
      <c r="C27" s="13">
        <v>82.6</v>
      </c>
      <c r="D27" s="13"/>
      <c r="E27" s="13"/>
      <c r="F27" s="16"/>
    </row>
    <row r="28" spans="2:10" x14ac:dyDescent="0.2">
      <c r="B28" s="15" t="s">
        <v>29</v>
      </c>
      <c r="C28" s="13">
        <f>C26/(C27/100)</f>
        <v>10493.946731234868</v>
      </c>
      <c r="D28" s="13"/>
      <c r="E28" s="13"/>
      <c r="F28" s="16"/>
    </row>
    <row r="29" spans="2:10" x14ac:dyDescent="0.2">
      <c r="B29" s="15"/>
      <c r="C29" s="13"/>
      <c r="D29" s="13"/>
      <c r="E29" s="13"/>
      <c r="F29" s="16"/>
    </row>
    <row r="30" spans="2:10" x14ac:dyDescent="0.2">
      <c r="B30" s="15" t="s">
        <v>31</v>
      </c>
      <c r="C30" s="13">
        <f>C24/C28</f>
        <v>3.6958046348296691E-2</v>
      </c>
      <c r="D30" s="13"/>
      <c r="E30" s="13" t="s">
        <v>41</v>
      </c>
      <c r="F30" s="16">
        <f>F22/C28</f>
        <v>6.8516071065989836E-2</v>
      </c>
    </row>
    <row r="31" spans="2:10" x14ac:dyDescent="0.2">
      <c r="B31" s="15" t="s">
        <v>32</v>
      </c>
      <c r="C31" s="13">
        <f>C25/C28</f>
        <v>2.8042283600941829E-2</v>
      </c>
      <c r="D31" s="13"/>
      <c r="E31" s="13" t="s">
        <v>42</v>
      </c>
      <c r="F31" s="16">
        <f>F24/C28</f>
        <v>3.5320934010152276E-3</v>
      </c>
    </row>
    <row r="32" spans="2:10" ht="16" thickBot="1" x14ac:dyDescent="0.25">
      <c r="B32" s="18" t="s">
        <v>44</v>
      </c>
      <c r="C32" s="19">
        <f>C30+C31</f>
        <v>6.5000329949238517E-2</v>
      </c>
      <c r="D32" s="19"/>
      <c r="E32" s="19"/>
      <c r="F32" s="20"/>
    </row>
    <row r="34" spans="4:6" x14ac:dyDescent="0.2">
      <c r="E34">
        <f>F30-C32</f>
        <v>3.5157411167513197E-3</v>
      </c>
    </row>
    <row r="37" spans="4:6" x14ac:dyDescent="0.2">
      <c r="E37" t="s">
        <v>48</v>
      </c>
      <c r="F37">
        <f>F22/C26</f>
        <v>8.2949238578680196E-2</v>
      </c>
    </row>
    <row r="39" spans="4:6" x14ac:dyDescent="0.2">
      <c r="D39">
        <f>C32/C27*100</f>
        <v>7.8692893401015152E-2</v>
      </c>
    </row>
  </sheetData>
  <mergeCells count="1">
    <mergeCell ref="B19:F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CF9A-7727-6944-B3E2-D626E1863BCC}">
  <dimension ref="A1:W61"/>
  <sheetViews>
    <sheetView tabSelected="1" zoomScaleNormal="100" workbookViewId="0">
      <pane xSplit="1" topLeftCell="B1" activePane="topRight" state="frozen"/>
      <selection pane="topRight" activeCell="A30" sqref="A30"/>
    </sheetView>
  </sheetViews>
  <sheetFormatPr baseColWidth="10" defaultRowHeight="15" x14ac:dyDescent="0.2"/>
  <cols>
    <col min="1" max="1" width="31.1640625" bestFit="1" customWidth="1"/>
  </cols>
  <sheetData>
    <row r="1" spans="1:23" x14ac:dyDescent="0.2">
      <c r="A1" s="27"/>
      <c r="B1" s="21">
        <v>2004</v>
      </c>
      <c r="C1" s="21">
        <v>2005</v>
      </c>
      <c r="D1" s="21">
        <v>2006</v>
      </c>
      <c r="E1" s="21">
        <v>2007</v>
      </c>
      <c r="F1" s="21">
        <v>2008</v>
      </c>
      <c r="G1" s="21">
        <v>2009</v>
      </c>
      <c r="H1" s="21">
        <v>2010</v>
      </c>
      <c r="I1" s="21">
        <v>2011</v>
      </c>
      <c r="J1" s="21">
        <v>2012</v>
      </c>
      <c r="K1" s="21">
        <v>2013</v>
      </c>
      <c r="L1" s="21">
        <v>2014</v>
      </c>
      <c r="M1" s="21">
        <v>2015</v>
      </c>
      <c r="N1" s="21">
        <v>2016</v>
      </c>
      <c r="O1" s="21">
        <v>2017</v>
      </c>
      <c r="P1" s="21">
        <v>2018</v>
      </c>
      <c r="Q1" s="21">
        <v>2019</v>
      </c>
      <c r="R1" s="21">
        <v>2020</v>
      </c>
      <c r="S1" s="21">
        <v>2021</v>
      </c>
      <c r="T1" s="21">
        <v>2022</v>
      </c>
      <c r="U1" s="21">
        <v>2023</v>
      </c>
      <c r="V1" s="21">
        <v>2024</v>
      </c>
      <c r="W1" s="22">
        <v>2025</v>
      </c>
    </row>
    <row r="2" spans="1:23" x14ac:dyDescent="0.2">
      <c r="A2" s="28" t="s">
        <v>49</v>
      </c>
      <c r="B2">
        <v>379</v>
      </c>
      <c r="C2">
        <v>413</v>
      </c>
      <c r="D2">
        <v>465</v>
      </c>
      <c r="E2">
        <v>510</v>
      </c>
      <c r="F2">
        <v>570</v>
      </c>
      <c r="G2">
        <v>476</v>
      </c>
      <c r="H2">
        <v>564</v>
      </c>
      <c r="I2">
        <v>642</v>
      </c>
      <c r="J2">
        <v>706</v>
      </c>
      <c r="K2">
        <v>720</v>
      </c>
      <c r="L2">
        <v>767</v>
      </c>
      <c r="M2">
        <v>721</v>
      </c>
      <c r="N2">
        <v>709</v>
      </c>
      <c r="O2">
        <v>754</v>
      </c>
      <c r="P2">
        <v>812</v>
      </c>
      <c r="Q2">
        <v>838</v>
      </c>
      <c r="R2">
        <v>384</v>
      </c>
      <c r="S2">
        <v>513</v>
      </c>
      <c r="T2">
        <v>738</v>
      </c>
      <c r="U2">
        <v>909</v>
      </c>
      <c r="V2">
        <v>966</v>
      </c>
      <c r="W2" s="23">
        <v>979</v>
      </c>
    </row>
    <row r="3" spans="1:23" ht="16" customHeight="1" x14ac:dyDescent="0.2">
      <c r="A3" s="28" t="s">
        <v>50</v>
      </c>
      <c r="B3">
        <v>294</v>
      </c>
      <c r="C3">
        <v>323</v>
      </c>
      <c r="D3">
        <v>365</v>
      </c>
      <c r="E3">
        <v>399</v>
      </c>
      <c r="F3">
        <v>444</v>
      </c>
      <c r="G3">
        <v>374</v>
      </c>
      <c r="H3">
        <v>445</v>
      </c>
      <c r="I3">
        <v>509</v>
      </c>
      <c r="J3">
        <v>528</v>
      </c>
      <c r="K3">
        <v>537</v>
      </c>
      <c r="L3">
        <v>537</v>
      </c>
      <c r="M3">
        <v>538</v>
      </c>
      <c r="N3">
        <v>509</v>
      </c>
      <c r="O3">
        <v>534</v>
      </c>
      <c r="P3">
        <v>561</v>
      </c>
      <c r="Q3">
        <v>607</v>
      </c>
      <c r="R3">
        <v>189</v>
      </c>
      <c r="S3">
        <v>242</v>
      </c>
      <c r="T3">
        <v>437</v>
      </c>
      <c r="U3">
        <v>648</v>
      </c>
      <c r="V3">
        <v>682</v>
      </c>
      <c r="W3" s="23">
        <v>693</v>
      </c>
    </row>
    <row r="4" spans="1:23" x14ac:dyDescent="0.2">
      <c r="A4" s="28" t="s">
        <v>51</v>
      </c>
      <c r="B4">
        <v>66.7</v>
      </c>
      <c r="C4">
        <v>68.599999999999994</v>
      </c>
      <c r="D4">
        <v>76.2</v>
      </c>
      <c r="E4">
        <v>84.1</v>
      </c>
      <c r="F4">
        <v>87.9</v>
      </c>
      <c r="G4">
        <v>70.599999999999994</v>
      </c>
      <c r="H4">
        <v>88.6</v>
      </c>
      <c r="I4">
        <v>96.1</v>
      </c>
      <c r="J4">
        <v>95.1</v>
      </c>
      <c r="K4">
        <v>92.1</v>
      </c>
      <c r="L4">
        <v>92.9</v>
      </c>
      <c r="M4">
        <v>83.8</v>
      </c>
      <c r="N4">
        <v>80.8</v>
      </c>
      <c r="O4">
        <v>95.9</v>
      </c>
      <c r="P4">
        <v>111.3</v>
      </c>
      <c r="Q4">
        <v>101</v>
      </c>
      <c r="R4">
        <v>140</v>
      </c>
      <c r="S4">
        <v>210</v>
      </c>
      <c r="T4">
        <v>206</v>
      </c>
      <c r="U4">
        <v>139</v>
      </c>
      <c r="V4">
        <v>149</v>
      </c>
      <c r="W4" s="23">
        <v>142</v>
      </c>
    </row>
    <row r="5" spans="1:23" s="31" customFormat="1" x14ac:dyDescent="0.2">
      <c r="A5" s="30" t="s">
        <v>75</v>
      </c>
      <c r="B5" s="31">
        <f>(B3/(B3+B4))*B2</f>
        <v>308.91599667313557</v>
      </c>
      <c r="C5" s="31">
        <f t="shared" ref="C5:W5" si="0">(C3/(C3+C4))*C2</f>
        <v>340.6511746680286</v>
      </c>
      <c r="D5" s="31">
        <f t="shared" si="0"/>
        <v>384.6894832275612</v>
      </c>
      <c r="E5" s="31">
        <f t="shared" si="0"/>
        <v>421.21713930863172</v>
      </c>
      <c r="F5" s="31">
        <f t="shared" si="0"/>
        <v>475.80372250423017</v>
      </c>
      <c r="G5" s="31">
        <f t="shared" si="0"/>
        <v>400.4138551506972</v>
      </c>
      <c r="H5" s="31">
        <f t="shared" si="0"/>
        <v>470.35232383808096</v>
      </c>
      <c r="I5" s="31">
        <f t="shared" si="0"/>
        <v>540.03966286564207</v>
      </c>
      <c r="J5" s="31">
        <f t="shared" si="0"/>
        <v>598.24747231584013</v>
      </c>
      <c r="K5" s="31">
        <f t="shared" si="0"/>
        <v>614.59227467811161</v>
      </c>
      <c r="L5" s="31">
        <f t="shared" si="0"/>
        <v>653.8799809493571</v>
      </c>
      <c r="M5" s="31">
        <f t="shared" si="0"/>
        <v>623.83081376648443</v>
      </c>
      <c r="N5" s="31">
        <f t="shared" si="0"/>
        <v>611.87012546625976</v>
      </c>
      <c r="O5" s="31">
        <f t="shared" si="0"/>
        <v>639.20622321003339</v>
      </c>
      <c r="P5" s="31">
        <f t="shared" si="0"/>
        <v>677.57251227130746</v>
      </c>
      <c r="Q5" s="31">
        <f t="shared" si="0"/>
        <v>718.45480225988706</v>
      </c>
      <c r="R5" s="31">
        <f t="shared" si="0"/>
        <v>220.59574468085108</v>
      </c>
      <c r="S5" s="31">
        <f t="shared" si="0"/>
        <v>274.65929203539827</v>
      </c>
      <c r="T5" s="31">
        <f t="shared" si="0"/>
        <v>501.56454121306376</v>
      </c>
      <c r="U5" s="31">
        <f t="shared" si="0"/>
        <v>748.45235069885632</v>
      </c>
      <c r="V5" s="31">
        <f t="shared" si="0"/>
        <v>792.79422382671476</v>
      </c>
      <c r="W5" s="31">
        <f t="shared" si="0"/>
        <v>812.51137724550892</v>
      </c>
    </row>
    <row r="6" spans="1:23" x14ac:dyDescent="0.2">
      <c r="A6" s="28" t="s">
        <v>74</v>
      </c>
      <c r="B6" s="24">
        <v>3608.71</v>
      </c>
      <c r="C6" s="24">
        <v>3913.61</v>
      </c>
      <c r="D6" s="24">
        <v>4164.8</v>
      </c>
      <c r="E6" s="24">
        <v>4513.1000000000004</v>
      </c>
      <c r="F6" s="24">
        <v>4608.47</v>
      </c>
      <c r="G6" s="24">
        <v>4561.41</v>
      </c>
      <c r="H6" s="24">
        <v>4930.25</v>
      </c>
      <c r="I6" s="24">
        <v>5254.56</v>
      </c>
      <c r="J6" s="24">
        <v>5535.64</v>
      </c>
      <c r="K6" s="24">
        <v>5839.7</v>
      </c>
      <c r="L6" s="24">
        <v>6188.74</v>
      </c>
      <c r="M6" s="24">
        <v>6652.79</v>
      </c>
      <c r="N6" s="24">
        <v>7144.5</v>
      </c>
      <c r="O6" s="24">
        <v>7716.54</v>
      </c>
      <c r="P6" s="24">
        <v>8278.7800000000007</v>
      </c>
      <c r="Q6">
        <v>8688</v>
      </c>
      <c r="R6">
        <v>2974</v>
      </c>
      <c r="S6">
        <v>3623</v>
      </c>
      <c r="T6">
        <v>5974</v>
      </c>
      <c r="U6">
        <v>8271</v>
      </c>
      <c r="V6">
        <v>9082</v>
      </c>
      <c r="W6" s="23">
        <f>V6*(1.058)</f>
        <v>9608.7560000000012</v>
      </c>
    </row>
    <row r="7" spans="1:23" x14ac:dyDescent="0.2">
      <c r="A7" s="28" t="s">
        <v>69</v>
      </c>
      <c r="B7">
        <v>73.7</v>
      </c>
      <c r="C7">
        <v>75.2</v>
      </c>
      <c r="D7">
        <v>76.3</v>
      </c>
      <c r="E7">
        <v>77.3</v>
      </c>
      <c r="F7">
        <v>76.3</v>
      </c>
      <c r="G7">
        <v>76.400000000000006</v>
      </c>
      <c r="H7">
        <v>78.900000000000006</v>
      </c>
      <c r="I7">
        <v>78.7</v>
      </c>
      <c r="J7">
        <v>79.5</v>
      </c>
      <c r="K7">
        <v>79.900000000000006</v>
      </c>
      <c r="L7">
        <v>80</v>
      </c>
      <c r="M7">
        <v>80.599999999999994</v>
      </c>
      <c r="N7">
        <v>80.5</v>
      </c>
      <c r="O7">
        <v>81.5</v>
      </c>
      <c r="P7">
        <v>81.7</v>
      </c>
      <c r="Q7">
        <v>82.6</v>
      </c>
      <c r="R7">
        <v>65.2</v>
      </c>
      <c r="S7">
        <v>66.900000000000006</v>
      </c>
      <c r="T7">
        <v>78.7</v>
      </c>
      <c r="U7">
        <v>82.2</v>
      </c>
      <c r="V7">
        <v>83.5</v>
      </c>
      <c r="W7" s="23">
        <v>84</v>
      </c>
    </row>
    <row r="8" spans="1:23" s="31" customFormat="1" x14ac:dyDescent="0.2">
      <c r="A8" s="30" t="s">
        <v>76</v>
      </c>
      <c r="B8" s="31">
        <f>B6/B7*100</f>
        <v>4896.4857530529171</v>
      </c>
      <c r="C8" s="31">
        <f t="shared" ref="C8:W8" si="1">C6/C7*100</f>
        <v>5204.2686170212764</v>
      </c>
      <c r="D8" s="31">
        <f t="shared" si="1"/>
        <v>5458.4534731323729</v>
      </c>
      <c r="E8" s="31">
        <f t="shared" si="1"/>
        <v>5838.421733505822</v>
      </c>
      <c r="F8" s="31">
        <f t="shared" si="1"/>
        <v>6039.9344692005252</v>
      </c>
      <c r="G8" s="31">
        <f t="shared" si="1"/>
        <v>5970.4319371727743</v>
      </c>
      <c r="H8" s="31">
        <f t="shared" si="1"/>
        <v>6248.7325728770593</v>
      </c>
      <c r="I8" s="31">
        <f t="shared" si="1"/>
        <v>6676.6963151207119</v>
      </c>
      <c r="J8" s="31">
        <f t="shared" si="1"/>
        <v>6963.0691823899369</v>
      </c>
      <c r="K8" s="31">
        <f t="shared" si="1"/>
        <v>7308.760951188985</v>
      </c>
      <c r="L8" s="31">
        <f t="shared" si="1"/>
        <v>7735.9250000000002</v>
      </c>
      <c r="M8" s="31">
        <f t="shared" si="1"/>
        <v>8254.0818858560797</v>
      </c>
      <c r="N8" s="31">
        <f t="shared" si="1"/>
        <v>8875.1552795031057</v>
      </c>
      <c r="O8" s="31">
        <f t="shared" si="1"/>
        <v>9468.1472392638043</v>
      </c>
      <c r="P8" s="31">
        <f t="shared" si="1"/>
        <v>10133.145654834761</v>
      </c>
      <c r="Q8" s="31">
        <f t="shared" si="1"/>
        <v>10518.159806295402</v>
      </c>
      <c r="R8" s="31">
        <f t="shared" si="1"/>
        <v>4561.3496932515336</v>
      </c>
      <c r="S8" s="31">
        <f t="shared" si="1"/>
        <v>5415.5455904334822</v>
      </c>
      <c r="T8" s="31">
        <f t="shared" si="1"/>
        <v>7590.8513341804319</v>
      </c>
      <c r="U8" s="31">
        <f t="shared" si="1"/>
        <v>10062.043795620437</v>
      </c>
      <c r="V8" s="31">
        <f t="shared" si="1"/>
        <v>10876.646706586827</v>
      </c>
      <c r="W8" s="31">
        <f t="shared" si="1"/>
        <v>11438.99523809524</v>
      </c>
    </row>
    <row r="9" spans="1:23" s="31" customFormat="1" x14ac:dyDescent="0.2">
      <c r="A9" s="30" t="s">
        <v>77</v>
      </c>
      <c r="B9" s="31">
        <f>B3/B6</f>
        <v>8.1469555602971699E-2</v>
      </c>
      <c r="C9" s="31">
        <f t="shared" ref="C9:W9" si="2">C3/C6</f>
        <v>8.2532495573140907E-2</v>
      </c>
      <c r="D9" s="31">
        <f t="shared" si="2"/>
        <v>8.7639262389550512E-2</v>
      </c>
      <c r="E9" s="31">
        <f t="shared" si="2"/>
        <v>8.8409297378741883E-2</v>
      </c>
      <c r="F9" s="31">
        <f t="shared" si="2"/>
        <v>9.6344339878528015E-2</v>
      </c>
      <c r="G9" s="31">
        <f t="shared" si="2"/>
        <v>8.1992191011112797E-2</v>
      </c>
      <c r="H9" s="31">
        <f t="shared" si="2"/>
        <v>9.0259114649358554E-2</v>
      </c>
      <c r="I9" s="31">
        <f t="shared" si="2"/>
        <v>9.6868243963338499E-2</v>
      </c>
      <c r="J9" s="31">
        <f t="shared" si="2"/>
        <v>9.5381925125188768E-2</v>
      </c>
      <c r="K9" s="31">
        <f t="shared" si="2"/>
        <v>9.1956778601640504E-2</v>
      </c>
      <c r="L9" s="31">
        <f t="shared" si="2"/>
        <v>8.6770489631168873E-2</v>
      </c>
      <c r="M9" s="31">
        <f t="shared" si="2"/>
        <v>8.0868327423532088E-2</v>
      </c>
      <c r="N9" s="31">
        <f t="shared" si="2"/>
        <v>7.1243613968787173E-2</v>
      </c>
      <c r="O9" s="31">
        <f t="shared" si="2"/>
        <v>6.92019998600409E-2</v>
      </c>
      <c r="P9" s="31">
        <f t="shared" si="2"/>
        <v>6.7763607681325028E-2</v>
      </c>
      <c r="Q9" s="31">
        <f t="shared" si="2"/>
        <v>6.9866482504604047E-2</v>
      </c>
      <c r="R9" s="31">
        <f t="shared" si="2"/>
        <v>6.3550773369199731E-2</v>
      </c>
      <c r="S9" s="31">
        <f t="shared" si="2"/>
        <v>6.6795473364614957E-2</v>
      </c>
      <c r="T9" s="31">
        <f t="shared" si="2"/>
        <v>7.3150318044861065E-2</v>
      </c>
      <c r="U9" s="31">
        <f t="shared" si="2"/>
        <v>7.8346028291621322E-2</v>
      </c>
      <c r="V9" s="31">
        <f t="shared" si="2"/>
        <v>7.5093591719885486E-2</v>
      </c>
      <c r="W9" s="31">
        <f t="shared" si="2"/>
        <v>7.2121718982145019E-2</v>
      </c>
    </row>
    <row r="10" spans="1:23" s="31" customFormat="1" x14ac:dyDescent="0.2">
      <c r="A10" s="30" t="s">
        <v>78</v>
      </c>
      <c r="B10" s="31">
        <f>B5/B6</f>
        <v>8.5602887644930056E-2</v>
      </c>
      <c r="C10" s="31">
        <f t="shared" ref="C10:W10" si="3">C5/C6</f>
        <v>8.7042698344502539E-2</v>
      </c>
      <c r="D10" s="31">
        <f t="shared" si="3"/>
        <v>9.2366856326248845E-2</v>
      </c>
      <c r="E10" s="31">
        <f t="shared" si="3"/>
        <v>9.3332108596891644E-2</v>
      </c>
      <c r="F10" s="31">
        <f t="shared" si="3"/>
        <v>0.10324548548742428</v>
      </c>
      <c r="G10" s="31">
        <f t="shared" si="3"/>
        <v>8.7782912553508063E-2</v>
      </c>
      <c r="H10" s="31">
        <f t="shared" si="3"/>
        <v>9.5401313085154094E-2</v>
      </c>
      <c r="I10" s="31">
        <f t="shared" si="3"/>
        <v>0.10277542988673495</v>
      </c>
      <c r="J10" s="31">
        <f t="shared" si="3"/>
        <v>0.10807196138402066</v>
      </c>
      <c r="K10" s="31">
        <f t="shared" si="3"/>
        <v>0.10524380955838684</v>
      </c>
      <c r="L10" s="31">
        <f t="shared" si="3"/>
        <v>0.10565639870948806</v>
      </c>
      <c r="M10" s="31">
        <f t="shared" si="3"/>
        <v>9.3769803911815108E-2</v>
      </c>
      <c r="N10" s="31">
        <f t="shared" si="3"/>
        <v>8.5642119877704495E-2</v>
      </c>
      <c r="O10" s="31">
        <f t="shared" si="3"/>
        <v>8.283585949273034E-2</v>
      </c>
      <c r="P10" s="31">
        <f t="shared" si="3"/>
        <v>8.184448823030778E-2</v>
      </c>
      <c r="Q10" s="31">
        <f t="shared" si="3"/>
        <v>8.2695073924940965E-2</v>
      </c>
      <c r="R10" s="31">
        <f t="shared" si="3"/>
        <v>7.4174762838214892E-2</v>
      </c>
      <c r="S10" s="31">
        <f t="shared" si="3"/>
        <v>7.5809906716919201E-2</v>
      </c>
      <c r="T10" s="31">
        <f t="shared" si="3"/>
        <v>8.3957907802655468E-2</v>
      </c>
      <c r="U10" s="31">
        <f t="shared" si="3"/>
        <v>9.0491155930220807E-2</v>
      </c>
      <c r="V10" s="31">
        <f t="shared" si="3"/>
        <v>8.7292911674379511E-2</v>
      </c>
      <c r="W10" s="31">
        <f t="shared" si="3"/>
        <v>8.4559476507209547E-2</v>
      </c>
    </row>
    <row r="11" spans="1:23" x14ac:dyDescent="0.2">
      <c r="A11" s="28" t="s">
        <v>52</v>
      </c>
      <c r="B11">
        <v>1994</v>
      </c>
      <c r="C11">
        <v>2135</v>
      </c>
      <c r="D11">
        <v>2255</v>
      </c>
      <c r="E11">
        <v>2452</v>
      </c>
      <c r="F11">
        <v>2489</v>
      </c>
      <c r="G11">
        <v>2479</v>
      </c>
      <c r="H11">
        <v>2695</v>
      </c>
      <c r="I11">
        <v>2859</v>
      </c>
      <c r="J11">
        <v>2991</v>
      </c>
      <c r="K11">
        <v>3143</v>
      </c>
      <c r="L11">
        <v>3326</v>
      </c>
      <c r="M11">
        <v>3565</v>
      </c>
      <c r="N11">
        <v>3815</v>
      </c>
      <c r="O11">
        <v>4093</v>
      </c>
      <c r="P11">
        <v>4378</v>
      </c>
      <c r="Q11">
        <v>4560</v>
      </c>
      <c r="R11">
        <v>1779</v>
      </c>
      <c r="S11">
        <v>2304</v>
      </c>
      <c r="T11">
        <v>3452</v>
      </c>
      <c r="U11">
        <v>4426</v>
      </c>
      <c r="V11">
        <v>4779</v>
      </c>
      <c r="W11" s="23">
        <v>4988</v>
      </c>
    </row>
    <row r="12" spans="1:23" x14ac:dyDescent="0.2">
      <c r="A12" s="28" t="s">
        <v>53</v>
      </c>
      <c r="B12">
        <v>40.9</v>
      </c>
      <c r="C12">
        <v>41.9</v>
      </c>
      <c r="D12">
        <v>44.6</v>
      </c>
      <c r="E12">
        <v>46.7</v>
      </c>
      <c r="F12">
        <v>46.4</v>
      </c>
      <c r="G12">
        <v>42.3</v>
      </c>
      <c r="H12">
        <v>50.5</v>
      </c>
      <c r="I12">
        <v>50.7</v>
      </c>
      <c r="J12">
        <v>50.7</v>
      </c>
      <c r="K12">
        <v>51.7</v>
      </c>
      <c r="L12">
        <v>54</v>
      </c>
      <c r="M12">
        <v>54.8</v>
      </c>
      <c r="N12">
        <v>57</v>
      </c>
      <c r="O12">
        <v>61.5</v>
      </c>
      <c r="P12">
        <v>63.3</v>
      </c>
      <c r="W12" s="23"/>
    </row>
    <row r="13" spans="1:23" x14ac:dyDescent="0.2">
      <c r="A13" s="28" t="s">
        <v>54</v>
      </c>
      <c r="B13">
        <v>4</v>
      </c>
      <c r="C13">
        <v>3.5</v>
      </c>
      <c r="D13">
        <v>4</v>
      </c>
      <c r="E13">
        <v>4</v>
      </c>
      <c r="F13">
        <v>1.5</v>
      </c>
      <c r="G13">
        <v>-2</v>
      </c>
      <c r="H13">
        <v>4.0999999999999996</v>
      </c>
      <c r="I13">
        <v>2.5</v>
      </c>
      <c r="J13">
        <v>2.5</v>
      </c>
      <c r="K13">
        <v>2.7</v>
      </c>
      <c r="L13">
        <v>2.7</v>
      </c>
      <c r="M13">
        <v>3.2</v>
      </c>
      <c r="N13">
        <v>3.4</v>
      </c>
      <c r="O13">
        <v>3.4</v>
      </c>
      <c r="P13">
        <v>3.1</v>
      </c>
      <c r="Q13">
        <v>2.9</v>
      </c>
      <c r="R13">
        <v>-2.7</v>
      </c>
      <c r="S13">
        <v>6.6</v>
      </c>
      <c r="T13">
        <v>3.6</v>
      </c>
      <c r="U13">
        <v>3.5</v>
      </c>
      <c r="V13">
        <v>3.3</v>
      </c>
      <c r="W13" s="23">
        <v>2.5</v>
      </c>
    </row>
    <row r="14" spans="1:23" x14ac:dyDescent="0.2">
      <c r="A14" s="28" t="s">
        <v>55</v>
      </c>
      <c r="B14">
        <v>376</v>
      </c>
      <c r="C14">
        <v>409</v>
      </c>
      <c r="D14">
        <v>450</v>
      </c>
      <c r="E14">
        <v>490</v>
      </c>
      <c r="F14">
        <v>571</v>
      </c>
      <c r="G14">
        <v>474</v>
      </c>
      <c r="H14">
        <v>536</v>
      </c>
      <c r="I14">
        <v>623</v>
      </c>
      <c r="J14">
        <v>687</v>
      </c>
      <c r="K14">
        <v>695</v>
      </c>
      <c r="L14">
        <v>731</v>
      </c>
      <c r="M14">
        <v>659</v>
      </c>
      <c r="N14">
        <v>649</v>
      </c>
      <c r="O14">
        <v>697</v>
      </c>
      <c r="P14">
        <v>766</v>
      </c>
      <c r="Q14">
        <v>795</v>
      </c>
      <c r="R14">
        <v>495</v>
      </c>
      <c r="S14">
        <v>556</v>
      </c>
      <c r="T14">
        <v>727</v>
      </c>
      <c r="U14">
        <v>846</v>
      </c>
      <c r="V14">
        <v>904</v>
      </c>
      <c r="W14" s="23">
        <v>913</v>
      </c>
    </row>
    <row r="15" spans="1:23" s="31" customFormat="1" x14ac:dyDescent="0.2">
      <c r="A15" s="30" t="s">
        <v>79</v>
      </c>
      <c r="B15" s="31">
        <f>(B3/(B3+B4))*B14</f>
        <v>306.47075131688388</v>
      </c>
      <c r="C15" s="31">
        <f t="shared" ref="C15:W15" si="4">(C3/(C3+C4))*C14</f>
        <v>337.35188968335035</v>
      </c>
      <c r="D15" s="31">
        <f t="shared" si="4"/>
        <v>372.2801450589302</v>
      </c>
      <c r="E15" s="31">
        <f t="shared" si="4"/>
        <v>404.69882012005792</v>
      </c>
      <c r="F15" s="31">
        <f t="shared" si="4"/>
        <v>476.63846587704461</v>
      </c>
      <c r="G15" s="31">
        <f t="shared" si="4"/>
        <v>398.73144399460188</v>
      </c>
      <c r="H15" s="31">
        <f t="shared" si="4"/>
        <v>447.00149925037482</v>
      </c>
      <c r="I15" s="31">
        <f t="shared" si="4"/>
        <v>524.05718063130064</v>
      </c>
      <c r="J15" s="31">
        <f t="shared" si="4"/>
        <v>582.14732787674529</v>
      </c>
      <c r="K15" s="31">
        <f t="shared" si="4"/>
        <v>593.25226514067708</v>
      </c>
      <c r="L15" s="31">
        <f t="shared" si="4"/>
        <v>623.18939514208603</v>
      </c>
      <c r="M15" s="31">
        <f t="shared" si="4"/>
        <v>570.18655516243166</v>
      </c>
      <c r="N15" s="31">
        <f t="shared" si="4"/>
        <v>560.08986096982039</v>
      </c>
      <c r="O15" s="31">
        <f t="shared" si="4"/>
        <v>590.88426734402287</v>
      </c>
      <c r="P15" s="31">
        <f t="shared" si="4"/>
        <v>639.1878625613565</v>
      </c>
      <c r="Q15" s="31">
        <f t="shared" si="4"/>
        <v>681.58898305084745</v>
      </c>
      <c r="R15" s="31">
        <f t="shared" si="4"/>
        <v>284.36170212765961</v>
      </c>
      <c r="S15" s="31">
        <f t="shared" si="4"/>
        <v>297.68141592920358</v>
      </c>
      <c r="T15" s="31">
        <f t="shared" si="4"/>
        <v>494.08864696734059</v>
      </c>
      <c r="U15" s="31">
        <f t="shared" si="4"/>
        <v>696.57941550190594</v>
      </c>
      <c r="V15" s="31">
        <f t="shared" si="4"/>
        <v>741.91095066185312</v>
      </c>
      <c r="W15" s="31">
        <f t="shared" si="4"/>
        <v>757.73532934131731</v>
      </c>
    </row>
    <row r="16" spans="1:23" s="31" customFormat="1" x14ac:dyDescent="0.2">
      <c r="A16" s="30" t="s">
        <v>80</v>
      </c>
      <c r="B16" s="31">
        <f>B15/B6</f>
        <v>8.4925292228215585E-2</v>
      </c>
      <c r="C16" s="31">
        <f t="shared" ref="C16:W16" si="5">C15/C6</f>
        <v>8.6199669789107841E-2</v>
      </c>
      <c r="D16" s="31">
        <f t="shared" si="5"/>
        <v>8.9387280315724696E-2</v>
      </c>
      <c r="E16" s="31">
        <f t="shared" si="5"/>
        <v>8.9672025906817457E-2</v>
      </c>
      <c r="F16" s="31">
        <f t="shared" si="5"/>
        <v>0.10342661791810397</v>
      </c>
      <c r="G16" s="31">
        <f t="shared" si="5"/>
        <v>8.741407678647653E-2</v>
      </c>
      <c r="H16" s="31">
        <f t="shared" si="5"/>
        <v>9.0665077683763459E-2</v>
      </c>
      <c r="I16" s="31">
        <f t="shared" si="5"/>
        <v>9.9733789438373646E-2</v>
      </c>
      <c r="J16" s="31">
        <f t="shared" si="5"/>
        <v>0.10516350916547053</v>
      </c>
      <c r="K16" s="31">
        <f t="shared" si="5"/>
        <v>0.10158951061538728</v>
      </c>
      <c r="L16" s="31">
        <f t="shared" si="5"/>
        <v>0.10069729785741299</v>
      </c>
      <c r="M16" s="31">
        <f t="shared" si="5"/>
        <v>8.570638110663821E-2</v>
      </c>
      <c r="N16" s="31">
        <f t="shared" si="5"/>
        <v>7.8394549789323309E-2</v>
      </c>
      <c r="O16" s="31">
        <f t="shared" si="5"/>
        <v>7.6573732183598198E-2</v>
      </c>
      <c r="P16" s="31">
        <f t="shared" si="5"/>
        <v>7.7207977813319895E-2</v>
      </c>
      <c r="Q16" s="31">
        <f t="shared" si="5"/>
        <v>7.8451770608983368E-2</v>
      </c>
      <c r="R16" s="31">
        <f t="shared" si="5"/>
        <v>9.5615905221136388E-2</v>
      </c>
      <c r="S16" s="31">
        <f t="shared" si="5"/>
        <v>8.2164343342313984E-2</v>
      </c>
      <c r="T16" s="31">
        <f t="shared" si="5"/>
        <v>8.270650267280559E-2</v>
      </c>
      <c r="U16" s="31">
        <f t="shared" si="5"/>
        <v>8.4219491657829271E-2</v>
      </c>
      <c r="V16" s="31">
        <f t="shared" si="5"/>
        <v>8.1690261028611877E-2</v>
      </c>
      <c r="W16" s="31">
        <f t="shared" si="5"/>
        <v>7.8858837641554977E-2</v>
      </c>
    </row>
    <row r="17" spans="1:23" x14ac:dyDescent="0.2">
      <c r="A17" s="28" t="s">
        <v>56</v>
      </c>
      <c r="B17">
        <v>65</v>
      </c>
      <c r="C17">
        <v>91</v>
      </c>
      <c r="D17">
        <v>127</v>
      </c>
      <c r="E17">
        <v>146</v>
      </c>
      <c r="F17">
        <v>203</v>
      </c>
      <c r="G17">
        <v>134</v>
      </c>
      <c r="H17">
        <v>151</v>
      </c>
      <c r="I17">
        <v>191</v>
      </c>
      <c r="J17">
        <v>228</v>
      </c>
      <c r="K17">
        <v>230</v>
      </c>
      <c r="L17">
        <v>224</v>
      </c>
      <c r="M17">
        <v>174</v>
      </c>
      <c r="N17">
        <v>135</v>
      </c>
      <c r="O17">
        <v>149</v>
      </c>
      <c r="P17">
        <v>180</v>
      </c>
      <c r="Q17">
        <v>190</v>
      </c>
      <c r="R17">
        <v>80</v>
      </c>
      <c r="S17">
        <v>106</v>
      </c>
      <c r="T17">
        <v>215</v>
      </c>
      <c r="U17">
        <v>269</v>
      </c>
      <c r="V17">
        <v>261</v>
      </c>
      <c r="W17" s="23">
        <v>236</v>
      </c>
    </row>
    <row r="18" spans="1:23" x14ac:dyDescent="0.2">
      <c r="A18" s="28" t="s">
        <v>57</v>
      </c>
      <c r="B18">
        <v>49.7</v>
      </c>
      <c r="C18">
        <v>71</v>
      </c>
      <c r="D18">
        <v>81.900000000000006</v>
      </c>
      <c r="E18">
        <v>90</v>
      </c>
      <c r="F18">
        <v>126.7</v>
      </c>
      <c r="G18">
        <v>91.4</v>
      </c>
      <c r="H18">
        <v>112.7</v>
      </c>
      <c r="I18">
        <v>129.6</v>
      </c>
      <c r="J18">
        <v>124.5</v>
      </c>
      <c r="K18">
        <v>114.8</v>
      </c>
      <c r="L18">
        <v>99.9</v>
      </c>
      <c r="M18">
        <v>66.7</v>
      </c>
      <c r="N18">
        <v>52.1</v>
      </c>
      <c r="O18">
        <v>66.7</v>
      </c>
      <c r="P18">
        <v>86.1</v>
      </c>
      <c r="Q18">
        <v>80</v>
      </c>
      <c r="R18">
        <v>47</v>
      </c>
      <c r="S18">
        <v>78</v>
      </c>
      <c r="T18">
        <v>139</v>
      </c>
      <c r="U18">
        <v>112</v>
      </c>
      <c r="V18">
        <v>99</v>
      </c>
      <c r="W18" s="23">
        <v>86</v>
      </c>
    </row>
    <row r="19" spans="1:23" x14ac:dyDescent="0.2">
      <c r="A19" s="28" t="s">
        <v>58</v>
      </c>
      <c r="B19">
        <v>311</v>
      </c>
      <c r="C19">
        <v>318</v>
      </c>
      <c r="D19">
        <v>324</v>
      </c>
      <c r="E19">
        <v>344</v>
      </c>
      <c r="F19">
        <v>367</v>
      </c>
      <c r="G19">
        <v>340</v>
      </c>
      <c r="H19">
        <v>385</v>
      </c>
      <c r="I19">
        <v>431</v>
      </c>
      <c r="J19">
        <v>459</v>
      </c>
      <c r="K19">
        <v>464</v>
      </c>
      <c r="L19">
        <v>507</v>
      </c>
      <c r="M19">
        <v>485</v>
      </c>
      <c r="N19">
        <v>514</v>
      </c>
      <c r="O19">
        <v>548</v>
      </c>
      <c r="P19">
        <v>586</v>
      </c>
      <c r="Q19">
        <v>605</v>
      </c>
      <c r="R19">
        <v>415</v>
      </c>
      <c r="S19">
        <v>450</v>
      </c>
      <c r="T19">
        <v>512</v>
      </c>
      <c r="U19">
        <v>577</v>
      </c>
      <c r="V19">
        <v>643</v>
      </c>
      <c r="W19" s="23">
        <v>677</v>
      </c>
    </row>
    <row r="20" spans="1:23" x14ac:dyDescent="0.2">
      <c r="A20" s="28" t="s">
        <v>59</v>
      </c>
      <c r="B20">
        <v>3.3</v>
      </c>
      <c r="C20">
        <v>4.4000000000000004</v>
      </c>
      <c r="D20">
        <v>15</v>
      </c>
      <c r="E20">
        <v>19.899999999999999</v>
      </c>
      <c r="F20">
        <v>-1.1000000000000001</v>
      </c>
      <c r="G20">
        <v>1.9</v>
      </c>
      <c r="H20">
        <v>27.6</v>
      </c>
      <c r="I20">
        <v>19.8</v>
      </c>
      <c r="J20">
        <v>18.399999999999999</v>
      </c>
      <c r="K20">
        <v>25.3</v>
      </c>
      <c r="L20">
        <v>35.5</v>
      </c>
      <c r="M20">
        <v>62</v>
      </c>
      <c r="N20">
        <v>60.1</v>
      </c>
      <c r="O20">
        <v>56.3</v>
      </c>
      <c r="P20">
        <v>45.9</v>
      </c>
      <c r="Q20">
        <v>43.1</v>
      </c>
      <c r="R20">
        <v>-110.9</v>
      </c>
      <c r="S20">
        <v>-43.5</v>
      </c>
      <c r="T20">
        <v>11.3</v>
      </c>
      <c r="U20">
        <v>62.9</v>
      </c>
      <c r="V20">
        <v>61.9</v>
      </c>
      <c r="W20" s="23">
        <v>66</v>
      </c>
    </row>
    <row r="21" spans="1:23" x14ac:dyDescent="0.2">
      <c r="A21" s="28" t="s">
        <v>72</v>
      </c>
      <c r="B21">
        <v>0.9</v>
      </c>
      <c r="C21">
        <v>1.1000000000000001</v>
      </c>
      <c r="D21">
        <v>3.2</v>
      </c>
      <c r="E21">
        <v>3.9</v>
      </c>
      <c r="F21">
        <v>-0.2</v>
      </c>
      <c r="G21">
        <v>0.4</v>
      </c>
      <c r="H21">
        <v>4.9000000000000004</v>
      </c>
      <c r="I21">
        <v>3.1</v>
      </c>
      <c r="J21">
        <v>2.6</v>
      </c>
      <c r="K21">
        <v>3.5</v>
      </c>
      <c r="L21">
        <v>4.5999999999999996</v>
      </c>
      <c r="M21">
        <v>8.6</v>
      </c>
      <c r="N21">
        <v>8.5</v>
      </c>
      <c r="O21">
        <v>7.5</v>
      </c>
      <c r="P21">
        <v>5.7</v>
      </c>
      <c r="Q21">
        <v>5.0999999999999996</v>
      </c>
      <c r="R21">
        <v>-28.8</v>
      </c>
      <c r="S21">
        <v>-8.5</v>
      </c>
      <c r="T21">
        <v>1.5</v>
      </c>
      <c r="U21">
        <v>6.9</v>
      </c>
      <c r="V21">
        <v>6.4</v>
      </c>
      <c r="W21" s="23">
        <v>6.7</v>
      </c>
    </row>
    <row r="22" spans="1:23" x14ac:dyDescent="0.2">
      <c r="A22" s="28" t="s">
        <v>60</v>
      </c>
      <c r="B22">
        <v>-5.6</v>
      </c>
      <c r="C22">
        <v>-4.0999999999999996</v>
      </c>
      <c r="D22">
        <v>5</v>
      </c>
      <c r="E22">
        <v>14.7</v>
      </c>
      <c r="F22">
        <v>-26.1</v>
      </c>
      <c r="G22">
        <v>-4.5999999999999996</v>
      </c>
      <c r="H22">
        <v>17.3</v>
      </c>
      <c r="I22">
        <v>8.3000000000000007</v>
      </c>
      <c r="J22">
        <v>9.1999999999999993</v>
      </c>
      <c r="K22">
        <v>10.7</v>
      </c>
      <c r="L22">
        <v>13.8</v>
      </c>
      <c r="M22">
        <v>36</v>
      </c>
      <c r="N22">
        <v>34.200000000000003</v>
      </c>
      <c r="O22">
        <v>38</v>
      </c>
      <c r="P22">
        <v>27.3</v>
      </c>
      <c r="Q22">
        <v>26.4</v>
      </c>
      <c r="R22">
        <v>-138.69999999999999</v>
      </c>
      <c r="S22">
        <v>-40.4</v>
      </c>
      <c r="T22">
        <v>-3.5</v>
      </c>
      <c r="U22">
        <v>37.299999999999997</v>
      </c>
      <c r="V22">
        <v>32.4</v>
      </c>
      <c r="W22" s="23">
        <v>36</v>
      </c>
    </row>
    <row r="23" spans="1:23" x14ac:dyDescent="0.2">
      <c r="A23" s="29" t="s">
        <v>73</v>
      </c>
      <c r="B23" s="25">
        <v>-1.5</v>
      </c>
      <c r="C23" s="25">
        <v>-1</v>
      </c>
      <c r="D23" s="25">
        <v>1.1000000000000001</v>
      </c>
      <c r="E23" s="25">
        <v>2.9</v>
      </c>
      <c r="F23" s="25">
        <v>-4.5999999999999996</v>
      </c>
      <c r="G23" s="25">
        <v>-1</v>
      </c>
      <c r="H23" s="25">
        <v>3.1</v>
      </c>
      <c r="I23" s="25">
        <v>1.3</v>
      </c>
      <c r="J23" s="25">
        <v>1.3</v>
      </c>
      <c r="K23" s="25">
        <v>1.5</v>
      </c>
      <c r="L23" s="25">
        <v>1.8</v>
      </c>
      <c r="M23" s="25">
        <v>5</v>
      </c>
      <c r="N23" s="25">
        <v>4.8</v>
      </c>
      <c r="O23" s="25">
        <v>5</v>
      </c>
      <c r="P23" s="25">
        <v>4.0999999999999996</v>
      </c>
      <c r="Q23" s="25">
        <v>3.1</v>
      </c>
      <c r="R23" s="25">
        <v>-35.799999999999997</v>
      </c>
      <c r="S23" s="25">
        <v>-7.9</v>
      </c>
      <c r="T23" s="25">
        <v>-0.5</v>
      </c>
      <c r="U23" s="25">
        <v>4.0999999999999996</v>
      </c>
      <c r="V23" s="25">
        <v>3.4</v>
      </c>
      <c r="W23" s="26">
        <v>3.7</v>
      </c>
    </row>
    <row r="24" spans="1:23" x14ac:dyDescent="0.2">
      <c r="V24" t="s">
        <v>70</v>
      </c>
      <c r="W24" t="s">
        <v>71</v>
      </c>
    </row>
    <row r="58" spans="1:3" x14ac:dyDescent="0.2">
      <c r="A58" t="s">
        <v>61</v>
      </c>
      <c r="B58" t="s">
        <v>64</v>
      </c>
      <c r="C58" t="s">
        <v>62</v>
      </c>
    </row>
    <row r="59" spans="1:3" x14ac:dyDescent="0.2">
      <c r="B59" t="s">
        <v>65</v>
      </c>
      <c r="C59" t="s">
        <v>63</v>
      </c>
    </row>
    <row r="60" spans="1:3" x14ac:dyDescent="0.2">
      <c r="B60" t="s">
        <v>66</v>
      </c>
      <c r="C60" t="s">
        <v>67</v>
      </c>
    </row>
    <row r="61" spans="1:3" x14ac:dyDescent="0.2">
      <c r="B61" t="s">
        <v>68</v>
      </c>
      <c r="C61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Recap 2019</vt:lpstr>
      <vt:lpstr>Exploration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2024-03-04T15:31:15Z</dcterms:created>
  <dcterms:modified xsi:type="dcterms:W3CDTF">2025-07-03T15:35:09Z</dcterms:modified>
</cp:coreProperties>
</file>