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0A206191-78B5-45BB-B5AC-12A1BC3DB647}" xr6:coauthVersionLast="47" xr6:coauthVersionMax="47" xr10:uidLastSave="{00000000-0000-0000-0000-000000000000}"/>
  <bookViews>
    <workbookView xWindow="-28920" yWindow="-75" windowWidth="29040" windowHeight="15840" xr2:uid="{21AF616A-B21B-4352-988D-7E50970EE7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C24" i="1"/>
  <c r="C25" i="1"/>
  <c r="F31" i="1"/>
  <c r="F30" i="1"/>
  <c r="F24" i="1"/>
  <c r="F22" i="1"/>
  <c r="C28" i="1"/>
  <c r="C22" i="1"/>
  <c r="C4" i="1" s="1"/>
  <c r="C30" i="1" l="1"/>
  <c r="C32" i="1" s="1"/>
  <c r="E34" i="1" s="1"/>
  <c r="C3" i="1"/>
  <c r="C31" i="1" s="1"/>
  <c r="C14" i="1"/>
  <c r="C13" i="1"/>
  <c r="C11" i="1"/>
  <c r="C10" i="1"/>
  <c r="C9" i="1"/>
  <c r="C7" i="1"/>
  <c r="C6" i="1"/>
  <c r="C12" i="1"/>
  <c r="C8" i="1"/>
  <c r="C5" i="1"/>
</calcChain>
</file>

<file path=xl/sharedStrings.xml><?xml version="1.0" encoding="utf-8"?>
<sst xmlns="http://schemas.openxmlformats.org/spreadsheetml/2006/main" count="70" uniqueCount="48">
  <si>
    <t>Station expenses</t>
  </si>
  <si>
    <t>Leases + ins</t>
  </si>
  <si>
    <t>Depreciation + ins</t>
  </si>
  <si>
    <t>Other opex</t>
  </si>
  <si>
    <t>Passenger services</t>
  </si>
  <si>
    <t>User charges</t>
  </si>
  <si>
    <t>Other flight ops</t>
  </si>
  <si>
    <t>Fuel</t>
  </si>
  <si>
    <t>Crew</t>
  </si>
  <si>
    <t>Administrative</t>
  </si>
  <si>
    <t>Ticketing</t>
  </si>
  <si>
    <t>MRO</t>
  </si>
  <si>
    <t>Cost item</t>
  </si>
  <si>
    <t>Share of expenses (%)</t>
  </si>
  <si>
    <t xml:space="preserve">Sources </t>
  </si>
  <si>
    <t>Pie Chart</t>
  </si>
  <si>
    <t>https://www.iata.org/en/iata-repository/publications/economic-reports/covid-19-cash-burn-analysis/</t>
  </si>
  <si>
    <t>Stats</t>
  </si>
  <si>
    <t>https://www.iata.org/en/iata-repository/pressroom/fact-sheets/industry-statistics/</t>
  </si>
  <si>
    <t>Share of PAX Revenues  over PAX + CARGO</t>
  </si>
  <si>
    <t>Total 'PAX' expenses (B USD)</t>
  </si>
  <si>
    <t>Value (B USD)</t>
  </si>
  <si>
    <t>DOC</t>
  </si>
  <si>
    <t>IOC</t>
  </si>
  <si>
    <t>yes</t>
  </si>
  <si>
    <t>no</t>
  </si>
  <si>
    <t>https://www.iata.org/en/iata-repository/publications/economic-reports/global-outlook-for-air-transport---december-2023---report/</t>
  </si>
  <si>
    <t>RPK &amp; LF</t>
  </si>
  <si>
    <t>RPK (Bn)</t>
  </si>
  <si>
    <t>ASK (Bn)</t>
  </si>
  <si>
    <t>LF (%)</t>
  </si>
  <si>
    <t>DOC/ASK</t>
  </si>
  <si>
    <t>IOC/ASK</t>
  </si>
  <si>
    <t>ALL VALUES ARE FOR 2019</t>
  </si>
  <si>
    <t>Total 'PAX' revenues (B USD)</t>
  </si>
  <si>
    <t>Total system expenses (B USD)</t>
  </si>
  <si>
    <t>Total system revenue (B USD)</t>
  </si>
  <si>
    <t>Total PAX DOC (B USD)</t>
  </si>
  <si>
    <t>Total PAX IOC (B USD)</t>
  </si>
  <si>
    <t>Total sytem operating profit (B USD)</t>
  </si>
  <si>
    <t>Total 'PAX' Op.Prof (B USD)</t>
  </si>
  <si>
    <t>REV/ASK</t>
  </si>
  <si>
    <t>OPP/ASK</t>
  </si>
  <si>
    <t>SUMMARY</t>
  </si>
  <si>
    <t>(DOC+IOC)/ASK</t>
  </si>
  <si>
    <t>DOC/IOC/NOC categorisation based on https://doi.org/10.2514/6.2023-1357</t>
  </si>
  <si>
    <t>Total system net profit (B USD)</t>
  </si>
  <si>
    <t>Total 'Pax' Nprof (B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</si>
</sst>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medium">
        <color indexed="6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0" xfId="0" applyFill="1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3" xfId="0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1158595</xdr:colOff>
      <xdr:row>0</xdr:row>
      <xdr:rowOff>0</xdr:rowOff>
    </xdr:from>
    <xdr:to>
      <xdr:col>9</xdr:col>
      <xdr:colOff>6448425</xdr:colOff>
      <xdr:row>18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161512-768A-B5FF-72B4-500A1C32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095" y="0"/>
          <a:ext cx="528983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D12-7B4A-4D77-BF80-431EC5125AE0}">
  <dimension ref="A1:J34"/>
  <sheetViews>
    <sheetView tabSelected="1" topLeftCell="A6" workbookViewId="0">
      <selection activeCell="F26" sqref="F26"/>
    </sheetView>
  </sheetViews>
  <sheetFormatPr baseColWidth="10" defaultRowHeight="15" x14ac:dyDescent="0.25"/>
  <cols>
    <col min="1" max="1" width="19.42578125" customWidth="1"/>
    <col min="2" max="2" width="24.7109375" customWidth="1"/>
    <col min="3" max="3" width="15.85546875" customWidth="1"/>
    <col min="4" max="4" width="11.42578125" customWidth="1"/>
    <col min="5" max="5" width="25.7109375" customWidth="1"/>
    <col min="6" max="6" width="20.140625" bestFit="1" customWidth="1"/>
    <col min="10" max="10" width="121.7109375" bestFit="1" customWidth="1"/>
  </cols>
  <sheetData>
    <row r="1" spans="1:6" ht="15.75" thickBot="1" x14ac:dyDescent="0.3"/>
    <row r="2" spans="1:6" x14ac:dyDescent="0.25">
      <c r="A2" s="1" t="s">
        <v>12</v>
      </c>
      <c r="B2" s="7" t="s">
        <v>13</v>
      </c>
      <c r="C2" s="7" t="s">
        <v>21</v>
      </c>
      <c r="D2" s="7" t="s">
        <v>22</v>
      </c>
      <c r="E2" s="2" t="s">
        <v>23</v>
      </c>
      <c r="F2" s="14" t="s">
        <v>45</v>
      </c>
    </row>
    <row r="3" spans="1:6" x14ac:dyDescent="0.25">
      <c r="A3" s="8" t="s">
        <v>0</v>
      </c>
      <c r="B3" s="9">
        <v>7.59745287438564</v>
      </c>
      <c r="C3" s="10">
        <f>$C$22*B3/100</f>
        <v>51.822985801471887</v>
      </c>
      <c r="D3" s="10" t="s">
        <v>25</v>
      </c>
      <c r="E3" s="4" t="s">
        <v>24</v>
      </c>
    </row>
    <row r="4" spans="1:6" x14ac:dyDescent="0.25">
      <c r="A4" s="8" t="s">
        <v>1</v>
      </c>
      <c r="B4" s="9">
        <v>6.4911056174773396</v>
      </c>
      <c r="C4" s="10">
        <f t="shared" ref="C4:C14" si="0">$C$22*B4/100</f>
        <v>44.27648052737468</v>
      </c>
      <c r="D4" s="10" t="s">
        <v>24</v>
      </c>
      <c r="E4" s="4" t="s">
        <v>25</v>
      </c>
    </row>
    <row r="5" spans="1:6" ht="15" customHeight="1" x14ac:dyDescent="0.25">
      <c r="A5" s="8" t="s">
        <v>2</v>
      </c>
      <c r="B5" s="9">
        <v>6.53611549051125</v>
      </c>
      <c r="C5" s="10">
        <f t="shared" si="0"/>
        <v>44.583497372326292</v>
      </c>
      <c r="D5" s="10" t="s">
        <v>24</v>
      </c>
      <c r="E5" s="4" t="s">
        <v>25</v>
      </c>
    </row>
    <row r="6" spans="1:6" x14ac:dyDescent="0.25">
      <c r="A6" s="8" t="s">
        <v>3</v>
      </c>
      <c r="B6" s="9">
        <v>9.3826505362653894</v>
      </c>
      <c r="C6" s="10">
        <f t="shared" si="0"/>
        <v>63.999997572919845</v>
      </c>
      <c r="D6" s="10" t="s">
        <v>25</v>
      </c>
      <c r="E6" s="4" t="s">
        <v>24</v>
      </c>
    </row>
    <row r="7" spans="1:6" x14ac:dyDescent="0.25">
      <c r="A7" s="8" t="s">
        <v>4</v>
      </c>
      <c r="B7" s="9">
        <v>7.5125641017892502</v>
      </c>
      <c r="C7" s="10">
        <f t="shared" si="0"/>
        <v>51.243950994714659</v>
      </c>
      <c r="D7" s="10" t="s">
        <v>25</v>
      </c>
      <c r="E7" s="4" t="s">
        <v>24</v>
      </c>
    </row>
    <row r="8" spans="1:6" x14ac:dyDescent="0.25">
      <c r="A8" s="8" t="s">
        <v>5</v>
      </c>
      <c r="B8" s="9">
        <v>6.4836930421353101</v>
      </c>
      <c r="C8" s="10">
        <f t="shared" si="0"/>
        <v>44.225918609709161</v>
      </c>
      <c r="D8" s="10" t="s">
        <v>25</v>
      </c>
      <c r="E8" s="4" t="s">
        <v>24</v>
      </c>
    </row>
    <row r="9" spans="1:6" x14ac:dyDescent="0.25">
      <c r="A9" s="8" t="s">
        <v>6</v>
      </c>
      <c r="B9" s="9">
        <v>2.40748167477265</v>
      </c>
      <c r="C9" s="10">
        <f t="shared" si="0"/>
        <v>16.421673251791724</v>
      </c>
      <c r="D9" s="10" t="s">
        <v>24</v>
      </c>
      <c r="E9" s="4" t="s">
        <v>25</v>
      </c>
    </row>
    <row r="10" spans="1:6" x14ac:dyDescent="0.25">
      <c r="A10" s="8" t="s">
        <v>7</v>
      </c>
      <c r="B10" s="9">
        <v>23.6905499177571</v>
      </c>
      <c r="C10" s="10">
        <f t="shared" si="0"/>
        <v>161.59561004401294</v>
      </c>
      <c r="D10" s="10" t="s">
        <v>24</v>
      </c>
      <c r="E10" s="4" t="s">
        <v>25</v>
      </c>
    </row>
    <row r="11" spans="1:6" x14ac:dyDescent="0.25">
      <c r="A11" s="8" t="s">
        <v>8</v>
      </c>
      <c r="B11" s="9">
        <v>9.1315797805765406</v>
      </c>
      <c r="C11" s="10">
        <f t="shared" si="0"/>
        <v>62.287418841290645</v>
      </c>
      <c r="D11" s="10" t="s">
        <v>24</v>
      </c>
      <c r="E11" s="4" t="s">
        <v>25</v>
      </c>
    </row>
    <row r="12" spans="1:6" x14ac:dyDescent="0.25">
      <c r="A12" s="8" t="s">
        <v>9</v>
      </c>
      <c r="B12" s="9">
        <v>6.0887638119529699</v>
      </c>
      <c r="C12" s="10">
        <f t="shared" si="0"/>
        <v>41.532066837712399</v>
      </c>
      <c r="D12" s="10" t="s">
        <v>25</v>
      </c>
      <c r="E12" s="4" t="s">
        <v>24</v>
      </c>
    </row>
    <row r="13" spans="1:6" x14ac:dyDescent="0.25">
      <c r="A13" s="8" t="s">
        <v>10</v>
      </c>
      <c r="B13" s="9">
        <v>6.0766314104670398</v>
      </c>
      <c r="C13" s="10">
        <f t="shared" si="0"/>
        <v>41.449310513936723</v>
      </c>
      <c r="D13" s="10" t="s">
        <v>25</v>
      </c>
      <c r="E13" s="4" t="s">
        <v>24</v>
      </c>
    </row>
    <row r="14" spans="1:6" ht="15.75" thickBot="1" x14ac:dyDescent="0.3">
      <c r="A14" s="11" t="s">
        <v>11</v>
      </c>
      <c r="B14" s="12">
        <v>8.60141174190945</v>
      </c>
      <c r="C14" s="13">
        <f t="shared" si="0"/>
        <v>58.67108963273855</v>
      </c>
      <c r="D14" s="13" t="s">
        <v>24</v>
      </c>
      <c r="E14" s="6" t="s">
        <v>25</v>
      </c>
    </row>
    <row r="18" spans="2:10" ht="15.75" thickBot="1" x14ac:dyDescent="0.3"/>
    <row r="19" spans="2:10" x14ac:dyDescent="0.25">
      <c r="B19" s="23" t="s">
        <v>43</v>
      </c>
      <c r="C19" s="24"/>
      <c r="D19" s="24"/>
      <c r="E19" s="24"/>
      <c r="F19" s="25"/>
    </row>
    <row r="20" spans="2:10" x14ac:dyDescent="0.25">
      <c r="B20" s="17" t="s">
        <v>35</v>
      </c>
      <c r="C20" s="15">
        <v>795</v>
      </c>
      <c r="D20" s="15"/>
      <c r="E20" s="15" t="s">
        <v>36</v>
      </c>
      <c r="F20" s="18">
        <v>838</v>
      </c>
    </row>
    <row r="21" spans="2:10" ht="30.75" thickBot="1" x14ac:dyDescent="0.3">
      <c r="B21" s="17"/>
      <c r="C21" s="15"/>
      <c r="D21" s="15"/>
      <c r="E21" s="16" t="s">
        <v>19</v>
      </c>
      <c r="F21" s="18">
        <v>85.8</v>
      </c>
    </row>
    <row r="22" spans="2:10" ht="30" x14ac:dyDescent="0.25">
      <c r="B22" s="19" t="s">
        <v>20</v>
      </c>
      <c r="C22" s="15">
        <f>C20*F21/100</f>
        <v>682.11</v>
      </c>
      <c r="D22" s="15"/>
      <c r="E22" s="15" t="s">
        <v>34</v>
      </c>
      <c r="F22" s="18">
        <f>F20*F21/100</f>
        <v>719.00399999999991</v>
      </c>
      <c r="I22" s="1" t="s">
        <v>14</v>
      </c>
      <c r="J22" s="2" t="s">
        <v>33</v>
      </c>
    </row>
    <row r="23" spans="2:10" x14ac:dyDescent="0.25">
      <c r="B23" s="17"/>
      <c r="C23" s="15"/>
      <c r="D23" s="15"/>
      <c r="E23" s="15" t="s">
        <v>39</v>
      </c>
      <c r="F23" s="18">
        <v>43.2</v>
      </c>
      <c r="I23" s="3" t="s">
        <v>15</v>
      </c>
      <c r="J23" s="4" t="s">
        <v>16</v>
      </c>
    </row>
    <row r="24" spans="2:10" x14ac:dyDescent="0.25">
      <c r="B24" s="17" t="s">
        <v>37</v>
      </c>
      <c r="C24" s="15">
        <f>SUMIF(D3:D14,"=yes",C3:C14)</f>
        <v>387.83576966953484</v>
      </c>
      <c r="D24" s="15"/>
      <c r="E24" s="15" t="s">
        <v>40</v>
      </c>
      <c r="F24" s="18">
        <f>F23*F21/100</f>
        <v>37.065599999999996</v>
      </c>
      <c r="I24" s="3" t="s">
        <v>17</v>
      </c>
      <c r="J24" s="4" t="s">
        <v>18</v>
      </c>
    </row>
    <row r="25" spans="2:10" ht="15.75" thickBot="1" x14ac:dyDescent="0.3">
      <c r="B25" s="17" t="s">
        <v>38</v>
      </c>
      <c r="C25" s="15">
        <f>SUMIF(E3:E14,"=yes",C3:C14)</f>
        <v>294.27423033046466</v>
      </c>
      <c r="D25" s="15"/>
      <c r="E25" s="15" t="s">
        <v>46</v>
      </c>
      <c r="F25" s="18">
        <v>26.4</v>
      </c>
      <c r="I25" s="5" t="s">
        <v>27</v>
      </c>
      <c r="J25" s="6" t="s">
        <v>26</v>
      </c>
    </row>
    <row r="26" spans="2:10" x14ac:dyDescent="0.25">
      <c r="B26" s="17" t="s">
        <v>28</v>
      </c>
      <c r="C26" s="15">
        <v>8668</v>
      </c>
      <c r="D26" s="15"/>
      <c r="E26" s="15" t="s">
        <v>47</v>
      </c>
      <c r="F26" s="18">
        <f>F25*F21/100</f>
        <v>22.651199999999999</v>
      </c>
    </row>
    <row r="27" spans="2:10" x14ac:dyDescent="0.25">
      <c r="B27" s="17" t="s">
        <v>30</v>
      </c>
      <c r="C27" s="15">
        <v>82.6</v>
      </c>
      <c r="D27" s="15"/>
      <c r="E27" s="15"/>
      <c r="F27" s="18"/>
    </row>
    <row r="28" spans="2:10" x14ac:dyDescent="0.25">
      <c r="B28" s="17" t="s">
        <v>29</v>
      </c>
      <c r="C28" s="15">
        <f>C26/(C27/100)</f>
        <v>10493.946731234868</v>
      </c>
      <c r="D28" s="15"/>
      <c r="E28" s="15"/>
      <c r="F28" s="18"/>
    </row>
    <row r="29" spans="2:10" x14ac:dyDescent="0.25">
      <c r="B29" s="17"/>
      <c r="C29" s="15"/>
      <c r="D29" s="15"/>
      <c r="E29" s="15"/>
      <c r="F29" s="18"/>
    </row>
    <row r="30" spans="2:10" x14ac:dyDescent="0.25">
      <c r="B30" s="17" t="s">
        <v>31</v>
      </c>
      <c r="C30" s="15">
        <f>C24/C28</f>
        <v>3.6958046348296691E-2</v>
      </c>
      <c r="D30" s="15"/>
      <c r="E30" s="15" t="s">
        <v>41</v>
      </c>
      <c r="F30" s="18">
        <f>F22/C28</f>
        <v>6.8516071065989836E-2</v>
      </c>
    </row>
    <row r="31" spans="2:10" x14ac:dyDescent="0.25">
      <c r="B31" s="17" t="s">
        <v>32</v>
      </c>
      <c r="C31" s="15">
        <f>C25/C28</f>
        <v>2.8042283600941829E-2</v>
      </c>
      <c r="D31" s="15"/>
      <c r="E31" s="15" t="s">
        <v>42</v>
      </c>
      <c r="F31" s="18">
        <f>F24/C28</f>
        <v>3.5320934010152276E-3</v>
      </c>
    </row>
    <row r="32" spans="2:10" ht="15.75" thickBot="1" x14ac:dyDescent="0.3">
      <c r="B32" s="20" t="s">
        <v>44</v>
      </c>
      <c r="C32" s="21">
        <f>C30+C31</f>
        <v>6.5000329949238517E-2</v>
      </c>
      <c r="D32" s="21"/>
      <c r="E32" s="21"/>
      <c r="F32" s="22"/>
    </row>
    <row r="34" spans="5:5" x14ac:dyDescent="0.25">
      <c r="E34">
        <f>F30-C32</f>
        <v>3.5157411167513197E-3</v>
      </c>
    </row>
  </sheetData>
  <mergeCells count="1">
    <mergeCell ref="B19:F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2024-03-04T15:31:15Z</dcterms:created>
  <dcterms:modified xsi:type="dcterms:W3CDTF">2024-03-04T16:11:55Z</dcterms:modified>
</cp:coreProperties>
</file>