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 tabRatio="812" firstSheet="7" activeTab="12"/>
  </bookViews>
  <sheets>
    <sheet name="MasterList" sheetId="1" r:id="rId1"/>
    <sheet name="MarsPower" sheetId="2" r:id="rId2"/>
    <sheet name="ISFR and Sparing" sheetId="3" r:id="rId3"/>
    <sheet name="Astronaut_Time" sheetId="5" r:id="rId4"/>
    <sheet name="Descent" sheetId="6" r:id="rId5"/>
    <sheet name="NewTransit" sheetId="7" r:id="rId6"/>
    <sheet name="Lunar_ISRU" sheetId="8" r:id="rId7"/>
    <sheet name="Staging Module" sheetId="10" r:id="rId8"/>
    <sheet name="Site_Selection" sheetId="11" r:id="rId9"/>
    <sheet name="ISRU" sheetId="12" r:id="rId10"/>
    <sheet name="Transit Habitat" sheetId="13" r:id="rId11"/>
    <sheet name="Earth Entry" sheetId="14" r:id="rId12"/>
    <sheet name="Return Transit" sheetId="15" r:id="rId13"/>
    <sheet name="Propellant Mass" sheetId="16" r:id="rId14"/>
    <sheet name="Ascent" sheetId="17" r:id="rId15"/>
    <sheet name="Surface Habitat" sheetId="19" r:id="rId16"/>
    <sheet name="ECLSS" sheetId="20" r:id="rId17"/>
  </sheets>
  <calcPr calcId="152511"/>
</workbook>
</file>

<file path=xl/calcChain.xml><?xml version="1.0" encoding="utf-8"?>
<calcChain xmlns="http://schemas.openxmlformats.org/spreadsheetml/2006/main">
  <c r="F21" i="19" l="1"/>
  <c r="F14" i="8" l="1"/>
  <c r="F11" i="8"/>
  <c r="F3" i="8"/>
  <c r="F2" i="8"/>
  <c r="F21" i="2"/>
  <c r="F20" i="2"/>
  <c r="F19" i="2"/>
  <c r="F17" i="2"/>
  <c r="F15" i="2"/>
  <c r="F13" i="2"/>
  <c r="F14" i="2"/>
  <c r="F11" i="12"/>
  <c r="F6" i="12"/>
  <c r="F2" i="12"/>
  <c r="F22" i="2"/>
  <c r="F12" i="2"/>
  <c r="F11" i="2"/>
  <c r="F10" i="2"/>
  <c r="F9" i="2"/>
  <c r="F7" i="2"/>
  <c r="F5" i="2"/>
</calcChain>
</file>

<file path=xl/sharedStrings.xml><?xml version="1.0" encoding="utf-8"?>
<sst xmlns="http://schemas.openxmlformats.org/spreadsheetml/2006/main" count="1042" uniqueCount="343">
  <si>
    <t>Modules</t>
  </si>
  <si>
    <t>Return_Trans</t>
  </si>
  <si>
    <t>Ascent</t>
  </si>
  <si>
    <t>Surface_Habitat</t>
  </si>
  <si>
    <t>ECLSS</t>
  </si>
  <si>
    <t>Site_Selection</t>
  </si>
  <si>
    <t>ISRU</t>
  </si>
  <si>
    <t>MarsPower</t>
  </si>
  <si>
    <t>ISFR and Sparing Module</t>
  </si>
  <si>
    <t>NewMars2040trade</t>
  </si>
  <si>
    <t>Astronaut_Time</t>
  </si>
  <si>
    <t>Descent</t>
  </si>
  <si>
    <t>NewTransit</t>
  </si>
  <si>
    <t>Lunar_ISRU</t>
  </si>
  <si>
    <t>Propellant_Mass</t>
  </si>
  <si>
    <t>Science Module</t>
  </si>
  <si>
    <t>Not Used?</t>
  </si>
  <si>
    <t>Symbol</t>
  </si>
  <si>
    <t>Description</t>
  </si>
  <si>
    <t xml:space="preserve">Min </t>
  </si>
  <si>
    <t>Max</t>
  </si>
  <si>
    <t>Nominal Value</t>
  </si>
  <si>
    <t>Units</t>
  </si>
  <si>
    <t>kg/day</t>
  </si>
  <si>
    <t xml:space="preserve">Results.Cum_Surface_Power </t>
  </si>
  <si>
    <t>if no power input, use DRA5 number.</t>
  </si>
  <si>
    <t>kW</t>
  </si>
  <si>
    <t>Source</t>
  </si>
  <si>
    <t>DRA5</t>
  </si>
  <si>
    <t>Brayton_Eff</t>
  </si>
  <si>
    <t>Reactor</t>
  </si>
  <si>
    <t>FuelDen</t>
  </si>
  <si>
    <t>%</t>
  </si>
  <si>
    <t>UN_Energy</t>
  </si>
  <si>
    <t>kW-days/kg</t>
  </si>
  <si>
    <t>Rod_Number</t>
  </si>
  <si>
    <t xml:space="preserve">Rod_Radius </t>
  </si>
  <si>
    <t>m</t>
  </si>
  <si>
    <t>Neutron_Reflector_Thickness</t>
  </si>
  <si>
    <t>Material Densities</t>
  </si>
  <si>
    <t xml:space="preserve">B4C_Den </t>
  </si>
  <si>
    <t>kg/m3</t>
  </si>
  <si>
    <t>BeO_Den</t>
  </si>
  <si>
    <t>LiH_Den</t>
  </si>
  <si>
    <t>Tung_Den</t>
  </si>
  <si>
    <t>EFFECTIVE NEUTRON MULTIPLICATION FACTOR COEFFICIENTS</t>
  </si>
  <si>
    <t>NUCLEAR Rx</t>
  </si>
  <si>
    <t>RADIATION SHIELDING</t>
  </si>
  <si>
    <t>RADIATOR (100 kWe Design)</t>
  </si>
  <si>
    <t>% Sources:</t>
  </si>
  <si>
    <t xml:space="preserve">% Kerwin PT, Whitmarsh CL. A 1-Megawatt Reactor Design for </t>
  </si>
  <si>
    <t xml:space="preserve">% Brayton-Cycle Space Power Application.  Part 1 - Thermal </t>
  </si>
  <si>
    <t>% Analysis and Core Design.; 1969.</t>
  </si>
  <si>
    <t xml:space="preserve">% Chang YI, LoPinto P, Konomura M, Cahalan J, Dunn F, Farmer M, </t>
  </si>
  <si>
    <t xml:space="preserve">% Krajtl L, Moisseytsev A, Momozaki Y, Sienicki J, et al. Small </t>
  </si>
  <si>
    <t xml:space="preserve">% Modular Fast Reactor design description. Argonne National Lab., </t>
  </si>
  <si>
    <t>% Argonne, IL (US); 2005.</t>
  </si>
  <si>
    <t xml:space="preserve">% Silver M, Hofstetter W, Cooper C, Hoffman J. Comparative Analysis </t>
  </si>
  <si>
    <t xml:space="preserve">% of Power System Architectures: The Case of Human Mars Surface Missions. </t>
  </si>
  <si>
    <t>% In: Mars: Prospective Energy and Material Resources. 2009. p. 351–368.</t>
  </si>
  <si>
    <t xml:space="preserve">% Cooper C, Hofstetter W, Hoffman JA, Crawley EF. Assessment of </t>
  </si>
  <si>
    <t>% Storage on Human Mars Missions. Acta Astronautica. 2010;66 p. 1106–1112.</t>
  </si>
  <si>
    <t>distance from power plant to habitat, DRA5, no sheild</t>
  </si>
  <si>
    <t xml:space="preserve">PowerPlant_Distance </t>
  </si>
  <si>
    <t>SOLAR POWER VS MARS LATITUDE</t>
  </si>
  <si>
    <t xml:space="preserve">Solar w/ Regenerative Fuel Cell Storage - Mass Specific Power </t>
  </si>
  <si>
    <t>W/kg</t>
  </si>
  <si>
    <t>Solar w/ Regenerative Fuel Cell Storage - Volume Specific Power</t>
  </si>
  <si>
    <t>BattMassT</t>
  </si>
  <si>
    <t>[4.364712409 6.67559655 8.104392063 9.103719142 9.850820857 10.44611402 10.93315193 11.35002896 11.71295531 12.03727493 12.3290483 12.59478129 12.83897158 13.06013452 13.25602269 13.41847127 13.52437953 13.5440157 13.35682488 12.17109275 11.40516687 10.61699711 9.586809323 8.07482646 5.498705418];</t>
  </si>
  <si>
    <t>W/m^3</t>
  </si>
  <si>
    <t>[291.7468514 527.2660964 716.7809428 875.6959312 1011.727129 1132.201472 1239.729571 1338.690399 1430.458445 1517.144652 1599.182895 1677.41138 1752.437133 1823.276943 1888.668668 1945.467704 1985.668067 1998.58092 1945.284234 1599.118296 1390.217495 1196.965702 979.633325 721.094657 400.0783237]</t>
  </si>
  <si>
    <t>RFCVolT</t>
  </si>
  <si>
    <t>Solar w/ Lithium-Ion Battery Storage - Mass Specific Power</t>
  </si>
  <si>
    <t>[292.6896298 530.2758055 722.2615266 883.7864188 1022.433241 1145.511762 1255.589822 1357.08213 1451.354303 1540.542658 1625.070869 1705.783305 1783.291738 1856.567668 1924.290231 1983.18504 2024.931397 2038.410783 1983.265893 1625.565605 1410.458251 1212.11723 989.8947949 726.7352519 401.8533821];</t>
  </si>
  <si>
    <t>BattVolT</t>
  </si>
  <si>
    <t>Solar w/ Lithium-Ion Battery Storage</t>
  </si>
  <si>
    <t>SparesRatio</t>
  </si>
  <si>
    <t>%percentage</t>
  </si>
  <si>
    <t>percentage of Mass per Year</t>
  </si>
  <si>
    <t>Leath and Green, 1993</t>
  </si>
  <si>
    <t>Synod</t>
  </si>
  <si>
    <t>Years per Synodic Cycle</t>
  </si>
  <si>
    <t>years</t>
  </si>
  <si>
    <t>%sleeping 8, exercise 2, hygiene 1, personal 2</t>
  </si>
  <si>
    <t>hours</t>
  </si>
  <si>
    <t>personal</t>
  </si>
  <si>
    <t>Max_AeroB_Mass</t>
  </si>
  <si>
    <t>kg</t>
  </si>
  <si>
    <t>Module</t>
  </si>
  <si>
    <t>ISFR and Sparing</t>
  </si>
  <si>
    <t>Capture_Time</t>
  </si>
  <si>
    <t>%days based on DRA 5.0?</t>
  </si>
  <si>
    <t>days</t>
  </si>
  <si>
    <t>Based on DRA 5.0, including payload fairing &amp; adapter</t>
  </si>
  <si>
    <t>Cap_Stage.Bus_Mass</t>
  </si>
  <si>
    <t>Staging Module</t>
  </si>
  <si>
    <t>% Regolith Moisture Content extracted from Mars Odyssey: GRS H2O</t>
  </si>
  <si>
    <t>case Site.HOLDEN</t>
  </si>
  <si>
    <t xml:space="preserve">        </t>
  </si>
  <si>
    <t xml:space="preserve">    case Site.GALE</t>
  </si>
  <si>
    <t xml:space="preserve">    case Site.MERIDIANI</t>
  </si>
  <si>
    <t xml:space="preserve">    case Site.GUSEV</t>
  </si>
  <si>
    <t xml:space="preserve">    case Site.ISIDIS</t>
  </si>
  <si>
    <t xml:space="preserve">    case Site.ELYSIUM</t>
  </si>
  <si>
    <t xml:space="preserve">    case Site.MAWRTH</t>
  </si>
  <si>
    <t xml:space="preserve">    case Site.EBERSWALDE</t>
  </si>
  <si>
    <t xml:space="preserve">    case Site.UTOPIA</t>
  </si>
  <si>
    <t xml:space="preserve">    case Site.PLANUS_BOREUM</t>
  </si>
  <si>
    <t xml:space="preserve">    case Site.HELLAS</t>
  </si>
  <si>
    <t xml:space="preserve">    case Site.AMAZONIS</t>
  </si>
  <si>
    <t>S_Plant_Output</t>
  </si>
  <si>
    <t>M_Plant_Output</t>
  </si>
  <si>
    <t>L_Plant_Output</t>
  </si>
  <si>
    <t>Electrolysis_Plant_Mass</t>
  </si>
  <si>
    <t>Electrolysis_Plant_Power</t>
  </si>
  <si>
    <t>%72 kWh per kilogram, times kg per day, divided by  24 hours running per day</t>
  </si>
  <si>
    <t>%kg of Water processed per day</t>
  </si>
  <si>
    <t>Electrolysis_Plant_Capacity</t>
  </si>
  <si>
    <t xml:space="preserve">Sabatier_Mass </t>
  </si>
  <si>
    <t>Sabatier_Vol</t>
  </si>
  <si>
    <t>m^3</t>
  </si>
  <si>
    <t>Sabatier_Power</t>
  </si>
  <si>
    <t>Sabatier_Production</t>
  </si>
  <si>
    <t>kg per day, CH4,</t>
  </si>
  <si>
    <t>DRA5 Addendum 1, Table 3-18, necessary CH4 for trip, divided by stay duration</t>
  </si>
  <si>
    <t xml:space="preserve">RSigma_f </t>
  </si>
  <si>
    <t>Sigma_a</t>
  </si>
  <si>
    <t>Sigma_tr</t>
  </si>
  <si>
    <t>Duration_Yrs</t>
  </si>
  <si>
    <t xml:space="preserve">Wire_Eff </t>
  </si>
  <si>
    <t>Li_Shield_Thck</t>
  </si>
  <si>
    <t xml:space="preserve">Rad_Mass100 </t>
  </si>
  <si>
    <t xml:space="preserve">Rad_Vol100 </t>
  </si>
  <si>
    <t xml:space="preserve">Rad_Area100 </t>
  </si>
  <si>
    <t>m^2</t>
  </si>
  <si>
    <t xml:space="preserve">MarsLatT </t>
  </si>
  <si>
    <t>[-60 -55 -50 -45 -40 -35 -30 -25 -20 -15 -10 -5 0 5 10 15 20 25 30 35 40 45 50 55 60];</t>
  </si>
  <si>
    <t xml:space="preserve">RFCMassT </t>
  </si>
  <si>
    <t>[4.845010567 7.833596698 9.841331374 11.31986659 12.46520732 13.40169797 14.18348732 14.86331412 15.46299724 16.00481623 16.49705038 16.94919278 17.36792385 17.75014533 18.09149292 18.37767261 18.56919109 18.61464779 18.3097226 16.33125137 15.05009617 13.75409675 12.11506707 9.832893282 6.283439143]</t>
  </si>
  <si>
    <t xml:space="preserve"> Size of solar panels that were used for Spirit and Opportunity</t>
  </si>
  <si>
    <t>Solar_Size</t>
  </si>
  <si>
    <t>W/hr</t>
  </si>
  <si>
    <t>MW</t>
  </si>
  <si>
    <t>Lowest power output for solar panels from Spirit and Opportunity Missions. Worst case was asuumed for this study.</t>
  </si>
  <si>
    <t>Solar_Output</t>
  </si>
  <si>
    <t>kg/m2</t>
  </si>
  <si>
    <t>Mass of solar panels used for Spirit and Opportunity</t>
  </si>
  <si>
    <t>Panel_Mass</t>
  </si>
  <si>
    <t xml:space="preserve">XL_Reactor_Size </t>
  </si>
  <si>
    <t>Rocketdyne reactor, liquid cooled</t>
  </si>
  <si>
    <t>ORNL reactor, UN pellet fuel pin w/T-111 alloy</t>
  </si>
  <si>
    <t>L_Reactor_Size</t>
  </si>
  <si>
    <t>1993 DRM derived from NTP and SP-100</t>
  </si>
  <si>
    <t>SP-100 US Research group for nuclear reactors in space</t>
  </si>
  <si>
    <t>M_Reactor_Size</t>
  </si>
  <si>
    <t>S_Reactor_Size</t>
  </si>
  <si>
    <t>XL_Reactor_Mass</t>
  </si>
  <si>
    <t xml:space="preserve">XL_Reactor_Volume </t>
  </si>
  <si>
    <t>m3</t>
  </si>
  <si>
    <t xml:space="preserve"> ORNL reactor, UN pellet fuel pin w/T-111 alloy</t>
  </si>
  <si>
    <t>L_Reactor_Mass</t>
  </si>
  <si>
    <t>L_Reactor_Volume</t>
  </si>
  <si>
    <t xml:space="preserve">M_Reactor_Mass </t>
  </si>
  <si>
    <t xml:space="preserve">S_Reactor_Mass </t>
  </si>
  <si>
    <t xml:space="preserve">S_Reactor_Volume </t>
  </si>
  <si>
    <t>HOLDEN</t>
  </si>
  <si>
    <t>GALE</t>
  </si>
  <si>
    <t xml:space="preserve">        Site_Sci_Value</t>
  </si>
  <si>
    <t xml:space="preserve">        Site_Elevation</t>
  </si>
  <si>
    <t xml:space="preserve">        Site_Water_Percent</t>
  </si>
  <si>
    <t xml:space="preserve">        Site_Lat</t>
  </si>
  <si>
    <t>km</t>
  </si>
  <si>
    <t>deg lat</t>
  </si>
  <si>
    <t>%Based on internal Site selection document</t>
  </si>
  <si>
    <t xml:space="preserve">         Site_Elevation</t>
  </si>
  <si>
    <t xml:space="preserve">        Site_Lat </t>
  </si>
  <si>
    <t xml:space="preserve">        Site_Sci_Value </t>
  </si>
  <si>
    <t xml:space="preserve">         Site_Elevation </t>
  </si>
  <si>
    <t xml:space="preserve">        Site_Water_Percent </t>
  </si>
  <si>
    <t>Type</t>
  </si>
  <si>
    <t>Transit_Habitat</t>
  </si>
  <si>
    <t>Num_Crew</t>
  </si>
  <si>
    <t>Days_to_Mars</t>
  </si>
  <si>
    <t>Days_to_Earth</t>
  </si>
  <si>
    <t>Days_Contingency</t>
  </si>
  <si>
    <t>crew_day</t>
  </si>
  <si>
    <t>Input</t>
  </si>
  <si>
    <t>ppl</t>
  </si>
  <si>
    <t>day</t>
  </si>
  <si>
    <t>Parameter</t>
  </si>
  <si>
    <t>HSMAD pg. 255</t>
  </si>
  <si>
    <t>m_Airlock</t>
  </si>
  <si>
    <t>HSMAD Table 31-6</t>
  </si>
  <si>
    <t>v_food_CM_Day</t>
  </si>
  <si>
    <t>m^3/CM/day</t>
  </si>
  <si>
    <t>BVAD Table 4.3.3 (including rack)</t>
  </si>
  <si>
    <t>v_Pressurized</t>
  </si>
  <si>
    <t>Transhab, BA330</t>
  </si>
  <si>
    <t>Comment</t>
  </si>
  <si>
    <t>not used</t>
  </si>
  <si>
    <t>m_MOI_max</t>
  </si>
  <si>
    <t>DRA 5.0 Aerocapture, Table 3-17, post-burn</t>
  </si>
  <si>
    <t>m_transhab_dry</t>
  </si>
  <si>
    <t>BA330, includes 1 airlock</t>
  </si>
  <si>
    <t>v_waste</t>
  </si>
  <si>
    <t>WAG</t>
  </si>
  <si>
    <t>m_spare</t>
  </si>
  <si>
    <t>v_spare</t>
  </si>
  <si>
    <t>Dependent Variable</t>
  </si>
  <si>
    <t>m_crew_sys</t>
  </si>
  <si>
    <t>p_crew_sys</t>
  </si>
  <si>
    <t>HSMAD, Table 31-5</t>
  </si>
  <si>
    <t>v_crew_sys</t>
  </si>
  <si>
    <t>m_crew</t>
  </si>
  <si>
    <t>m_food</t>
  </si>
  <si>
    <t>p_ECLSS</t>
  </si>
  <si>
    <t>HSMAD, Table 31-7</t>
  </si>
  <si>
    <t>p_food</t>
  </si>
  <si>
    <t>v_food</t>
  </si>
  <si>
    <t>p_transhab</t>
  </si>
  <si>
    <t>m_transhab</t>
  </si>
  <si>
    <t>v_crew</t>
  </si>
  <si>
    <t>margin</t>
  </si>
  <si>
    <t>Assumes BA330</t>
  </si>
  <si>
    <t>Trans_SC.Hab_Vol</t>
  </si>
  <si>
    <t>Trans_SC.Volume</t>
  </si>
  <si>
    <t>Results.Transit_Habitat.Volume</t>
  </si>
  <si>
    <t>Trans_SC.Hab_Power</t>
  </si>
  <si>
    <t>Results.Transit_Habitat.Power</t>
  </si>
  <si>
    <t>Trans_SC.Hab_Mass</t>
  </si>
  <si>
    <t>Results.Transit_Habitat.Mass</t>
  </si>
  <si>
    <t>Output</t>
  </si>
  <si>
    <t>Earth_Entry</t>
  </si>
  <si>
    <t>Earth_Entry.Hab_Mass</t>
  </si>
  <si>
    <t>based on Apollo</t>
  </si>
  <si>
    <t>Earth_Entry.Hab_Vol</t>
  </si>
  <si>
    <t>Earth_Entry.Payload_Vol</t>
  </si>
  <si>
    <t>will be defined later?</t>
  </si>
  <si>
    <t>Earth_Entry.Payload_Mass</t>
  </si>
  <si>
    <t>Cur_Arch.TransitCrew.Size</t>
  </si>
  <si>
    <t>Earth_Entry.Volume</t>
  </si>
  <si>
    <t>Earth_Entry.Bus_Mass</t>
  </si>
  <si>
    <t>Cur_Prop</t>
  </si>
  <si>
    <t>Uses Cur_Arch.PropulsionType</t>
  </si>
  <si>
    <t>Results.Mars_ISRU.Oxidizer_Output</t>
  </si>
  <si>
    <t>Results.Mars_ISRU.Fuel_Output</t>
  </si>
  <si>
    <t>dV</t>
  </si>
  <si>
    <t>Hohm_Chart</t>
  </si>
  <si>
    <t>dV for Mars Departure</t>
  </si>
  <si>
    <t>lookup for trans-earth injection</t>
  </si>
  <si>
    <t>Results.Mars_ISRU.CH4_Prop_Output</t>
  </si>
  <si>
    <t>output</t>
  </si>
  <si>
    <t>prop_inst</t>
  </si>
  <si>
    <t>propulsion architecture type</t>
  </si>
  <si>
    <t>SC_Module</t>
  </si>
  <si>
    <t>Return engine type</t>
  </si>
  <si>
    <t>AdditionalSC_Mass</t>
  </si>
  <si>
    <t>spacecraft mass</t>
  </si>
  <si>
    <t>g0</t>
  </si>
  <si>
    <t>earth gravitational constant</t>
  </si>
  <si>
    <t>paramater</t>
  </si>
  <si>
    <t>e</t>
  </si>
  <si>
    <t>Final_Mass</t>
  </si>
  <si>
    <t>total SC mass</t>
  </si>
  <si>
    <t>Mass_Ratio</t>
  </si>
  <si>
    <t>rocket equation</t>
  </si>
  <si>
    <t>SC_Module.Prop_Mass</t>
  </si>
  <si>
    <t>SC_Module.Static_Mass</t>
  </si>
  <si>
    <t>SC_Module.Ox_Mass</t>
  </si>
  <si>
    <t>SC_Module.Fuel_Mass</t>
  </si>
  <si>
    <t>origin_calc</t>
  </si>
  <si>
    <t>function?</t>
  </si>
  <si>
    <t>km/s</t>
  </si>
  <si>
    <t>km/s^2</t>
  </si>
  <si>
    <t>-</t>
  </si>
  <si>
    <t>OverallSC</t>
  </si>
  <si>
    <t>ascent vehicle</t>
  </si>
  <si>
    <t>No idea where this came from</t>
  </si>
  <si>
    <t>HumanSpacecraft.Get_Craft</t>
  </si>
  <si>
    <t>earth entry module definition</t>
  </si>
  <si>
    <t>Mars surface to LMO</t>
  </si>
  <si>
    <t>HSMAD Fig. 10-27</t>
  </si>
  <si>
    <t>Fuel_Payload.Fuel_Mass</t>
  </si>
  <si>
    <t xml:space="preserve">Fuel_Payload.Ox_Mass     </t>
  </si>
  <si>
    <t>Fuel_Payload.Bus_Mass</t>
  </si>
  <si>
    <t>Ascent_Rocket</t>
  </si>
  <si>
    <t>Mars ISRU fuel output</t>
  </si>
  <si>
    <t>Mars ISRU oxidizer output</t>
  </si>
  <si>
    <t>Ascent vehicl type</t>
  </si>
  <si>
    <t>NOTE: there was another fuel depot calculation that I don't understand how it fits in</t>
  </si>
  <si>
    <t>Cur_Arch.SurfaceCrew.Size</t>
  </si>
  <si>
    <t>Cur_Arch.FoodSupply.Amount</t>
  </si>
  <si>
    <t>GreenHouse_Crop.Crop_Grow_Area</t>
  </si>
  <si>
    <t>Cur_Arch{1-4}</t>
  </si>
  <si>
    <t>type of architecture structure</t>
  </si>
  <si>
    <t>fixed shell of inflatable</t>
  </si>
  <si>
    <t xml:space="preserve">BVAD.Facilities </t>
  </si>
  <si>
    <t xml:space="preserve">BVAD.Tunnel </t>
  </si>
  <si>
    <t xml:space="preserve">BVAD.Airlock </t>
  </si>
  <si>
    <t xml:space="preserve">Inflatable_Ratio </t>
  </si>
  <si>
    <t xml:space="preserve">Inflatable_Weight_Advantage </t>
  </si>
  <si>
    <t>MARS2040.Surface_Duration</t>
  </si>
  <si>
    <t xml:space="preserve">LAVAPOLIS.SectionOne </t>
  </si>
  <si>
    <t xml:space="preserve">LAVAPOLIS.SectionTwo </t>
  </si>
  <si>
    <t xml:space="preserve">LAVAPOLIS.SectionThree </t>
  </si>
  <si>
    <t xml:space="preserve">LAVAPOLIS.SectionFour </t>
  </si>
  <si>
    <t xml:space="preserve">LAVAPOLIS.GreenHouse </t>
  </si>
  <si>
    <t xml:space="preserve">LAVAPOLIS.Tunnel </t>
  </si>
  <si>
    <t xml:space="preserve">LAVAPOLIS.Airlock </t>
  </si>
  <si>
    <t xml:space="preserve">Marineris.Gym </t>
  </si>
  <si>
    <t xml:space="preserve">Marineris.GreenHouse </t>
  </si>
  <si>
    <t xml:space="preserve">Marineris.Airlock </t>
  </si>
  <si>
    <t xml:space="preserve">Marineris.EVA_Prep </t>
  </si>
  <si>
    <t xml:space="preserve">Marineris.Office </t>
  </si>
  <si>
    <t xml:space="preserve">Marineris.Medical </t>
  </si>
  <si>
    <t xml:space="preserve">Marineris.Lab </t>
  </si>
  <si>
    <t xml:space="preserve">Marineris.Kitchen </t>
  </si>
  <si>
    <t xml:space="preserve">Marineris.Bathroom </t>
  </si>
  <si>
    <t xml:space="preserve">Marineris.Bedroom </t>
  </si>
  <si>
    <t xml:space="preserve">Marineris.Entertainment </t>
  </si>
  <si>
    <t xml:space="preserve">Marineris.Storage </t>
  </si>
  <si>
    <t xml:space="preserve">Marineris.Laundry </t>
  </si>
  <si>
    <t xml:space="preserve">Regolith_Constant </t>
  </si>
  <si>
    <t>DesignChoice</t>
  </si>
  <si>
    <t xml:space="preserve">Surf_Power </t>
  </si>
  <si>
    <t>kg/m^3</t>
  </si>
  <si>
    <t>Transhab used for ISS</t>
  </si>
  <si>
    <t xml:space="preserve">http://www.marshome.org/files2/Fisher.pdf. Inflatable habitats are 30-50% lighter than Hard Aluminum structures </t>
  </si>
  <si>
    <t>m^3/CM</t>
  </si>
  <si>
    <t>Prairie View A&amp;M Mars Habitat study</t>
  </si>
  <si>
    <t>from ECLSS</t>
  </si>
  <si>
    <t>m^3/CM/Hall</t>
  </si>
  <si>
    <t>m^3/CM/Airlock</t>
  </si>
  <si>
    <t>BVAD</t>
  </si>
  <si>
    <t>m^3/3CM</t>
  </si>
  <si>
    <t>m^3/5CM</t>
  </si>
  <si>
    <t>choice variabe for which hab design you want</t>
  </si>
  <si>
    <t xml:space="preserve">Results.Surface_Habitat.Volume </t>
  </si>
  <si>
    <t xml:space="preserve">Results.Surface_Habitat.Mass </t>
  </si>
  <si>
    <t xml:space="preserve">Results.Surface_Habitat.Power </t>
  </si>
  <si>
    <t xml:space="preserve">Results.Regolith </t>
  </si>
  <si>
    <t>calls multiple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</si>
</sst>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 applyFon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6" sqref="A16"/>
    </sheetView>
  </sheetViews>
  <sheetFormatPr defaultRowHeight="15" x14ac:dyDescent="0.25"/>
  <cols>
    <col min="1" max="1" width="26.85546875" customWidth="1"/>
    <col min="2" max="2" width="13.7109375" customWidth="1"/>
  </cols>
  <sheetData>
    <row r="1" spans="1:3" s="1" customFormat="1" ht="14.45" x14ac:dyDescent="0.3">
      <c r="A1" s="1" t="s">
        <v>0</v>
      </c>
    </row>
    <row r="2" spans="1:3" ht="14.45" x14ac:dyDescent="0.3">
      <c r="A2" t="s">
        <v>181</v>
      </c>
    </row>
    <row r="3" spans="1:3" ht="14.45" x14ac:dyDescent="0.3">
      <c r="A3" t="s">
        <v>233</v>
      </c>
    </row>
    <row r="4" spans="1:3" ht="14.45" x14ac:dyDescent="0.3">
      <c r="A4" t="s">
        <v>1</v>
      </c>
    </row>
    <row r="5" spans="1:3" ht="14.45" x14ac:dyDescent="0.3">
      <c r="A5" t="s">
        <v>2</v>
      </c>
    </row>
    <row r="6" spans="1:3" ht="14.45" x14ac:dyDescent="0.3">
      <c r="A6" t="s">
        <v>3</v>
      </c>
    </row>
    <row r="7" spans="1:3" ht="14.45" x14ac:dyDescent="0.3">
      <c r="A7" t="s">
        <v>4</v>
      </c>
      <c r="B7" t="s">
        <v>16</v>
      </c>
      <c r="C7" t="s">
        <v>342</v>
      </c>
    </row>
    <row r="8" spans="1:3" ht="14.45" x14ac:dyDescent="0.3">
      <c r="A8" t="s">
        <v>5</v>
      </c>
    </row>
    <row r="9" spans="1:3" ht="14.45" x14ac:dyDescent="0.3">
      <c r="A9" t="s">
        <v>6</v>
      </c>
    </row>
    <row r="10" spans="1:3" ht="14.45" x14ac:dyDescent="0.3">
      <c r="A10" t="s">
        <v>7</v>
      </c>
    </row>
    <row r="11" spans="1:3" ht="14.45" x14ac:dyDescent="0.3">
      <c r="A11" t="s">
        <v>8</v>
      </c>
      <c r="B11" t="s">
        <v>9</v>
      </c>
    </row>
    <row r="12" spans="1:3" ht="14.45" x14ac:dyDescent="0.3">
      <c r="A12" t="s">
        <v>10</v>
      </c>
    </row>
    <row r="13" spans="1:3" ht="14.45" x14ac:dyDescent="0.3">
      <c r="A13" t="s">
        <v>11</v>
      </c>
    </row>
    <row r="14" spans="1:3" ht="14.45" x14ac:dyDescent="0.3">
      <c r="A14" t="s">
        <v>12</v>
      </c>
    </row>
    <row r="15" spans="1:3" ht="14.45" x14ac:dyDescent="0.3">
      <c r="A15" t="s">
        <v>13</v>
      </c>
    </row>
    <row r="16" spans="1:3" ht="14.45" x14ac:dyDescent="0.3">
      <c r="A16" t="s">
        <v>14</v>
      </c>
    </row>
    <row r="17" spans="1:2" ht="14.45" x14ac:dyDescent="0.3">
      <c r="A17" t="s">
        <v>15</v>
      </c>
      <c r="B17" t="s">
        <v>9</v>
      </c>
    </row>
    <row r="20" spans="1:2" x14ac:dyDescent="0.25">
      <c r="A20" t="s">
        <v>271</v>
      </c>
      <c r="B20" t="s">
        <v>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ySplit="1" topLeftCell="A8" activePane="bottomLeft" state="frozen"/>
      <selection pane="bottomLeft" activeCell="F27" sqref="F27"/>
    </sheetView>
  </sheetViews>
  <sheetFormatPr defaultRowHeight="15" x14ac:dyDescent="0.25"/>
  <cols>
    <col min="2" max="2" width="27.140625" customWidth="1"/>
    <col min="3" max="3" width="10.42578125" bestFit="1" customWidth="1"/>
    <col min="6" max="6" width="13.42578125" bestFit="1" customWidth="1"/>
    <col min="7" max="7" width="9.28515625" customWidth="1"/>
  </cols>
  <sheetData>
    <row r="1" spans="1:10" s="1" customFormat="1" ht="14.45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49</v>
      </c>
    </row>
    <row r="2" spans="1:10" ht="14.45" x14ac:dyDescent="0.3">
      <c r="A2" t="s">
        <v>7</v>
      </c>
      <c r="B2" t="s">
        <v>24</v>
      </c>
      <c r="C2" t="s">
        <v>25</v>
      </c>
      <c r="F2">
        <v>26</v>
      </c>
      <c r="G2" t="s">
        <v>26</v>
      </c>
      <c r="H2" t="s">
        <v>28</v>
      </c>
      <c r="J2" t="s">
        <v>50</v>
      </c>
    </row>
    <row r="3" spans="1:10" ht="14.45" x14ac:dyDescent="0.3">
      <c r="A3" t="s">
        <v>7</v>
      </c>
      <c r="B3" t="s">
        <v>29</v>
      </c>
      <c r="C3" t="s">
        <v>30</v>
      </c>
      <c r="F3">
        <v>0.24</v>
      </c>
      <c r="J3" t="s">
        <v>51</v>
      </c>
    </row>
    <row r="4" spans="1:10" ht="14.45" x14ac:dyDescent="0.3">
      <c r="A4" t="s">
        <v>7</v>
      </c>
      <c r="B4" t="s">
        <v>31</v>
      </c>
      <c r="C4" t="s">
        <v>30</v>
      </c>
      <c r="D4">
        <v>0</v>
      </c>
      <c r="E4">
        <v>1</v>
      </c>
      <c r="F4">
        <v>0.96</v>
      </c>
      <c r="G4" t="s">
        <v>32</v>
      </c>
      <c r="J4" t="s">
        <v>52</v>
      </c>
    </row>
    <row r="5" spans="1:10" ht="14.45" x14ac:dyDescent="0.3">
      <c r="A5" t="s">
        <v>7</v>
      </c>
      <c r="B5" t="s">
        <v>33</v>
      </c>
      <c r="C5" t="s">
        <v>30</v>
      </c>
      <c r="F5">
        <f>65*(1000)</f>
        <v>65000</v>
      </c>
      <c r="G5" t="s">
        <v>34</v>
      </c>
      <c r="J5" t="s">
        <v>32</v>
      </c>
    </row>
    <row r="6" spans="1:10" ht="14.45" x14ac:dyDescent="0.3">
      <c r="A6" t="s">
        <v>7</v>
      </c>
      <c r="B6" t="s">
        <v>35</v>
      </c>
      <c r="C6" t="s">
        <v>30</v>
      </c>
      <c r="F6">
        <v>8</v>
      </c>
      <c r="J6" t="s">
        <v>53</v>
      </c>
    </row>
    <row r="7" spans="1:10" ht="14.45" x14ac:dyDescent="0.3">
      <c r="A7" t="s">
        <v>7</v>
      </c>
      <c r="B7" t="s">
        <v>36</v>
      </c>
      <c r="C7" t="s">
        <v>30</v>
      </c>
      <c r="F7">
        <f xml:space="preserve"> 0.59*(1/100)</f>
        <v>5.8999999999999999E-3</v>
      </c>
      <c r="G7" t="s">
        <v>37</v>
      </c>
      <c r="J7" t="s">
        <v>54</v>
      </c>
    </row>
    <row r="8" spans="1:10" ht="14.45" x14ac:dyDescent="0.3">
      <c r="A8" t="s">
        <v>7</v>
      </c>
      <c r="B8" t="s">
        <v>38</v>
      </c>
      <c r="C8" t="s">
        <v>30</v>
      </c>
      <c r="F8">
        <v>0.1</v>
      </c>
      <c r="G8" t="s">
        <v>37</v>
      </c>
      <c r="J8" t="s">
        <v>55</v>
      </c>
    </row>
    <row r="9" spans="1:10" ht="14.45" x14ac:dyDescent="0.3">
      <c r="A9" t="s">
        <v>7</v>
      </c>
      <c r="B9" t="s">
        <v>40</v>
      </c>
      <c r="C9" t="s">
        <v>39</v>
      </c>
      <c r="F9">
        <f xml:space="preserve"> 2.52*(1/1000)*(100)^3</f>
        <v>2520</v>
      </c>
      <c r="G9" t="s">
        <v>41</v>
      </c>
      <c r="J9" t="s">
        <v>56</v>
      </c>
    </row>
    <row r="10" spans="1:10" ht="14.45" x14ac:dyDescent="0.3">
      <c r="A10" t="s">
        <v>7</v>
      </c>
      <c r="B10" t="s">
        <v>42</v>
      </c>
      <c r="C10" t="s">
        <v>39</v>
      </c>
      <c r="F10">
        <f xml:space="preserve"> 3*(1/1000)*(100)^3</f>
        <v>3000</v>
      </c>
      <c r="G10" t="s">
        <v>41</v>
      </c>
      <c r="J10" t="s">
        <v>32</v>
      </c>
    </row>
    <row r="11" spans="1:10" ht="14.45" x14ac:dyDescent="0.3">
      <c r="A11" t="s">
        <v>7</v>
      </c>
      <c r="B11" t="s">
        <v>43</v>
      </c>
      <c r="C11" t="s">
        <v>39</v>
      </c>
      <c r="F11">
        <f xml:space="preserve"> 780</f>
        <v>780</v>
      </c>
      <c r="G11" t="s">
        <v>41</v>
      </c>
      <c r="J11" t="s">
        <v>57</v>
      </c>
    </row>
    <row r="12" spans="1:10" ht="14.45" x14ac:dyDescent="0.3">
      <c r="A12" t="s">
        <v>7</v>
      </c>
      <c r="B12" t="s">
        <v>44</v>
      </c>
      <c r="C12" t="s">
        <v>39</v>
      </c>
      <c r="F12">
        <f xml:space="preserve"> 19.25*(1/1000)*(100^3)</f>
        <v>19250</v>
      </c>
      <c r="G12" t="s">
        <v>41</v>
      </c>
      <c r="J12" t="s">
        <v>58</v>
      </c>
    </row>
    <row r="13" spans="1:10" x14ac:dyDescent="0.25">
      <c r="A13" t="s">
        <v>7</v>
      </c>
      <c r="B13" t="s">
        <v>127</v>
      </c>
      <c r="C13" t="s">
        <v>45</v>
      </c>
      <c r="F13">
        <f xml:space="preserve"> 2.277*10^-2</f>
        <v>2.2770000000000002E-2</v>
      </c>
      <c r="J13" t="s">
        <v>59</v>
      </c>
    </row>
    <row r="14" spans="1:10" ht="14.45" x14ac:dyDescent="0.3">
      <c r="A14" t="s">
        <v>7</v>
      </c>
      <c r="B14" t="s">
        <v>126</v>
      </c>
      <c r="C14" t="s">
        <v>45</v>
      </c>
      <c r="F14">
        <f xml:space="preserve"> 4.391*10^-2</f>
        <v>4.3909999999999998E-2</v>
      </c>
      <c r="J14" t="s">
        <v>32</v>
      </c>
    </row>
    <row r="15" spans="1:10" ht="14.45" x14ac:dyDescent="0.3">
      <c r="A15" t="s">
        <v>7</v>
      </c>
      <c r="B15" t="s">
        <v>128</v>
      </c>
      <c r="C15" t="s">
        <v>45</v>
      </c>
      <c r="F15">
        <f xml:space="preserve"> 3.84*10^-1</f>
        <v>0.38400000000000001</v>
      </c>
      <c r="J15" t="s">
        <v>60</v>
      </c>
    </row>
    <row r="16" spans="1:10" x14ac:dyDescent="0.25">
      <c r="A16" t="s">
        <v>7</v>
      </c>
      <c r="B16" t="s">
        <v>129</v>
      </c>
      <c r="C16" t="s">
        <v>46</v>
      </c>
      <c r="F16">
        <v>10</v>
      </c>
      <c r="G16" t="s">
        <v>83</v>
      </c>
      <c r="J16" t="s">
        <v>61</v>
      </c>
    </row>
    <row r="17" spans="1:7" ht="14.45" x14ac:dyDescent="0.3">
      <c r="A17" t="s">
        <v>7</v>
      </c>
      <c r="B17" t="s">
        <v>130</v>
      </c>
      <c r="C17" t="s">
        <v>46</v>
      </c>
      <c r="D17">
        <v>0</v>
      </c>
      <c r="E17">
        <v>1</v>
      </c>
      <c r="F17">
        <f xml:space="preserve"> 0.98</f>
        <v>0.98</v>
      </c>
      <c r="G17" t="s">
        <v>32</v>
      </c>
    </row>
    <row r="18" spans="1:7" ht="14.45" x14ac:dyDescent="0.3">
      <c r="A18" t="s">
        <v>7</v>
      </c>
      <c r="B18" t="s">
        <v>131</v>
      </c>
      <c r="C18" t="s">
        <v>47</v>
      </c>
      <c r="F18">
        <v>0.1</v>
      </c>
      <c r="G18" t="s">
        <v>37</v>
      </c>
    </row>
    <row r="19" spans="1:7" ht="14.45" x14ac:dyDescent="0.3">
      <c r="A19" t="s">
        <v>7</v>
      </c>
      <c r="B19" t="s">
        <v>132</v>
      </c>
      <c r="C19" t="s">
        <v>48</v>
      </c>
      <c r="F19">
        <f xml:space="preserve"> 720</f>
        <v>720</v>
      </c>
      <c r="G19" t="s">
        <v>88</v>
      </c>
    </row>
    <row r="20" spans="1:7" ht="14.45" x14ac:dyDescent="0.3">
      <c r="A20" t="s">
        <v>7</v>
      </c>
      <c r="B20" t="s">
        <v>133</v>
      </c>
      <c r="C20" t="s">
        <v>48</v>
      </c>
      <c r="F20">
        <f xml:space="preserve"> 1.728</f>
        <v>1.728</v>
      </c>
      <c r="G20" t="s">
        <v>121</v>
      </c>
    </row>
    <row r="21" spans="1:7" ht="14.45" x14ac:dyDescent="0.3">
      <c r="A21" t="s">
        <v>7</v>
      </c>
      <c r="B21" t="s">
        <v>134</v>
      </c>
      <c r="C21" t="s">
        <v>48</v>
      </c>
      <c r="F21">
        <f xml:space="preserve"> 22.43</f>
        <v>22.43</v>
      </c>
      <c r="G21" t="s">
        <v>135</v>
      </c>
    </row>
    <row r="22" spans="1:7" ht="14.45" x14ac:dyDescent="0.3">
      <c r="A22" t="s">
        <v>7</v>
      </c>
      <c r="B22" t="s">
        <v>63</v>
      </c>
      <c r="C22" t="s">
        <v>62</v>
      </c>
      <c r="F22">
        <f xml:space="preserve"> 3000</f>
        <v>3000</v>
      </c>
      <c r="G22" t="s">
        <v>37</v>
      </c>
    </row>
    <row r="23" spans="1:7" ht="14.45" x14ac:dyDescent="0.3">
      <c r="A23" t="s">
        <v>7</v>
      </c>
      <c r="B23" t="s">
        <v>136</v>
      </c>
      <c r="C23" t="s">
        <v>64</v>
      </c>
      <c r="F23" t="s">
        <v>137</v>
      </c>
    </row>
    <row r="24" spans="1:7" ht="14.45" x14ac:dyDescent="0.3">
      <c r="A24" t="s">
        <v>7</v>
      </c>
      <c r="B24" t="s">
        <v>138</v>
      </c>
      <c r="C24" t="s">
        <v>65</v>
      </c>
      <c r="F24" t="s">
        <v>139</v>
      </c>
      <c r="G24" t="s">
        <v>66</v>
      </c>
    </row>
    <row r="25" spans="1:7" x14ac:dyDescent="0.25">
      <c r="A25" t="s">
        <v>7</v>
      </c>
      <c r="B25" t="s">
        <v>72</v>
      </c>
      <c r="C25" t="s">
        <v>67</v>
      </c>
      <c r="F25" t="s">
        <v>71</v>
      </c>
      <c r="G25" t="s">
        <v>70</v>
      </c>
    </row>
    <row r="26" spans="1:7" x14ac:dyDescent="0.25">
      <c r="A26" t="s">
        <v>7</v>
      </c>
      <c r="B26" t="s">
        <v>68</v>
      </c>
      <c r="C26" t="s">
        <v>73</v>
      </c>
      <c r="F26" t="s">
        <v>69</v>
      </c>
      <c r="G26" t="s">
        <v>66</v>
      </c>
    </row>
    <row r="27" spans="1:7" x14ac:dyDescent="0.25">
      <c r="A27" t="s">
        <v>7</v>
      </c>
      <c r="B27" t="s">
        <v>75</v>
      </c>
      <c r="C27" t="s">
        <v>76</v>
      </c>
      <c r="F27" t="s">
        <v>74</v>
      </c>
      <c r="G27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4.28515625" bestFit="1" customWidth="1"/>
    <col min="2" max="2" width="10.7109375" bestFit="1" customWidth="1"/>
    <col min="3" max="3" width="24.5703125" customWidth="1"/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90</v>
      </c>
      <c r="B2" t="s">
        <v>77</v>
      </c>
      <c r="C2" t="s">
        <v>79</v>
      </c>
      <c r="D2">
        <v>0</v>
      </c>
      <c r="E2">
        <v>1</v>
      </c>
      <c r="F2">
        <v>0.05</v>
      </c>
      <c r="G2" t="s">
        <v>78</v>
      </c>
      <c r="H2" t="s">
        <v>80</v>
      </c>
    </row>
    <row r="3" spans="1:8" x14ac:dyDescent="0.3">
      <c r="A3" t="s">
        <v>90</v>
      </c>
      <c r="B3" t="s">
        <v>81</v>
      </c>
      <c r="C3" t="s">
        <v>82</v>
      </c>
      <c r="F3">
        <v>2.137</v>
      </c>
      <c r="G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4.140625" bestFit="1" customWidth="1"/>
    <col min="2" max="2" width="8" bestFit="1" customWidth="1"/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10</v>
      </c>
      <c r="B2" t="s">
        <v>86</v>
      </c>
      <c r="C2" t="s">
        <v>84</v>
      </c>
      <c r="D2">
        <v>0</v>
      </c>
      <c r="E2">
        <v>24.66</v>
      </c>
      <c r="F2">
        <v>13</v>
      </c>
      <c r="G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7.5703125" bestFit="1" customWidth="1"/>
    <col min="2" max="2" width="15.85546875" bestFit="1" customWidth="1"/>
    <col min="3" max="3" width="10.42578125" bestFit="1" customWidth="1"/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11</v>
      </c>
      <c r="B2" t="s">
        <v>87</v>
      </c>
      <c r="F2">
        <v>40400</v>
      </c>
      <c r="G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28515625" bestFit="1" customWidth="1"/>
    <col min="2" max="2" width="18.42578125" bestFit="1" customWidth="1"/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12</v>
      </c>
      <c r="B2" t="s">
        <v>91</v>
      </c>
      <c r="C2" t="s">
        <v>92</v>
      </c>
      <c r="F2">
        <v>30</v>
      </c>
      <c r="G2" t="s">
        <v>93</v>
      </c>
      <c r="H2" t="s">
        <v>28</v>
      </c>
    </row>
    <row r="3" spans="1:8" x14ac:dyDescent="0.3">
      <c r="A3" t="s">
        <v>12</v>
      </c>
      <c r="B3" t="s">
        <v>95</v>
      </c>
      <c r="C3" t="s">
        <v>94</v>
      </c>
      <c r="F3">
        <v>66100</v>
      </c>
      <c r="G3" t="s">
        <v>88</v>
      </c>
      <c r="H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0.42578125" bestFit="1" customWidth="1"/>
    <col min="2" max="2" width="27.28515625" customWidth="1"/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13</v>
      </c>
      <c r="B2" t="s">
        <v>141</v>
      </c>
      <c r="C2" t="s">
        <v>140</v>
      </c>
      <c r="F2">
        <f xml:space="preserve"> 1.3</f>
        <v>1.3</v>
      </c>
      <c r="G2" t="s">
        <v>135</v>
      </c>
      <c r="H2" t="s">
        <v>140</v>
      </c>
    </row>
    <row r="3" spans="1:8" x14ac:dyDescent="0.3">
      <c r="A3" t="s">
        <v>13</v>
      </c>
      <c r="B3" t="s">
        <v>145</v>
      </c>
      <c r="C3" t="s">
        <v>144</v>
      </c>
      <c r="F3">
        <f xml:space="preserve"> 450</f>
        <v>450</v>
      </c>
      <c r="G3" t="s">
        <v>142</v>
      </c>
      <c r="H3" t="s">
        <v>144</v>
      </c>
    </row>
    <row r="4" spans="1:8" x14ac:dyDescent="0.3">
      <c r="A4" t="s">
        <v>13</v>
      </c>
      <c r="B4" t="s">
        <v>148</v>
      </c>
      <c r="C4" t="s">
        <v>147</v>
      </c>
      <c r="F4">
        <v>2.5</v>
      </c>
      <c r="G4" t="s">
        <v>146</v>
      </c>
      <c r="H4" t="s">
        <v>147</v>
      </c>
    </row>
    <row r="5" spans="1:8" x14ac:dyDescent="0.3">
      <c r="A5" t="s">
        <v>13</v>
      </c>
      <c r="B5" t="s">
        <v>63</v>
      </c>
      <c r="C5" t="s">
        <v>62</v>
      </c>
      <c r="F5">
        <v>3000</v>
      </c>
      <c r="G5" t="s">
        <v>37</v>
      </c>
      <c r="H5" t="s">
        <v>62</v>
      </c>
    </row>
    <row r="6" spans="1:8" x14ac:dyDescent="0.3">
      <c r="A6" t="s">
        <v>13</v>
      </c>
      <c r="B6" t="s">
        <v>149</v>
      </c>
      <c r="C6" t="s">
        <v>150</v>
      </c>
      <c r="F6">
        <v>10</v>
      </c>
      <c r="G6" t="s">
        <v>143</v>
      </c>
      <c r="H6" t="s">
        <v>150</v>
      </c>
    </row>
    <row r="7" spans="1:8" x14ac:dyDescent="0.3">
      <c r="A7" t="s">
        <v>13</v>
      </c>
      <c r="B7" t="s">
        <v>152</v>
      </c>
      <c r="C7" t="s">
        <v>151</v>
      </c>
      <c r="F7">
        <v>5</v>
      </c>
      <c r="G7" t="s">
        <v>143</v>
      </c>
      <c r="H7" t="s">
        <v>151</v>
      </c>
    </row>
    <row r="8" spans="1:8" x14ac:dyDescent="0.3">
      <c r="A8" t="s">
        <v>13</v>
      </c>
      <c r="B8" t="s">
        <v>155</v>
      </c>
      <c r="C8" t="s">
        <v>153</v>
      </c>
      <c r="F8">
        <v>4</v>
      </c>
      <c r="G8" t="s">
        <v>143</v>
      </c>
      <c r="H8" t="s">
        <v>153</v>
      </c>
    </row>
    <row r="9" spans="1:8" x14ac:dyDescent="0.3">
      <c r="A9" t="s">
        <v>13</v>
      </c>
      <c r="B9" t="s">
        <v>156</v>
      </c>
      <c r="C9" t="s">
        <v>154</v>
      </c>
      <c r="F9">
        <v>0.1</v>
      </c>
      <c r="G9" t="s">
        <v>143</v>
      </c>
      <c r="H9" t="s">
        <v>154</v>
      </c>
    </row>
    <row r="10" spans="1:8" x14ac:dyDescent="0.3">
      <c r="A10" t="s">
        <v>13</v>
      </c>
      <c r="B10" t="s">
        <v>157</v>
      </c>
      <c r="C10" t="s">
        <v>150</v>
      </c>
      <c r="F10">
        <v>40095</v>
      </c>
      <c r="G10" t="s">
        <v>143</v>
      </c>
      <c r="H10" t="s">
        <v>150</v>
      </c>
    </row>
    <row r="11" spans="1:8" x14ac:dyDescent="0.3">
      <c r="A11" t="s">
        <v>13</v>
      </c>
      <c r="B11" t="s">
        <v>158</v>
      </c>
      <c r="F11">
        <f xml:space="preserve"> 8247.98</f>
        <v>8247.98</v>
      </c>
      <c r="G11" t="s">
        <v>159</v>
      </c>
    </row>
    <row r="12" spans="1:8" x14ac:dyDescent="0.3">
      <c r="A12" t="s">
        <v>13</v>
      </c>
      <c r="B12" t="s">
        <v>161</v>
      </c>
      <c r="C12" t="s">
        <v>160</v>
      </c>
      <c r="F12">
        <v>24500</v>
      </c>
      <c r="G12" t="s">
        <v>88</v>
      </c>
      <c r="H12" t="s">
        <v>160</v>
      </c>
    </row>
    <row r="13" spans="1:8" x14ac:dyDescent="0.3">
      <c r="A13" t="s">
        <v>13</v>
      </c>
      <c r="B13" t="s">
        <v>162</v>
      </c>
      <c r="F13">
        <v>2324.7399999999998</v>
      </c>
      <c r="G13" t="s">
        <v>159</v>
      </c>
    </row>
    <row r="14" spans="1:8" x14ac:dyDescent="0.3">
      <c r="A14" t="s">
        <v>13</v>
      </c>
      <c r="B14" t="s">
        <v>163</v>
      </c>
      <c r="C14" t="s">
        <v>153</v>
      </c>
      <c r="F14">
        <f xml:space="preserve"> 41510</f>
        <v>41510</v>
      </c>
      <c r="G14" t="s">
        <v>88</v>
      </c>
      <c r="H14" t="s">
        <v>153</v>
      </c>
    </row>
    <row r="15" spans="1:8" x14ac:dyDescent="0.3">
      <c r="A15" t="s">
        <v>13</v>
      </c>
      <c r="B15" t="s">
        <v>164</v>
      </c>
      <c r="C15" t="s">
        <v>154</v>
      </c>
      <c r="F15">
        <v>4610</v>
      </c>
      <c r="G15" t="s">
        <v>88</v>
      </c>
      <c r="H15" t="s">
        <v>154</v>
      </c>
    </row>
    <row r="16" spans="1:8" x14ac:dyDescent="0.3">
      <c r="A16" t="s">
        <v>13</v>
      </c>
      <c r="B16" t="s">
        <v>165</v>
      </c>
      <c r="F16">
        <v>36.770000000000003</v>
      </c>
      <c r="G1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8" activePane="bottomLeft" state="frozen"/>
      <selection pane="bottomLeft" activeCell="B14" sqref="B14"/>
    </sheetView>
  </sheetViews>
  <sheetFormatPr defaultRowHeight="15" x14ac:dyDescent="0.25"/>
  <cols>
    <col min="2" max="2" width="38.28515625" customWidth="1"/>
    <col min="6" max="6" width="13.42578125" bestFit="1" customWidth="1"/>
  </cols>
  <sheetData>
    <row r="1" spans="1:8" ht="14.45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ht="14.45" x14ac:dyDescent="0.3">
      <c r="A2" t="s">
        <v>5</v>
      </c>
      <c r="B2" t="s">
        <v>98</v>
      </c>
    </row>
    <row r="3" spans="1:8" ht="14.45" x14ac:dyDescent="0.3">
      <c r="A3" t="s">
        <v>5</v>
      </c>
      <c r="B3" t="s">
        <v>168</v>
      </c>
      <c r="C3" t="s">
        <v>166</v>
      </c>
      <c r="F3">
        <v>7.25</v>
      </c>
      <c r="H3" t="s">
        <v>174</v>
      </c>
    </row>
    <row r="4" spans="1:8" ht="14.45" x14ac:dyDescent="0.3">
      <c r="A4" t="s">
        <v>5</v>
      </c>
      <c r="B4" t="s">
        <v>169</v>
      </c>
      <c r="C4" t="s">
        <v>166</v>
      </c>
      <c r="F4">
        <v>-4.5</v>
      </c>
      <c r="G4" t="s">
        <v>172</v>
      </c>
    </row>
    <row r="5" spans="1:8" ht="14.45" x14ac:dyDescent="0.3">
      <c r="A5" t="s">
        <v>5</v>
      </c>
      <c r="B5" t="s">
        <v>170</v>
      </c>
      <c r="C5" t="s">
        <v>166</v>
      </c>
      <c r="F5">
        <v>2</v>
      </c>
      <c r="G5" t="s">
        <v>32</v>
      </c>
      <c r="H5" t="s">
        <v>97</v>
      </c>
    </row>
    <row r="6" spans="1:8" ht="14.45" x14ac:dyDescent="0.3">
      <c r="A6" t="s">
        <v>5</v>
      </c>
      <c r="B6" t="s">
        <v>171</v>
      </c>
      <c r="C6" t="s">
        <v>166</v>
      </c>
      <c r="F6">
        <v>-26.4</v>
      </c>
      <c r="G6" t="s">
        <v>173</v>
      </c>
    </row>
    <row r="7" spans="1:8" ht="14.45" x14ac:dyDescent="0.3">
      <c r="A7" t="s">
        <v>5</v>
      </c>
      <c r="B7" t="s">
        <v>99</v>
      </c>
    </row>
    <row r="8" spans="1:8" ht="14.45" x14ac:dyDescent="0.3">
      <c r="A8" t="s">
        <v>5</v>
      </c>
      <c r="B8" t="s">
        <v>100</v>
      </c>
    </row>
    <row r="9" spans="1:8" ht="14.45" x14ac:dyDescent="0.3">
      <c r="A9" t="s">
        <v>5</v>
      </c>
      <c r="B9" t="s">
        <v>168</v>
      </c>
      <c r="C9" t="s">
        <v>167</v>
      </c>
      <c r="F9">
        <v>6.5</v>
      </c>
      <c r="H9" t="s">
        <v>174</v>
      </c>
    </row>
    <row r="10" spans="1:8" ht="14.45" x14ac:dyDescent="0.3">
      <c r="A10" t="s">
        <v>5</v>
      </c>
      <c r="B10" t="s">
        <v>175</v>
      </c>
      <c r="C10" t="s">
        <v>167</v>
      </c>
      <c r="F10">
        <v>-4.5</v>
      </c>
      <c r="G10" t="s">
        <v>172</v>
      </c>
    </row>
    <row r="11" spans="1:8" ht="14.45" x14ac:dyDescent="0.3">
      <c r="A11" t="s">
        <v>5</v>
      </c>
      <c r="B11" t="s">
        <v>170</v>
      </c>
      <c r="C11" t="s">
        <v>167</v>
      </c>
      <c r="F11">
        <v>6</v>
      </c>
      <c r="G11" t="s">
        <v>32</v>
      </c>
      <c r="H11" t="s">
        <v>97</v>
      </c>
    </row>
    <row r="12" spans="1:8" ht="14.45" x14ac:dyDescent="0.3">
      <c r="A12" t="s">
        <v>5</v>
      </c>
      <c r="B12" t="s">
        <v>176</v>
      </c>
      <c r="C12" t="s">
        <v>167</v>
      </c>
      <c r="F12">
        <v>-5.4</v>
      </c>
      <c r="G12" t="s">
        <v>173</v>
      </c>
    </row>
    <row r="13" spans="1:8" ht="14.45" x14ac:dyDescent="0.3">
      <c r="A13" t="s">
        <v>5</v>
      </c>
      <c r="B13" t="s">
        <v>99</v>
      </c>
    </row>
    <row r="14" spans="1:8" ht="14.45" x14ac:dyDescent="0.3">
      <c r="A14" t="s">
        <v>5</v>
      </c>
      <c r="B14" t="s">
        <v>101</v>
      </c>
    </row>
    <row r="15" spans="1:8" ht="14.45" x14ac:dyDescent="0.3">
      <c r="A15" t="s">
        <v>5</v>
      </c>
      <c r="B15" t="s">
        <v>177</v>
      </c>
      <c r="F15">
        <v>5.25</v>
      </c>
      <c r="H15" t="s">
        <v>174</v>
      </c>
    </row>
    <row r="16" spans="1:8" ht="14.45" x14ac:dyDescent="0.3">
      <c r="A16" t="s">
        <v>5</v>
      </c>
      <c r="B16" t="s">
        <v>178</v>
      </c>
      <c r="F16">
        <v>-1.3</v>
      </c>
      <c r="G16" t="s">
        <v>172</v>
      </c>
    </row>
    <row r="17" spans="1:8" ht="14.45" x14ac:dyDescent="0.3">
      <c r="A17" t="s">
        <v>5</v>
      </c>
      <c r="B17" t="s">
        <v>179</v>
      </c>
      <c r="F17">
        <v>7</v>
      </c>
      <c r="G17" t="s">
        <v>32</v>
      </c>
      <c r="H17" t="s">
        <v>97</v>
      </c>
    </row>
    <row r="18" spans="1:8" ht="14.45" x14ac:dyDescent="0.3">
      <c r="A18" t="s">
        <v>5</v>
      </c>
      <c r="B18" t="s">
        <v>176</v>
      </c>
      <c r="F18">
        <v>-2.1</v>
      </c>
      <c r="G18" t="s">
        <v>173</v>
      </c>
    </row>
    <row r="19" spans="1:8" ht="14.45" x14ac:dyDescent="0.3">
      <c r="A19" t="s">
        <v>5</v>
      </c>
      <c r="B19" t="s">
        <v>99</v>
      </c>
    </row>
    <row r="20" spans="1:8" ht="14.45" x14ac:dyDescent="0.3">
      <c r="A20" t="s">
        <v>5</v>
      </c>
      <c r="B20" t="s">
        <v>102</v>
      </c>
    </row>
    <row r="21" spans="1:8" ht="14.45" x14ac:dyDescent="0.3">
      <c r="A21" t="s">
        <v>5</v>
      </c>
      <c r="B21" t="s">
        <v>177</v>
      </c>
      <c r="F21">
        <v>9</v>
      </c>
      <c r="H21" t="s">
        <v>174</v>
      </c>
    </row>
    <row r="22" spans="1:8" ht="14.45" x14ac:dyDescent="0.3">
      <c r="A22" t="s">
        <v>5</v>
      </c>
      <c r="B22" t="s">
        <v>178</v>
      </c>
      <c r="F22">
        <v>-1.9</v>
      </c>
      <c r="G22" t="s">
        <v>172</v>
      </c>
    </row>
    <row r="23" spans="1:8" ht="14.45" x14ac:dyDescent="0.3">
      <c r="A23" t="s">
        <v>5</v>
      </c>
      <c r="B23" t="s">
        <v>179</v>
      </c>
      <c r="F23">
        <v>8</v>
      </c>
      <c r="G23" t="s">
        <v>32</v>
      </c>
      <c r="H23" t="s">
        <v>97</v>
      </c>
    </row>
    <row r="24" spans="1:8" ht="14.45" x14ac:dyDescent="0.3">
      <c r="A24" t="s">
        <v>5</v>
      </c>
      <c r="B24" t="s">
        <v>176</v>
      </c>
      <c r="F24">
        <v>-14.6</v>
      </c>
      <c r="G24" t="s">
        <v>173</v>
      </c>
    </row>
    <row r="25" spans="1:8" x14ac:dyDescent="0.25">
      <c r="A25" t="s">
        <v>5</v>
      </c>
      <c r="B25" t="s">
        <v>99</v>
      </c>
    </row>
    <row r="26" spans="1:8" x14ac:dyDescent="0.25">
      <c r="A26" t="s">
        <v>5</v>
      </c>
      <c r="B26" t="s">
        <v>103</v>
      </c>
    </row>
    <row r="27" spans="1:8" x14ac:dyDescent="0.25">
      <c r="A27" t="s">
        <v>5</v>
      </c>
      <c r="B27" t="s">
        <v>177</v>
      </c>
      <c r="F27">
        <v>3.75</v>
      </c>
      <c r="H27" t="s">
        <v>174</v>
      </c>
    </row>
    <row r="28" spans="1:8" x14ac:dyDescent="0.25">
      <c r="A28" t="s">
        <v>5</v>
      </c>
      <c r="B28" t="s">
        <v>178</v>
      </c>
      <c r="F28">
        <v>-4</v>
      </c>
      <c r="G28" t="s">
        <v>172</v>
      </c>
    </row>
    <row r="29" spans="1:8" x14ac:dyDescent="0.25">
      <c r="A29" t="s">
        <v>5</v>
      </c>
      <c r="B29" t="s">
        <v>170</v>
      </c>
      <c r="F29">
        <v>3</v>
      </c>
      <c r="G29" t="s">
        <v>32</v>
      </c>
      <c r="H29" t="s">
        <v>97</v>
      </c>
    </row>
    <row r="30" spans="1:8" x14ac:dyDescent="0.25">
      <c r="A30" t="s">
        <v>5</v>
      </c>
      <c r="B30" t="s">
        <v>176</v>
      </c>
      <c r="F30">
        <v>4.2</v>
      </c>
      <c r="G30" t="s">
        <v>173</v>
      </c>
    </row>
    <row r="31" spans="1:8" x14ac:dyDescent="0.25">
      <c r="A31" t="s">
        <v>5</v>
      </c>
      <c r="B31" t="s">
        <v>99</v>
      </c>
    </row>
    <row r="32" spans="1:8" x14ac:dyDescent="0.25">
      <c r="A32" t="s">
        <v>5</v>
      </c>
      <c r="B32" t="s">
        <v>104</v>
      </c>
    </row>
    <row r="33" spans="1:8" x14ac:dyDescent="0.25">
      <c r="A33" t="s">
        <v>5</v>
      </c>
      <c r="B33" t="s">
        <v>177</v>
      </c>
      <c r="F33">
        <v>3.75</v>
      </c>
      <c r="H33" t="s">
        <v>174</v>
      </c>
    </row>
    <row r="34" spans="1:8" x14ac:dyDescent="0.25">
      <c r="A34" t="s">
        <v>5</v>
      </c>
      <c r="B34" t="s">
        <v>178</v>
      </c>
      <c r="F34">
        <v>-3</v>
      </c>
      <c r="G34" t="s">
        <v>172</v>
      </c>
    </row>
    <row r="35" spans="1:8" x14ac:dyDescent="0.25">
      <c r="A35" t="s">
        <v>5</v>
      </c>
      <c r="B35" t="s">
        <v>179</v>
      </c>
      <c r="F35">
        <v>5</v>
      </c>
      <c r="G35" t="s">
        <v>32</v>
      </c>
      <c r="H35" t="s">
        <v>97</v>
      </c>
    </row>
    <row r="36" spans="1:8" x14ac:dyDescent="0.25">
      <c r="A36" t="s">
        <v>5</v>
      </c>
      <c r="B36" t="s">
        <v>176</v>
      </c>
      <c r="F36">
        <v>11.7</v>
      </c>
      <c r="G36" t="s">
        <v>173</v>
      </c>
    </row>
    <row r="37" spans="1:8" x14ac:dyDescent="0.25">
      <c r="A37" t="s">
        <v>5</v>
      </c>
      <c r="B37" t="s">
        <v>99</v>
      </c>
    </row>
    <row r="38" spans="1:8" x14ac:dyDescent="0.25">
      <c r="A38" t="s">
        <v>5</v>
      </c>
      <c r="B38" t="s">
        <v>105</v>
      </c>
    </row>
    <row r="39" spans="1:8" x14ac:dyDescent="0.25">
      <c r="A39" t="s">
        <v>5</v>
      </c>
      <c r="B39" t="s">
        <v>168</v>
      </c>
      <c r="F39">
        <v>6.5</v>
      </c>
      <c r="H39" t="s">
        <v>174</v>
      </c>
    </row>
    <row r="40" spans="1:8" x14ac:dyDescent="0.25">
      <c r="A40" t="s">
        <v>5</v>
      </c>
      <c r="B40" t="s">
        <v>178</v>
      </c>
      <c r="F40">
        <v>-2.2000000000000002</v>
      </c>
      <c r="G40" t="s">
        <v>172</v>
      </c>
    </row>
    <row r="41" spans="1:8" x14ac:dyDescent="0.25">
      <c r="A41" t="s">
        <v>5</v>
      </c>
      <c r="B41" t="s">
        <v>170</v>
      </c>
      <c r="F41">
        <v>3.5</v>
      </c>
      <c r="G41" t="s">
        <v>32</v>
      </c>
      <c r="H41" t="s">
        <v>97</v>
      </c>
    </row>
    <row r="42" spans="1:8" x14ac:dyDescent="0.25">
      <c r="A42" t="s">
        <v>5</v>
      </c>
      <c r="B42" t="s">
        <v>176</v>
      </c>
      <c r="F42">
        <v>23.9</v>
      </c>
      <c r="G42" t="s">
        <v>173</v>
      </c>
    </row>
    <row r="43" spans="1:8" x14ac:dyDescent="0.25">
      <c r="A43" t="s">
        <v>5</v>
      </c>
      <c r="B43" t="s">
        <v>99</v>
      </c>
    </row>
    <row r="44" spans="1:8" x14ac:dyDescent="0.25">
      <c r="A44" t="s">
        <v>5</v>
      </c>
      <c r="B44" t="s">
        <v>106</v>
      </c>
    </row>
    <row r="45" spans="1:8" x14ac:dyDescent="0.25">
      <c r="A45" t="s">
        <v>5</v>
      </c>
      <c r="B45" t="s">
        <v>168</v>
      </c>
      <c r="F45">
        <v>7</v>
      </c>
      <c r="H45" t="s">
        <v>174</v>
      </c>
    </row>
    <row r="46" spans="1:8" x14ac:dyDescent="0.25">
      <c r="A46" t="s">
        <v>5</v>
      </c>
      <c r="B46" t="s">
        <v>178</v>
      </c>
      <c r="F46">
        <v>-1.4</v>
      </c>
      <c r="G46" t="s">
        <v>172</v>
      </c>
    </row>
    <row r="47" spans="1:8" x14ac:dyDescent="0.25">
      <c r="A47" t="s">
        <v>5</v>
      </c>
      <c r="B47" t="s">
        <v>170</v>
      </c>
      <c r="F47">
        <v>2.5</v>
      </c>
      <c r="G47" t="s">
        <v>32</v>
      </c>
      <c r="H47" t="s">
        <v>97</v>
      </c>
    </row>
    <row r="48" spans="1:8" x14ac:dyDescent="0.25">
      <c r="A48" t="s">
        <v>5</v>
      </c>
      <c r="B48" t="s">
        <v>176</v>
      </c>
      <c r="F48">
        <v>-23.9</v>
      </c>
      <c r="G48" t="s">
        <v>173</v>
      </c>
    </row>
    <row r="49" spans="1:8" x14ac:dyDescent="0.25">
      <c r="A49" t="s">
        <v>5</v>
      </c>
      <c r="B49" t="s">
        <v>99</v>
      </c>
    </row>
    <row r="50" spans="1:8" x14ac:dyDescent="0.25">
      <c r="A50" t="s">
        <v>5</v>
      </c>
      <c r="B50" t="s">
        <v>107</v>
      </c>
    </row>
    <row r="51" spans="1:8" x14ac:dyDescent="0.25">
      <c r="A51" t="s">
        <v>5</v>
      </c>
      <c r="B51" t="s">
        <v>177</v>
      </c>
      <c r="F51">
        <v>5.75</v>
      </c>
      <c r="H51" t="s">
        <v>174</v>
      </c>
    </row>
    <row r="52" spans="1:8" x14ac:dyDescent="0.25">
      <c r="A52" t="s">
        <v>5</v>
      </c>
      <c r="B52" t="s">
        <v>175</v>
      </c>
      <c r="F52">
        <v>-5</v>
      </c>
      <c r="G52" t="s">
        <v>172</v>
      </c>
    </row>
    <row r="53" spans="1:8" x14ac:dyDescent="0.25">
      <c r="A53" t="s">
        <v>5</v>
      </c>
      <c r="B53" t="s">
        <v>179</v>
      </c>
      <c r="F53">
        <v>3.75</v>
      </c>
      <c r="G53" t="s">
        <v>32</v>
      </c>
      <c r="H53" t="s">
        <v>97</v>
      </c>
    </row>
    <row r="54" spans="1:8" x14ac:dyDescent="0.25">
      <c r="A54" t="s">
        <v>5</v>
      </c>
      <c r="B54" t="s">
        <v>176</v>
      </c>
      <c r="F54">
        <v>46.7</v>
      </c>
      <c r="G54" t="s">
        <v>173</v>
      </c>
    </row>
    <row r="55" spans="1:8" x14ac:dyDescent="0.25">
      <c r="A55" t="s">
        <v>5</v>
      </c>
      <c r="B55" t="s">
        <v>99</v>
      </c>
    </row>
    <row r="56" spans="1:8" x14ac:dyDescent="0.25">
      <c r="A56" t="s">
        <v>5</v>
      </c>
      <c r="B56" t="s">
        <v>108</v>
      </c>
    </row>
    <row r="57" spans="1:8" x14ac:dyDescent="0.25">
      <c r="A57" t="s">
        <v>5</v>
      </c>
      <c r="B57" t="s">
        <v>177</v>
      </c>
      <c r="F57">
        <v>5</v>
      </c>
      <c r="H57" t="s">
        <v>174</v>
      </c>
    </row>
    <row r="58" spans="1:8" x14ac:dyDescent="0.25">
      <c r="A58" t="s">
        <v>5</v>
      </c>
      <c r="B58" t="s">
        <v>175</v>
      </c>
      <c r="F58">
        <v>-5</v>
      </c>
      <c r="G58" t="s">
        <v>172</v>
      </c>
    </row>
    <row r="59" spans="1:8" x14ac:dyDescent="0.25">
      <c r="A59" t="s">
        <v>5</v>
      </c>
      <c r="B59" t="s">
        <v>170</v>
      </c>
      <c r="F59">
        <v>64</v>
      </c>
      <c r="G59" t="s">
        <v>32</v>
      </c>
      <c r="H59" t="s">
        <v>97</v>
      </c>
    </row>
    <row r="60" spans="1:8" x14ac:dyDescent="0.25">
      <c r="A60" t="s">
        <v>5</v>
      </c>
      <c r="B60" t="s">
        <v>176</v>
      </c>
      <c r="F60">
        <v>88</v>
      </c>
      <c r="G60" t="s">
        <v>173</v>
      </c>
    </row>
    <row r="61" spans="1:8" x14ac:dyDescent="0.25">
      <c r="A61" t="s">
        <v>5</v>
      </c>
      <c r="B61" t="s">
        <v>99</v>
      </c>
    </row>
    <row r="62" spans="1:8" x14ac:dyDescent="0.25">
      <c r="A62" t="s">
        <v>5</v>
      </c>
      <c r="B62" t="s">
        <v>109</v>
      </c>
    </row>
    <row r="63" spans="1:8" x14ac:dyDescent="0.25">
      <c r="A63" t="s">
        <v>5</v>
      </c>
      <c r="B63" t="s">
        <v>168</v>
      </c>
      <c r="F63">
        <v>5.75</v>
      </c>
      <c r="H63" t="s">
        <v>174</v>
      </c>
    </row>
    <row r="64" spans="1:8" x14ac:dyDescent="0.25">
      <c r="A64" t="s">
        <v>5</v>
      </c>
      <c r="B64" t="s">
        <v>178</v>
      </c>
      <c r="F64">
        <v>-7.2</v>
      </c>
      <c r="G64" t="s">
        <v>172</v>
      </c>
    </row>
    <row r="65" spans="1:8" x14ac:dyDescent="0.25">
      <c r="A65" t="s">
        <v>5</v>
      </c>
      <c r="B65" t="s">
        <v>179</v>
      </c>
      <c r="F65">
        <v>3</v>
      </c>
      <c r="G65" t="s">
        <v>32</v>
      </c>
      <c r="H65" t="s">
        <v>97</v>
      </c>
    </row>
    <row r="66" spans="1:8" x14ac:dyDescent="0.25">
      <c r="A66" t="s">
        <v>5</v>
      </c>
      <c r="B66" t="s">
        <v>176</v>
      </c>
      <c r="F66">
        <v>-40</v>
      </c>
      <c r="G66" t="s">
        <v>173</v>
      </c>
    </row>
    <row r="67" spans="1:8" x14ac:dyDescent="0.25">
      <c r="A67" t="s">
        <v>5</v>
      </c>
      <c r="B67" t="s">
        <v>99</v>
      </c>
    </row>
    <row r="68" spans="1:8" x14ac:dyDescent="0.25">
      <c r="A68" t="s">
        <v>5</v>
      </c>
      <c r="B68" t="s">
        <v>110</v>
      </c>
    </row>
    <row r="69" spans="1:8" x14ac:dyDescent="0.25">
      <c r="A69" t="s">
        <v>5</v>
      </c>
      <c r="B69" t="s">
        <v>177</v>
      </c>
      <c r="F69">
        <v>3.75</v>
      </c>
      <c r="H69" t="s">
        <v>174</v>
      </c>
    </row>
    <row r="70" spans="1:8" x14ac:dyDescent="0.25">
      <c r="A70" t="s">
        <v>5</v>
      </c>
      <c r="B70" t="s">
        <v>175</v>
      </c>
      <c r="F70">
        <v>-3.5</v>
      </c>
      <c r="G70" t="s">
        <v>172</v>
      </c>
    </row>
    <row r="71" spans="1:8" x14ac:dyDescent="0.25">
      <c r="A71" t="s">
        <v>5</v>
      </c>
      <c r="B71" t="s">
        <v>179</v>
      </c>
      <c r="F71">
        <v>4</v>
      </c>
      <c r="G71" t="s">
        <v>32</v>
      </c>
      <c r="H71" t="s">
        <v>97</v>
      </c>
    </row>
    <row r="72" spans="1:8" x14ac:dyDescent="0.25">
      <c r="A72" t="s">
        <v>5</v>
      </c>
      <c r="B72" t="s">
        <v>171</v>
      </c>
      <c r="F72">
        <v>24.8</v>
      </c>
      <c r="G7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2" max="2" width="28.42578125" customWidth="1"/>
    <col min="6" max="6" width="13.42578125" bestFit="1" customWidth="1"/>
  </cols>
  <sheetData>
    <row r="1" spans="1:8" x14ac:dyDescent="0.3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3">
      <c r="A2" t="s">
        <v>6</v>
      </c>
      <c r="B2" t="s">
        <v>111</v>
      </c>
      <c r="F2">
        <f xml:space="preserve"> 7.15</f>
        <v>7.15</v>
      </c>
      <c r="G2" t="s">
        <v>23</v>
      </c>
    </row>
    <row r="3" spans="1:8" x14ac:dyDescent="0.3">
      <c r="A3" t="s">
        <v>6</v>
      </c>
      <c r="B3" t="s">
        <v>112</v>
      </c>
      <c r="F3">
        <v>11.95</v>
      </c>
      <c r="G3" t="s">
        <v>23</v>
      </c>
    </row>
    <row r="4" spans="1:8" x14ac:dyDescent="0.3">
      <c r="A4" t="s">
        <v>6</v>
      </c>
      <c r="B4" t="s">
        <v>113</v>
      </c>
      <c r="F4">
        <v>55.96</v>
      </c>
      <c r="G4" t="s">
        <v>23</v>
      </c>
    </row>
    <row r="5" spans="1:8" x14ac:dyDescent="0.3">
      <c r="A5" t="s">
        <v>6</v>
      </c>
      <c r="B5" t="s">
        <v>114</v>
      </c>
      <c r="F5">
        <v>38.5</v>
      </c>
      <c r="G5" t="s">
        <v>88</v>
      </c>
    </row>
    <row r="6" spans="1:8" x14ac:dyDescent="0.3">
      <c r="A6" t="s">
        <v>6</v>
      </c>
      <c r="B6" t="s">
        <v>115</v>
      </c>
      <c r="C6" t="s">
        <v>116</v>
      </c>
      <c r="F6">
        <f xml:space="preserve"> (72 * 36) / 24</f>
        <v>108</v>
      </c>
      <c r="G6" t="s">
        <v>26</v>
      </c>
    </row>
    <row r="7" spans="1:8" x14ac:dyDescent="0.3">
      <c r="A7" t="s">
        <v>6</v>
      </c>
      <c r="B7" t="s">
        <v>118</v>
      </c>
      <c r="C7" t="s">
        <v>117</v>
      </c>
      <c r="F7">
        <v>36</v>
      </c>
      <c r="G7" t="s">
        <v>23</v>
      </c>
    </row>
    <row r="8" spans="1:8" x14ac:dyDescent="0.3">
      <c r="A8" t="s">
        <v>6</v>
      </c>
      <c r="B8" t="s">
        <v>119</v>
      </c>
      <c r="F8">
        <v>479.12</v>
      </c>
      <c r="G8" t="s">
        <v>88</v>
      </c>
    </row>
    <row r="9" spans="1:8" x14ac:dyDescent="0.3">
      <c r="A9" t="s">
        <v>6</v>
      </c>
      <c r="B9" t="s">
        <v>120</v>
      </c>
      <c r="F9">
        <v>0.8</v>
      </c>
      <c r="G9" t="s">
        <v>121</v>
      </c>
    </row>
    <row r="10" spans="1:8" x14ac:dyDescent="0.3">
      <c r="A10" t="s">
        <v>6</v>
      </c>
      <c r="B10" t="s">
        <v>122</v>
      </c>
      <c r="F10">
        <v>24.98</v>
      </c>
    </row>
    <row r="11" spans="1:8" x14ac:dyDescent="0.3">
      <c r="A11" t="s">
        <v>6</v>
      </c>
      <c r="B11" t="s">
        <v>123</v>
      </c>
      <c r="C11" t="s">
        <v>125</v>
      </c>
      <c r="F11">
        <f>6567 / 496</f>
        <v>13.23991935483871</v>
      </c>
      <c r="G1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x14ac:dyDescent="0.25">
      <c r="A2" t="s">
        <v>181</v>
      </c>
      <c r="B2" t="s">
        <v>182</v>
      </c>
      <c r="G2" t="s">
        <v>188</v>
      </c>
      <c r="J2" t="s">
        <v>187</v>
      </c>
    </row>
    <row r="4" spans="1:11" x14ac:dyDescent="0.25">
      <c r="A4" t="s">
        <v>181</v>
      </c>
      <c r="B4" t="s">
        <v>183</v>
      </c>
      <c r="F4">
        <v>259</v>
      </c>
      <c r="G4" t="s">
        <v>189</v>
      </c>
      <c r="H4" t="s">
        <v>191</v>
      </c>
      <c r="J4" t="s">
        <v>190</v>
      </c>
    </row>
    <row r="5" spans="1:11" x14ac:dyDescent="0.25">
      <c r="A5" t="s">
        <v>181</v>
      </c>
      <c r="B5" t="s">
        <v>184</v>
      </c>
      <c r="F5">
        <v>258</v>
      </c>
      <c r="G5" t="s">
        <v>189</v>
      </c>
      <c r="H5" t="s">
        <v>191</v>
      </c>
      <c r="J5" t="s">
        <v>190</v>
      </c>
    </row>
    <row r="6" spans="1:11" x14ac:dyDescent="0.25">
      <c r="A6" t="s">
        <v>181</v>
      </c>
      <c r="B6" t="s">
        <v>185</v>
      </c>
      <c r="F6">
        <v>455</v>
      </c>
      <c r="G6" t="s">
        <v>189</v>
      </c>
      <c r="J6" t="s">
        <v>190</v>
      </c>
    </row>
    <row r="7" spans="1:11" ht="14.45" x14ac:dyDescent="0.3">
      <c r="A7" t="s">
        <v>181</v>
      </c>
      <c r="B7" t="s">
        <v>186</v>
      </c>
      <c r="G7" t="s">
        <v>189</v>
      </c>
      <c r="J7" t="s">
        <v>209</v>
      </c>
    </row>
    <row r="8" spans="1:11" ht="14.45" x14ac:dyDescent="0.3">
      <c r="A8" t="s">
        <v>181</v>
      </c>
      <c r="B8" t="s">
        <v>192</v>
      </c>
      <c r="F8">
        <v>1250</v>
      </c>
      <c r="G8" t="s">
        <v>88</v>
      </c>
      <c r="H8" t="s">
        <v>193</v>
      </c>
      <c r="J8" t="s">
        <v>190</v>
      </c>
      <c r="K8" t="s">
        <v>200</v>
      </c>
    </row>
    <row r="9" spans="1:11" ht="14.45" x14ac:dyDescent="0.3">
      <c r="A9" t="s">
        <v>181</v>
      </c>
      <c r="B9" t="s">
        <v>194</v>
      </c>
      <c r="F9">
        <v>6.7799999999999996E-3</v>
      </c>
      <c r="G9" t="s">
        <v>195</v>
      </c>
      <c r="H9" t="s">
        <v>196</v>
      </c>
      <c r="J9" t="s">
        <v>190</v>
      </c>
    </row>
    <row r="10" spans="1:11" ht="14.45" x14ac:dyDescent="0.3">
      <c r="A10" t="s">
        <v>181</v>
      </c>
      <c r="B10" t="s">
        <v>197</v>
      </c>
      <c r="F10">
        <v>330</v>
      </c>
      <c r="G10" t="s">
        <v>121</v>
      </c>
      <c r="H10" t="s">
        <v>198</v>
      </c>
      <c r="J10" t="s">
        <v>190</v>
      </c>
    </row>
    <row r="11" spans="1:11" ht="14.45" x14ac:dyDescent="0.3">
      <c r="A11" t="s">
        <v>181</v>
      </c>
      <c r="B11" t="s">
        <v>201</v>
      </c>
      <c r="F11">
        <v>126000</v>
      </c>
      <c r="G11" t="s">
        <v>88</v>
      </c>
      <c r="H11" t="s">
        <v>202</v>
      </c>
      <c r="J11" t="s">
        <v>190</v>
      </c>
    </row>
    <row r="12" spans="1:11" ht="14.45" x14ac:dyDescent="0.3">
      <c r="A12" t="s">
        <v>181</v>
      </c>
      <c r="B12" t="s">
        <v>203</v>
      </c>
      <c r="F12">
        <v>20000</v>
      </c>
      <c r="G12" t="s">
        <v>88</v>
      </c>
      <c r="H12" t="s">
        <v>204</v>
      </c>
      <c r="J12" t="s">
        <v>190</v>
      </c>
    </row>
    <row r="13" spans="1:11" x14ac:dyDescent="0.25">
      <c r="A13" t="s">
        <v>181</v>
      </c>
      <c r="B13" t="s">
        <v>205</v>
      </c>
      <c r="F13">
        <v>20</v>
      </c>
      <c r="G13" t="s">
        <v>121</v>
      </c>
      <c r="H13" t="s">
        <v>206</v>
      </c>
      <c r="J13" t="s">
        <v>190</v>
      </c>
    </row>
    <row r="14" spans="1:11" x14ac:dyDescent="0.25">
      <c r="A14" t="s">
        <v>181</v>
      </c>
      <c r="B14" t="s">
        <v>207</v>
      </c>
      <c r="F14">
        <v>500</v>
      </c>
      <c r="G14" t="s">
        <v>88</v>
      </c>
      <c r="H14" t="s">
        <v>206</v>
      </c>
      <c r="J14" t="s">
        <v>190</v>
      </c>
      <c r="K14" t="s">
        <v>200</v>
      </c>
    </row>
    <row r="15" spans="1:11" x14ac:dyDescent="0.25">
      <c r="A15" t="s">
        <v>181</v>
      </c>
      <c r="B15" t="s">
        <v>208</v>
      </c>
      <c r="F15">
        <v>1</v>
      </c>
      <c r="G15" t="s">
        <v>121</v>
      </c>
      <c r="H15" t="s">
        <v>206</v>
      </c>
      <c r="J15" t="s">
        <v>190</v>
      </c>
    </row>
    <row r="16" spans="1:11" x14ac:dyDescent="0.25">
      <c r="A16" t="s">
        <v>181</v>
      </c>
      <c r="B16" t="s">
        <v>210</v>
      </c>
      <c r="G16" t="s">
        <v>88</v>
      </c>
      <c r="H16" t="s">
        <v>212</v>
      </c>
      <c r="J16" t="s">
        <v>209</v>
      </c>
    </row>
    <row r="17" spans="1:11" x14ac:dyDescent="0.25">
      <c r="A17" t="s">
        <v>181</v>
      </c>
      <c r="B17" t="s">
        <v>211</v>
      </c>
      <c r="G17" t="s">
        <v>26</v>
      </c>
      <c r="H17" t="s">
        <v>212</v>
      </c>
      <c r="J17" t="s">
        <v>209</v>
      </c>
    </row>
    <row r="18" spans="1:11" x14ac:dyDescent="0.25">
      <c r="A18" t="s">
        <v>181</v>
      </c>
      <c r="B18" t="s">
        <v>213</v>
      </c>
      <c r="G18" t="s">
        <v>121</v>
      </c>
      <c r="J18" t="s">
        <v>209</v>
      </c>
    </row>
    <row r="19" spans="1:11" x14ac:dyDescent="0.25">
      <c r="A19" t="s">
        <v>181</v>
      </c>
      <c r="B19" t="s">
        <v>214</v>
      </c>
      <c r="G19" t="s">
        <v>88</v>
      </c>
      <c r="J19" t="s">
        <v>209</v>
      </c>
    </row>
    <row r="20" spans="1:11" x14ac:dyDescent="0.25">
      <c r="A20" t="s">
        <v>181</v>
      </c>
      <c r="B20" t="s">
        <v>215</v>
      </c>
      <c r="G20" t="s">
        <v>88</v>
      </c>
      <c r="J20" t="s">
        <v>209</v>
      </c>
    </row>
    <row r="21" spans="1:11" x14ac:dyDescent="0.25">
      <c r="A21" t="s">
        <v>181</v>
      </c>
      <c r="B21" t="s">
        <v>216</v>
      </c>
      <c r="G21" t="s">
        <v>26</v>
      </c>
      <c r="H21" t="s">
        <v>217</v>
      </c>
      <c r="J21" t="s">
        <v>209</v>
      </c>
      <c r="K21" t="s">
        <v>200</v>
      </c>
    </row>
    <row r="22" spans="1:11" x14ac:dyDescent="0.25">
      <c r="A22" t="s">
        <v>181</v>
      </c>
      <c r="B22" t="s">
        <v>218</v>
      </c>
      <c r="G22" t="s">
        <v>26</v>
      </c>
      <c r="J22" t="s">
        <v>209</v>
      </c>
      <c r="K22" t="s">
        <v>200</v>
      </c>
    </row>
    <row r="23" spans="1:11" x14ac:dyDescent="0.25">
      <c r="A23" t="s">
        <v>181</v>
      </c>
      <c r="B23" t="s">
        <v>219</v>
      </c>
      <c r="G23" t="s">
        <v>121</v>
      </c>
      <c r="J23" t="s">
        <v>209</v>
      </c>
      <c r="K23" t="s">
        <v>200</v>
      </c>
    </row>
    <row r="24" spans="1:11" x14ac:dyDescent="0.25">
      <c r="A24" t="s">
        <v>181</v>
      </c>
      <c r="B24" t="s">
        <v>220</v>
      </c>
      <c r="G24" t="s">
        <v>26</v>
      </c>
      <c r="J24" t="s">
        <v>209</v>
      </c>
    </row>
    <row r="25" spans="1:11" x14ac:dyDescent="0.25">
      <c r="A25" t="s">
        <v>181</v>
      </c>
      <c r="B25" t="s">
        <v>221</v>
      </c>
      <c r="G25" t="s">
        <v>88</v>
      </c>
      <c r="J25" t="s">
        <v>209</v>
      </c>
    </row>
    <row r="26" spans="1:11" x14ac:dyDescent="0.25">
      <c r="A26" t="s">
        <v>181</v>
      </c>
      <c r="B26" t="s">
        <v>222</v>
      </c>
      <c r="G26" t="s">
        <v>121</v>
      </c>
      <c r="H26" t="s">
        <v>224</v>
      </c>
      <c r="J26" t="s">
        <v>209</v>
      </c>
    </row>
    <row r="27" spans="1:11" x14ac:dyDescent="0.25">
      <c r="A27" t="s">
        <v>181</v>
      </c>
      <c r="B27" t="s">
        <v>223</v>
      </c>
      <c r="G27" t="s">
        <v>88</v>
      </c>
      <c r="J27" t="s">
        <v>209</v>
      </c>
      <c r="K27" t="s">
        <v>200</v>
      </c>
    </row>
    <row r="30" spans="1:11" x14ac:dyDescent="0.25">
      <c r="A30" t="s">
        <v>181</v>
      </c>
      <c r="B30" t="s">
        <v>225</v>
      </c>
      <c r="G30" t="s">
        <v>121</v>
      </c>
      <c r="J30" t="s">
        <v>232</v>
      </c>
    </row>
    <row r="31" spans="1:11" x14ac:dyDescent="0.25">
      <c r="A31" t="s">
        <v>181</v>
      </c>
      <c r="B31" t="s">
        <v>226</v>
      </c>
      <c r="G31" t="s">
        <v>121</v>
      </c>
      <c r="J31" t="s">
        <v>232</v>
      </c>
    </row>
    <row r="32" spans="1:11" x14ac:dyDescent="0.25">
      <c r="A32" t="s">
        <v>181</v>
      </c>
      <c r="B32" t="s">
        <v>227</v>
      </c>
      <c r="G32" t="s">
        <v>121</v>
      </c>
      <c r="J32" t="s">
        <v>232</v>
      </c>
    </row>
    <row r="33" spans="1:10" x14ac:dyDescent="0.25">
      <c r="A33" t="s">
        <v>181</v>
      </c>
      <c r="B33" t="s">
        <v>228</v>
      </c>
      <c r="G33" t="s">
        <v>26</v>
      </c>
      <c r="J33" t="s">
        <v>232</v>
      </c>
    </row>
    <row r="34" spans="1:10" x14ac:dyDescent="0.25">
      <c r="A34" t="s">
        <v>181</v>
      </c>
      <c r="B34" t="s">
        <v>229</v>
      </c>
      <c r="G34" t="s">
        <v>26</v>
      </c>
      <c r="J34" t="s">
        <v>232</v>
      </c>
    </row>
    <row r="35" spans="1:10" x14ac:dyDescent="0.25">
      <c r="A35" t="s">
        <v>181</v>
      </c>
      <c r="B35" t="s">
        <v>230</v>
      </c>
      <c r="G35" t="s">
        <v>88</v>
      </c>
      <c r="J35" t="s">
        <v>232</v>
      </c>
    </row>
    <row r="36" spans="1:10" x14ac:dyDescent="0.25">
      <c r="A36" t="s">
        <v>181</v>
      </c>
      <c r="B36" t="s">
        <v>231</v>
      </c>
      <c r="G36" t="s">
        <v>88</v>
      </c>
      <c r="J36" t="s">
        <v>232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s="2" customFormat="1" x14ac:dyDescent="0.25">
      <c r="A2" t="s">
        <v>233</v>
      </c>
      <c r="B2" s="2" t="s">
        <v>240</v>
      </c>
      <c r="G2" s="2" t="s">
        <v>188</v>
      </c>
      <c r="J2" s="2" t="s">
        <v>187</v>
      </c>
    </row>
    <row r="3" spans="1:11" s="2" customFormat="1" x14ac:dyDescent="0.25">
      <c r="A3" t="s">
        <v>233</v>
      </c>
      <c r="B3" s="2" t="s">
        <v>241</v>
      </c>
      <c r="G3" s="2" t="s">
        <v>121</v>
      </c>
      <c r="J3" s="2" t="s">
        <v>187</v>
      </c>
    </row>
    <row r="4" spans="1:11" s="2" customFormat="1" x14ac:dyDescent="0.25"/>
    <row r="5" spans="1:11" x14ac:dyDescent="0.25">
      <c r="A5" t="s">
        <v>233</v>
      </c>
      <c r="B5" t="s">
        <v>234</v>
      </c>
      <c r="G5" t="s">
        <v>88</v>
      </c>
      <c r="H5" t="s">
        <v>235</v>
      </c>
      <c r="J5" t="s">
        <v>209</v>
      </c>
    </row>
    <row r="6" spans="1:11" x14ac:dyDescent="0.25">
      <c r="A6" t="s">
        <v>233</v>
      </c>
      <c r="B6" t="s">
        <v>236</v>
      </c>
      <c r="G6" t="s">
        <v>121</v>
      </c>
      <c r="H6" t="s">
        <v>235</v>
      </c>
      <c r="J6" t="s">
        <v>209</v>
      </c>
    </row>
    <row r="7" spans="1:11" x14ac:dyDescent="0.25">
      <c r="A7" t="s">
        <v>233</v>
      </c>
      <c r="B7" t="s">
        <v>237</v>
      </c>
      <c r="F7">
        <v>0</v>
      </c>
      <c r="G7" t="s">
        <v>121</v>
      </c>
      <c r="J7" t="s">
        <v>190</v>
      </c>
      <c r="K7" t="s">
        <v>238</v>
      </c>
    </row>
    <row r="8" spans="1:11" x14ac:dyDescent="0.25">
      <c r="A8" t="s">
        <v>233</v>
      </c>
      <c r="B8" t="s">
        <v>239</v>
      </c>
      <c r="F8">
        <v>0</v>
      </c>
      <c r="G8" t="s">
        <v>88</v>
      </c>
      <c r="J8" t="s">
        <v>190</v>
      </c>
      <c r="K8" t="s">
        <v>238</v>
      </c>
    </row>
    <row r="9" spans="1:11" x14ac:dyDescent="0.25">
      <c r="A9" t="s">
        <v>233</v>
      </c>
      <c r="B9" t="s">
        <v>242</v>
      </c>
      <c r="G9" t="s">
        <v>88</v>
      </c>
      <c r="H9" t="s">
        <v>235</v>
      </c>
      <c r="J9" t="s">
        <v>209</v>
      </c>
    </row>
    <row r="10" spans="1:11" ht="14.45" x14ac:dyDescent="0.3"/>
    <row r="11" spans="1:11" ht="14.45" x14ac:dyDescent="0.3"/>
    <row r="12" spans="1:11" ht="14.45" x14ac:dyDescent="0.3"/>
    <row r="13" spans="1:11" ht="14.45" x14ac:dyDescent="0.3"/>
    <row r="14" spans="1:11" ht="14.45" x14ac:dyDescent="0.3"/>
    <row r="15" spans="1:11" ht="14.45" x14ac:dyDescent="0.3"/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s="2" customFormat="1" x14ac:dyDescent="0.25">
      <c r="A2" t="s">
        <v>1</v>
      </c>
      <c r="B2" s="2" t="s">
        <v>243</v>
      </c>
      <c r="C2" s="2" t="s">
        <v>244</v>
      </c>
      <c r="J2" s="2" t="s">
        <v>187</v>
      </c>
    </row>
    <row r="3" spans="1:11" s="2" customFormat="1" x14ac:dyDescent="0.25">
      <c r="A3" t="s">
        <v>1</v>
      </c>
      <c r="B3" s="2" t="s">
        <v>245</v>
      </c>
      <c r="J3" s="2" t="s">
        <v>187</v>
      </c>
    </row>
    <row r="4" spans="1:11" s="2" customFormat="1" x14ac:dyDescent="0.25">
      <c r="A4" t="s">
        <v>1</v>
      </c>
      <c r="B4" s="2" t="s">
        <v>246</v>
      </c>
      <c r="J4" s="2" t="s">
        <v>187</v>
      </c>
    </row>
    <row r="5" spans="1:11" s="2" customFormat="1" x14ac:dyDescent="0.25">
      <c r="A5" t="s">
        <v>1</v>
      </c>
      <c r="B5" s="2" t="s">
        <v>248</v>
      </c>
      <c r="C5" s="2" t="s">
        <v>250</v>
      </c>
      <c r="J5" s="2" t="s">
        <v>187</v>
      </c>
    </row>
    <row r="7" spans="1:11" x14ac:dyDescent="0.25">
      <c r="A7" t="s">
        <v>1</v>
      </c>
      <c r="B7" t="s">
        <v>247</v>
      </c>
      <c r="C7" t="s">
        <v>249</v>
      </c>
      <c r="G7" t="s">
        <v>273</v>
      </c>
      <c r="J7" t="s">
        <v>209</v>
      </c>
    </row>
    <row r="9" spans="1:11" x14ac:dyDescent="0.25">
      <c r="A9" t="s">
        <v>1</v>
      </c>
      <c r="B9" s="2" t="s">
        <v>245</v>
      </c>
      <c r="J9" t="s">
        <v>252</v>
      </c>
    </row>
    <row r="10" spans="1:11" x14ac:dyDescent="0.25">
      <c r="A10" t="s">
        <v>1</v>
      </c>
      <c r="B10" s="2" t="s">
        <v>246</v>
      </c>
      <c r="J10" t="s">
        <v>252</v>
      </c>
    </row>
    <row r="11" spans="1:11" x14ac:dyDescent="0.25">
      <c r="A11" t="s">
        <v>1</v>
      </c>
      <c r="B11" s="2" t="s">
        <v>251</v>
      </c>
      <c r="J11" t="s">
        <v>252</v>
      </c>
    </row>
    <row r="12" spans="1:11" ht="14.45" x14ac:dyDescent="0.3"/>
    <row r="13" spans="1:11" ht="14.45" x14ac:dyDescent="0.3"/>
    <row r="14" spans="1:11" ht="14.45" x14ac:dyDescent="0.3"/>
    <row r="15" spans="1:11" ht="14.45" x14ac:dyDescent="0.3"/>
    <row r="16" spans="1:11" ht="14.45" x14ac:dyDescent="0.3"/>
    <row r="17" ht="14.45" x14ac:dyDescent="0.3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s="2" customFormat="1" x14ac:dyDescent="0.25">
      <c r="A2" t="s">
        <v>14</v>
      </c>
      <c r="B2" s="2" t="s">
        <v>253</v>
      </c>
      <c r="C2" s="2" t="s">
        <v>254</v>
      </c>
      <c r="G2" s="5" t="s">
        <v>275</v>
      </c>
      <c r="J2" s="2" t="s">
        <v>187</v>
      </c>
    </row>
    <row r="3" spans="1:11" s="2" customFormat="1" x14ac:dyDescent="0.25">
      <c r="A3" t="s">
        <v>14</v>
      </c>
      <c r="B3" s="2" t="s">
        <v>255</v>
      </c>
      <c r="C3" s="2" t="s">
        <v>256</v>
      </c>
      <c r="G3" s="5" t="s">
        <v>275</v>
      </c>
      <c r="J3" s="2" t="s">
        <v>187</v>
      </c>
    </row>
    <row r="4" spans="1:11" s="2" customFormat="1" x14ac:dyDescent="0.25">
      <c r="A4" t="s">
        <v>14</v>
      </c>
      <c r="B4" s="2" t="s">
        <v>247</v>
      </c>
      <c r="G4" s="2" t="s">
        <v>273</v>
      </c>
      <c r="J4" s="2" t="s">
        <v>187</v>
      </c>
    </row>
    <row r="5" spans="1:11" s="2" customFormat="1" x14ac:dyDescent="0.25">
      <c r="A5" t="s">
        <v>14</v>
      </c>
      <c r="B5" s="2" t="s">
        <v>257</v>
      </c>
      <c r="C5" s="2" t="s">
        <v>258</v>
      </c>
      <c r="G5" s="2" t="s">
        <v>88</v>
      </c>
      <c r="J5" s="2" t="s">
        <v>187</v>
      </c>
    </row>
    <row r="7" spans="1:11" x14ac:dyDescent="0.25">
      <c r="A7" t="s">
        <v>14</v>
      </c>
      <c r="B7" t="s">
        <v>259</v>
      </c>
      <c r="C7" t="s">
        <v>260</v>
      </c>
      <c r="F7">
        <v>9.8665000000000003E-3</v>
      </c>
      <c r="G7" t="s">
        <v>274</v>
      </c>
      <c r="J7" t="s">
        <v>261</v>
      </c>
    </row>
    <row r="8" spans="1:11" x14ac:dyDescent="0.25">
      <c r="A8" t="s">
        <v>14</v>
      </c>
      <c r="B8" t="s">
        <v>262</v>
      </c>
      <c r="F8" s="4">
        <v>2.7182818284590402</v>
      </c>
      <c r="G8" s="6" t="s">
        <v>275</v>
      </c>
      <c r="J8" t="s">
        <v>261</v>
      </c>
    </row>
    <row r="9" spans="1:11" x14ac:dyDescent="0.25">
      <c r="F9" s="4"/>
      <c r="G9" s="6"/>
    </row>
    <row r="10" spans="1:11" x14ac:dyDescent="0.25">
      <c r="A10" t="s">
        <v>14</v>
      </c>
      <c r="B10" s="2" t="s">
        <v>263</v>
      </c>
      <c r="C10" t="s">
        <v>264</v>
      </c>
      <c r="G10" t="s">
        <v>88</v>
      </c>
      <c r="J10" t="s">
        <v>209</v>
      </c>
    </row>
    <row r="11" spans="1:11" x14ac:dyDescent="0.25">
      <c r="A11" t="s">
        <v>14</v>
      </c>
      <c r="B11" s="2" t="s">
        <v>265</v>
      </c>
      <c r="G11" s="6" t="s">
        <v>275</v>
      </c>
      <c r="H11" t="s">
        <v>266</v>
      </c>
      <c r="J11" t="s">
        <v>209</v>
      </c>
    </row>
    <row r="12" spans="1:11" x14ac:dyDescent="0.25">
      <c r="A12" t="s">
        <v>14</v>
      </c>
      <c r="B12" s="2" t="s">
        <v>267</v>
      </c>
      <c r="G12" t="s">
        <v>88</v>
      </c>
      <c r="J12" t="s">
        <v>209</v>
      </c>
    </row>
    <row r="13" spans="1:11" ht="14.45" x14ac:dyDescent="0.3"/>
    <row r="14" spans="1:11" ht="14.45" x14ac:dyDescent="0.3">
      <c r="A14" t="s">
        <v>14</v>
      </c>
      <c r="B14" t="s">
        <v>268</v>
      </c>
      <c r="G14" t="s">
        <v>88</v>
      </c>
      <c r="J14" t="s">
        <v>232</v>
      </c>
    </row>
    <row r="15" spans="1:11" ht="14.45" x14ac:dyDescent="0.3">
      <c r="A15" t="s">
        <v>14</v>
      </c>
      <c r="B15" t="s">
        <v>269</v>
      </c>
      <c r="G15" t="s">
        <v>88</v>
      </c>
      <c r="J15" t="s">
        <v>232</v>
      </c>
    </row>
    <row r="16" spans="1:11" ht="14.45" x14ac:dyDescent="0.3">
      <c r="A16" t="s">
        <v>14</v>
      </c>
      <c r="B16" t="s">
        <v>270</v>
      </c>
      <c r="G16" t="s">
        <v>88</v>
      </c>
      <c r="J16" t="s">
        <v>232</v>
      </c>
    </row>
    <row r="17" ht="14.45" x14ac:dyDescent="0.3"/>
    <row r="18" ht="14.45" x14ac:dyDescent="0.3"/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s="2" customFormat="1" x14ac:dyDescent="0.25">
      <c r="A2" t="s">
        <v>2</v>
      </c>
      <c r="B2" s="2" t="s">
        <v>276</v>
      </c>
      <c r="C2" s="2" t="s">
        <v>277</v>
      </c>
      <c r="J2" s="2" t="s">
        <v>187</v>
      </c>
      <c r="K2" s="2" t="s">
        <v>278</v>
      </c>
    </row>
    <row r="3" spans="1:11" s="2" customFormat="1" x14ac:dyDescent="0.25">
      <c r="A3"/>
      <c r="B3" s="2" t="s">
        <v>279</v>
      </c>
      <c r="C3" s="2" t="s">
        <v>280</v>
      </c>
      <c r="J3" s="2" t="s">
        <v>187</v>
      </c>
    </row>
    <row r="4" spans="1:11" s="2" customFormat="1" x14ac:dyDescent="0.25">
      <c r="A4"/>
    </row>
    <row r="5" spans="1:11" s="2" customFormat="1" x14ac:dyDescent="0.25">
      <c r="A5"/>
      <c r="B5" s="2" t="s">
        <v>247</v>
      </c>
      <c r="C5" s="2" t="s">
        <v>281</v>
      </c>
      <c r="G5" s="2" t="s">
        <v>273</v>
      </c>
      <c r="H5" s="2" t="s">
        <v>282</v>
      </c>
      <c r="J5" s="2" t="s">
        <v>190</v>
      </c>
    </row>
    <row r="6" spans="1:11" s="2" customFormat="1" x14ac:dyDescent="0.25">
      <c r="A6"/>
    </row>
    <row r="7" spans="1:11" x14ac:dyDescent="0.25">
      <c r="B7" s="2" t="s">
        <v>283</v>
      </c>
      <c r="C7" s="2" t="s">
        <v>287</v>
      </c>
      <c r="G7" t="s">
        <v>88</v>
      </c>
      <c r="J7" s="2" t="s">
        <v>232</v>
      </c>
    </row>
    <row r="8" spans="1:11" x14ac:dyDescent="0.25">
      <c r="B8" t="s">
        <v>284</v>
      </c>
      <c r="C8" s="2" t="s">
        <v>288</v>
      </c>
      <c r="G8" t="s">
        <v>88</v>
      </c>
      <c r="J8" s="2" t="s">
        <v>232</v>
      </c>
    </row>
    <row r="9" spans="1:11" x14ac:dyDescent="0.25">
      <c r="B9" s="7" t="s">
        <v>285</v>
      </c>
      <c r="F9" s="4"/>
      <c r="G9" t="s">
        <v>88</v>
      </c>
      <c r="J9" s="2" t="s">
        <v>232</v>
      </c>
    </row>
    <row r="10" spans="1:11" x14ac:dyDescent="0.25">
      <c r="B10" t="s">
        <v>286</v>
      </c>
      <c r="C10" t="s">
        <v>289</v>
      </c>
      <c r="G10" s="6" t="s">
        <v>275</v>
      </c>
      <c r="J10" s="2" t="s">
        <v>232</v>
      </c>
    </row>
    <row r="11" spans="1:11" x14ac:dyDescent="0.25">
      <c r="B11" s="2"/>
    </row>
    <row r="12" spans="1:11" x14ac:dyDescent="0.25">
      <c r="B12" s="2"/>
    </row>
    <row r="13" spans="1:11" ht="14.45" x14ac:dyDescent="0.3"/>
    <row r="14" spans="1:11" ht="14.45" x14ac:dyDescent="0.3"/>
    <row r="15" spans="1:11" ht="14.45" x14ac:dyDescent="0.3">
      <c r="B15" t="s">
        <v>290</v>
      </c>
    </row>
    <row r="16" spans="1:11" ht="14.45" x14ac:dyDescent="0.3"/>
    <row r="17" ht="14.45" x14ac:dyDescent="0.3"/>
    <row r="18" ht="14.45" x14ac:dyDescent="0.3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s="2" customFormat="1" x14ac:dyDescent="0.25">
      <c r="A2" t="s">
        <v>3</v>
      </c>
      <c r="B2" s="8" t="s">
        <v>291</v>
      </c>
      <c r="G2" s="2" t="s">
        <v>188</v>
      </c>
      <c r="J2" s="2" t="s">
        <v>187</v>
      </c>
    </row>
    <row r="3" spans="1:11" s="2" customFormat="1" x14ac:dyDescent="0.25">
      <c r="A3"/>
      <c r="B3" s="8" t="s">
        <v>292</v>
      </c>
      <c r="G3" s="2" t="s">
        <v>88</v>
      </c>
      <c r="J3" s="2" t="s">
        <v>187</v>
      </c>
    </row>
    <row r="4" spans="1:11" s="2" customFormat="1" x14ac:dyDescent="0.25">
      <c r="A4"/>
      <c r="B4" s="8" t="s">
        <v>293</v>
      </c>
      <c r="G4" s="2" t="s">
        <v>135</v>
      </c>
      <c r="J4" s="2" t="s">
        <v>187</v>
      </c>
    </row>
    <row r="5" spans="1:11" s="2" customFormat="1" x14ac:dyDescent="0.25">
      <c r="A5"/>
      <c r="B5" s="8" t="s">
        <v>294</v>
      </c>
      <c r="C5" s="2" t="s">
        <v>295</v>
      </c>
      <c r="F5" s="2" t="s">
        <v>296</v>
      </c>
      <c r="G5" s="5" t="s">
        <v>275</v>
      </c>
      <c r="J5" s="2" t="s">
        <v>187</v>
      </c>
    </row>
    <row r="6" spans="1:11" x14ac:dyDescent="0.25">
      <c r="B6" s="2"/>
      <c r="C6" s="2"/>
      <c r="J6" s="2"/>
    </row>
    <row r="7" spans="1:11" x14ac:dyDescent="0.25">
      <c r="B7" s="3" t="s">
        <v>297</v>
      </c>
      <c r="C7" s="2"/>
      <c r="F7">
        <v>185.13</v>
      </c>
      <c r="G7" t="s">
        <v>121</v>
      </c>
      <c r="J7" s="2" t="s">
        <v>190</v>
      </c>
    </row>
    <row r="8" spans="1:11" x14ac:dyDescent="0.25">
      <c r="B8" s="3" t="s">
        <v>298</v>
      </c>
      <c r="F8" s="4">
        <v>263.43</v>
      </c>
      <c r="G8" t="s">
        <v>121</v>
      </c>
      <c r="J8" s="2" t="s">
        <v>190</v>
      </c>
    </row>
    <row r="9" spans="1:11" x14ac:dyDescent="0.25">
      <c r="B9" s="3" t="s">
        <v>299</v>
      </c>
      <c r="F9">
        <v>48</v>
      </c>
      <c r="G9" s="6" t="s">
        <v>121</v>
      </c>
      <c r="J9" s="2" t="s">
        <v>190</v>
      </c>
    </row>
    <row r="10" spans="1:11" x14ac:dyDescent="0.25">
      <c r="B10" s="3" t="s">
        <v>300</v>
      </c>
      <c r="F10">
        <v>21.13</v>
      </c>
      <c r="G10" t="s">
        <v>326</v>
      </c>
      <c r="H10" t="s">
        <v>327</v>
      </c>
      <c r="J10" s="2" t="s">
        <v>190</v>
      </c>
    </row>
    <row r="11" spans="1:11" x14ac:dyDescent="0.25">
      <c r="B11" s="3" t="s">
        <v>301</v>
      </c>
      <c r="F11">
        <v>50</v>
      </c>
      <c r="G11" t="s">
        <v>32</v>
      </c>
      <c r="H11" s="9" t="s">
        <v>328</v>
      </c>
      <c r="J11" s="2" t="s">
        <v>190</v>
      </c>
    </row>
    <row r="12" spans="1:11" x14ac:dyDescent="0.25">
      <c r="B12" s="3" t="s">
        <v>302</v>
      </c>
      <c r="F12">
        <v>780</v>
      </c>
      <c r="G12" t="s">
        <v>93</v>
      </c>
      <c r="J12" s="2" t="s">
        <v>190</v>
      </c>
    </row>
    <row r="13" spans="1:11" x14ac:dyDescent="0.25">
      <c r="B13" s="3" t="s">
        <v>303</v>
      </c>
      <c r="F13">
        <v>71.061300000000003</v>
      </c>
      <c r="G13" t="s">
        <v>329</v>
      </c>
      <c r="H13" s="9" t="s">
        <v>330</v>
      </c>
      <c r="J13" s="2" t="s">
        <v>190</v>
      </c>
    </row>
    <row r="14" spans="1:11" x14ac:dyDescent="0.25">
      <c r="B14" s="3" t="s">
        <v>304</v>
      </c>
      <c r="F14">
        <v>56.033999999999999</v>
      </c>
      <c r="G14" t="s">
        <v>329</v>
      </c>
      <c r="H14" s="9" t="s">
        <v>330</v>
      </c>
      <c r="J14" s="2" t="s">
        <v>190</v>
      </c>
    </row>
    <row r="15" spans="1:11" x14ac:dyDescent="0.25">
      <c r="B15" s="3" t="s">
        <v>305</v>
      </c>
      <c r="F15">
        <v>37.822949999999999</v>
      </c>
      <c r="G15" t="s">
        <v>329</v>
      </c>
      <c r="H15" s="9" t="s">
        <v>330</v>
      </c>
      <c r="J15" s="2" t="s">
        <v>190</v>
      </c>
    </row>
    <row r="16" spans="1:11" x14ac:dyDescent="0.25">
      <c r="B16" s="3" t="s">
        <v>306</v>
      </c>
      <c r="F16">
        <v>71.061300000000003</v>
      </c>
      <c r="G16" t="s">
        <v>329</v>
      </c>
      <c r="H16" s="9" t="s">
        <v>330</v>
      </c>
      <c r="J16" s="2" t="s">
        <v>190</v>
      </c>
    </row>
    <row r="17" spans="2:10" x14ac:dyDescent="0.25">
      <c r="B17" s="3" t="s">
        <v>308</v>
      </c>
      <c r="F17">
        <v>28.3</v>
      </c>
      <c r="G17" t="s">
        <v>332</v>
      </c>
      <c r="H17" s="9" t="s">
        <v>330</v>
      </c>
      <c r="J17" s="2" t="s">
        <v>190</v>
      </c>
    </row>
    <row r="18" spans="2:10" x14ac:dyDescent="0.25">
      <c r="B18" s="3" t="s">
        <v>309</v>
      </c>
      <c r="F18">
        <v>28.3</v>
      </c>
      <c r="G18" t="s">
        <v>333</v>
      </c>
      <c r="H18" s="9" t="s">
        <v>330</v>
      </c>
      <c r="J18" s="2" t="s">
        <v>190</v>
      </c>
    </row>
    <row r="19" spans="2:10" x14ac:dyDescent="0.25">
      <c r="B19" s="3" t="s">
        <v>310</v>
      </c>
      <c r="F19">
        <v>137.53800000000001</v>
      </c>
      <c r="G19" t="s">
        <v>121</v>
      </c>
      <c r="J19" s="2" t="s">
        <v>190</v>
      </c>
    </row>
    <row r="20" spans="2:10" x14ac:dyDescent="0.25">
      <c r="B20" s="3" t="s">
        <v>312</v>
      </c>
      <c r="F20">
        <v>48</v>
      </c>
      <c r="G20" t="s">
        <v>121</v>
      </c>
      <c r="H20" s="9" t="s">
        <v>334</v>
      </c>
      <c r="J20" s="2" t="s">
        <v>190</v>
      </c>
    </row>
    <row r="21" spans="2:10" x14ac:dyDescent="0.25">
      <c r="B21" s="3" t="s">
        <v>313</v>
      </c>
      <c r="F21">
        <f>20.376*2</f>
        <v>40.752000000000002</v>
      </c>
      <c r="G21" t="s">
        <v>336</v>
      </c>
      <c r="H21" s="9"/>
      <c r="J21" s="2" t="s">
        <v>190</v>
      </c>
    </row>
    <row r="22" spans="2:10" x14ac:dyDescent="0.25">
      <c r="B22" s="3" t="s">
        <v>314</v>
      </c>
      <c r="F22">
        <v>64.184399999999997</v>
      </c>
      <c r="G22" t="s">
        <v>121</v>
      </c>
      <c r="J22" s="2" t="s">
        <v>190</v>
      </c>
    </row>
    <row r="23" spans="2:10" x14ac:dyDescent="0.25">
      <c r="B23" s="3" t="s">
        <v>315</v>
      </c>
      <c r="F23">
        <v>213.94800000000001</v>
      </c>
      <c r="G23" t="s">
        <v>335</v>
      </c>
      <c r="J23" s="2" t="s">
        <v>190</v>
      </c>
    </row>
    <row r="24" spans="2:10" x14ac:dyDescent="0.25">
      <c r="B24" s="3" t="s">
        <v>316</v>
      </c>
      <c r="F24">
        <v>144.6686</v>
      </c>
      <c r="G24" t="s">
        <v>121</v>
      </c>
      <c r="J24" s="2" t="s">
        <v>190</v>
      </c>
    </row>
    <row r="25" spans="2:10" x14ac:dyDescent="0.25">
      <c r="B25" s="3" t="s">
        <v>317</v>
      </c>
      <c r="F25">
        <v>132.44399999999999</v>
      </c>
      <c r="G25" t="s">
        <v>336</v>
      </c>
      <c r="J25" s="2" t="s">
        <v>190</v>
      </c>
    </row>
    <row r="26" spans="2:10" x14ac:dyDescent="0.25">
      <c r="B26" s="3" t="s">
        <v>318</v>
      </c>
      <c r="F26">
        <v>24.4512</v>
      </c>
      <c r="G26" t="s">
        <v>121</v>
      </c>
      <c r="J26" s="2" t="s">
        <v>190</v>
      </c>
    </row>
    <row r="27" spans="2:10" x14ac:dyDescent="0.25">
      <c r="B27" s="3" t="s">
        <v>319</v>
      </c>
      <c r="F27">
        <v>64.184399999999997</v>
      </c>
      <c r="G27" t="s">
        <v>121</v>
      </c>
      <c r="J27" s="2" t="s">
        <v>190</v>
      </c>
    </row>
    <row r="28" spans="2:10" x14ac:dyDescent="0.25">
      <c r="B28" s="3" t="s">
        <v>320</v>
      </c>
      <c r="F28">
        <v>156.89519999999999</v>
      </c>
      <c r="G28" t="s">
        <v>121</v>
      </c>
      <c r="J28" s="2" t="s">
        <v>190</v>
      </c>
    </row>
    <row r="29" spans="2:10" x14ac:dyDescent="0.25">
      <c r="B29" s="3" t="s">
        <v>321</v>
      </c>
      <c r="F29">
        <v>42.7896</v>
      </c>
      <c r="G29" t="s">
        <v>121</v>
      </c>
      <c r="J29" s="2" t="s">
        <v>190</v>
      </c>
    </row>
    <row r="30" spans="2:10" x14ac:dyDescent="0.25">
      <c r="B30" s="3" t="s">
        <v>322</v>
      </c>
      <c r="F30">
        <v>20.376000000000001</v>
      </c>
      <c r="G30" t="s">
        <v>121</v>
      </c>
      <c r="J30" s="2" t="s">
        <v>190</v>
      </c>
    </row>
    <row r="31" spans="2:10" x14ac:dyDescent="0.25">
      <c r="B31" s="3" t="s">
        <v>323</v>
      </c>
      <c r="F31">
        <v>9.157</v>
      </c>
      <c r="G31" t="s">
        <v>326</v>
      </c>
      <c r="H31" t="s">
        <v>334</v>
      </c>
      <c r="J31" s="2" t="s">
        <v>190</v>
      </c>
    </row>
    <row r="32" spans="2:10" x14ac:dyDescent="0.25">
      <c r="B32" s="3" t="s">
        <v>324</v>
      </c>
      <c r="C32" t="s">
        <v>337</v>
      </c>
      <c r="F32">
        <v>3</v>
      </c>
      <c r="G32" s="6" t="s">
        <v>275</v>
      </c>
      <c r="J32" s="2" t="s">
        <v>190</v>
      </c>
    </row>
    <row r="33" spans="2:10" x14ac:dyDescent="0.25">
      <c r="B33" s="3" t="s">
        <v>325</v>
      </c>
      <c r="F33">
        <v>0</v>
      </c>
      <c r="G33" t="s">
        <v>26</v>
      </c>
      <c r="J33" s="2" t="s">
        <v>190</v>
      </c>
    </row>
    <row r="36" spans="2:10" x14ac:dyDescent="0.25">
      <c r="B36" s="3" t="s">
        <v>307</v>
      </c>
      <c r="G36" t="s">
        <v>121</v>
      </c>
      <c r="H36" t="s">
        <v>331</v>
      </c>
      <c r="J36" t="s">
        <v>209</v>
      </c>
    </row>
    <row r="37" spans="2:10" x14ac:dyDescent="0.25">
      <c r="B37" s="3" t="s">
        <v>311</v>
      </c>
      <c r="G37" t="s">
        <v>121</v>
      </c>
      <c r="H37" t="s">
        <v>331</v>
      </c>
      <c r="J37" t="s">
        <v>209</v>
      </c>
    </row>
    <row r="38" spans="2:10" x14ac:dyDescent="0.25">
      <c r="B38" s="3"/>
    </row>
    <row r="39" spans="2:10" x14ac:dyDescent="0.25">
      <c r="B39" s="3" t="s">
        <v>338</v>
      </c>
      <c r="G39" t="s">
        <v>121</v>
      </c>
      <c r="J39" t="s">
        <v>232</v>
      </c>
    </row>
    <row r="40" spans="2:10" x14ac:dyDescent="0.25">
      <c r="B40" s="3" t="s">
        <v>339</v>
      </c>
      <c r="G40" t="s">
        <v>88</v>
      </c>
      <c r="J40" t="s">
        <v>232</v>
      </c>
    </row>
    <row r="41" spans="2:10" x14ac:dyDescent="0.25">
      <c r="B41" s="3" t="s">
        <v>340</v>
      </c>
      <c r="G41" t="s">
        <v>26</v>
      </c>
      <c r="J41" t="s">
        <v>232</v>
      </c>
    </row>
    <row r="42" spans="2:10" x14ac:dyDescent="0.25">
      <c r="B42" s="3" t="s">
        <v>341</v>
      </c>
      <c r="G42" t="s">
        <v>88</v>
      </c>
      <c r="J42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7" customWidth="1"/>
    <col min="2" max="2" width="28.42578125" customWidth="1"/>
    <col min="6" max="6" width="13.42578125" bestFit="1" customWidth="1"/>
    <col min="9" max="9" width="9.5703125" customWidth="1"/>
    <col min="10" max="10" width="20.85546875" customWidth="1"/>
  </cols>
  <sheetData>
    <row r="1" spans="1:11" x14ac:dyDescent="0.25">
      <c r="A1" s="1" t="s">
        <v>89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27</v>
      </c>
      <c r="J1" s="1" t="s">
        <v>180</v>
      </c>
      <c r="K1" s="1" t="s">
        <v>199</v>
      </c>
    </row>
    <row r="2" spans="1:11" s="2" customFormat="1" x14ac:dyDescent="0.25">
      <c r="A2"/>
    </row>
    <row r="3" spans="1:11" s="2" customFormat="1" x14ac:dyDescent="0.25">
      <c r="A3"/>
    </row>
    <row r="4" spans="1:11" s="2" customFormat="1" x14ac:dyDescent="0.25">
      <c r="A4"/>
    </row>
    <row r="5" spans="1:11" s="2" customFormat="1" x14ac:dyDescent="0.25">
      <c r="A5"/>
    </row>
    <row r="6" spans="1:11" x14ac:dyDescent="0.25">
      <c r="B6" s="2"/>
      <c r="C6" s="2"/>
      <c r="J6" s="2"/>
    </row>
    <row r="7" spans="1:11" x14ac:dyDescent="0.25">
      <c r="C7" s="2"/>
      <c r="J7" s="2"/>
    </row>
    <row r="8" spans="1:11" x14ac:dyDescent="0.25">
      <c r="B8" s="7"/>
      <c r="F8" s="4"/>
      <c r="J8" s="2"/>
    </row>
    <row r="9" spans="1:11" x14ac:dyDescent="0.25">
      <c r="G9" s="6"/>
      <c r="J9" s="2"/>
    </row>
    <row r="10" spans="1:11" x14ac:dyDescent="0.25">
      <c r="B10" s="2"/>
    </row>
    <row r="11" spans="1:11" x14ac:dyDescent="0.25">
      <c r="B11" s="2"/>
    </row>
    <row r="12" spans="1:11" ht="14.45" x14ac:dyDescent="0.3"/>
    <row r="13" spans="1:11" ht="14.45" x14ac:dyDescent="0.3"/>
    <row r="14" spans="1:11" ht="14.45" x14ac:dyDescent="0.3"/>
    <row r="15" spans="1:11" ht="14.45" x14ac:dyDescent="0.3"/>
    <row r="16" spans="1:11" ht="14.45" x14ac:dyDescent="0.3"/>
    <row r="17" ht="14.45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MasterList</vt:lpstr>
      <vt:lpstr>MarsPower</vt:lpstr>
      <vt:lpstr>ISFR and Sparing</vt:lpstr>
      <vt:lpstr>Astronaut_Time</vt:lpstr>
      <vt:lpstr>Descent</vt:lpstr>
      <vt:lpstr>NewTransit</vt:lpstr>
      <vt:lpstr>Lunar_ISRU</vt:lpstr>
      <vt:lpstr>Staging Module</vt:lpstr>
      <vt:lpstr>Site_Selection</vt:lpstr>
      <vt:lpstr>ISRU</vt:lpstr>
      <vt:lpstr>Transit Habitat</vt:lpstr>
      <vt:lpstr>Earth Entry</vt:lpstr>
      <vt:lpstr>Return Transit</vt:lpstr>
      <vt:lpstr>Propellant Mass</vt:lpstr>
      <vt:lpstr>Ascent</vt:lpstr>
      <vt:lpstr>Surface Habitat</vt:lpstr>
      <vt:lpstr>ECLSS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2016-03-02T20:26:52Z</dcterms:modified>
</cp:coreProperties>
</file>