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2" tabRatio="812"/>
  </bookViews>
  <sheets>
    <sheet name="LIST" sheetId="21" r:id="rId1"/>
    <sheet name="ModuleList" sheetId="1" r:id="rId2"/>
    <sheet name="MarsPower" sheetId="2" r:id="rId3"/>
    <sheet name="ISFR and Sparing" sheetId="3" r:id="rId4"/>
    <sheet name="Astronaut_Time" sheetId="5" r:id="rId5"/>
    <sheet name="Descent" sheetId="6" r:id="rId6"/>
    <sheet name="NewTransit" sheetId="7" r:id="rId7"/>
    <sheet name="Lunar_ISRU" sheetId="8" r:id="rId8"/>
    <sheet name="Staging Module" sheetId="10" r:id="rId9"/>
    <sheet name="Site_Selection" sheetId="11" r:id="rId10"/>
    <sheet name="ISRU" sheetId="12" r:id="rId11"/>
    <sheet name="Transit Habitat" sheetId="13" r:id="rId12"/>
    <sheet name="Earth Entry" sheetId="14" r:id="rId13"/>
    <sheet name="Return Transit" sheetId="15" r:id="rId14"/>
    <sheet name="Propellant Mass" sheetId="16" r:id="rId15"/>
    <sheet name="Ascent" sheetId="17" r:id="rId16"/>
    <sheet name="Surface Habitat" sheetId="19" r:id="rId17"/>
    <sheet name="ECLSS" sheetId="20" r:id="rId18"/>
  </sheets>
  <calcPr calcId="152511"/>
</workbook>
</file>

<file path=xl/calcChain.xml><?xml version="1.0" encoding="utf-8"?>
<calcChain xmlns="http://schemas.openxmlformats.org/spreadsheetml/2006/main">
  <c r="F135" i="21" l="1"/>
  <c r="F130" i="21"/>
  <c r="F126" i="21"/>
  <c r="F22" i="21"/>
  <c r="F21" i="21"/>
  <c r="F20" i="21"/>
  <c r="F19" i="21"/>
  <c r="F17" i="21"/>
  <c r="F15" i="21"/>
  <c r="F14" i="21"/>
  <c r="F13" i="21"/>
  <c r="F12" i="21"/>
  <c r="F11" i="21"/>
  <c r="F10" i="21"/>
  <c r="F9" i="21"/>
  <c r="F7" i="21"/>
  <c r="F5" i="21"/>
  <c r="F21" i="19" l="1"/>
  <c r="F14" i="8" l="1"/>
  <c r="F11" i="8"/>
  <c r="F3" i="8"/>
  <c r="F2" i="8"/>
  <c r="F21" i="2"/>
  <c r="F20" i="2"/>
  <c r="F19" i="2"/>
  <c r="F17" i="2"/>
  <c r="F15" i="2"/>
  <c r="F13" i="2"/>
  <c r="F14" i="2"/>
  <c r="F11" i="12"/>
  <c r="F6" i="12"/>
  <c r="F2" i="12"/>
  <c r="F22" i="2"/>
  <c r="F12" i="2"/>
  <c r="F11" i="2"/>
  <c r="F10" i="2"/>
  <c r="F9" i="2"/>
  <c r="F7" i="2"/>
  <c r="F5" i="2"/>
</calcChain>
</file>

<file path=xl/sharedStrings.xml><?xml version="1.0" encoding="utf-8"?>
<sst xmlns="http://schemas.openxmlformats.org/spreadsheetml/2006/main" count="2834" uniqueCount="466">
  <si>
    <t>Modules</t>
  </si>
  <si>
    <t>Return_Trans</t>
  </si>
  <si>
    <t>Ascent</t>
  </si>
  <si>
    <t>Surface_Habitat</t>
  </si>
  <si>
    <t>ECLSS</t>
  </si>
  <si>
    <t>Site_Selection</t>
  </si>
  <si>
    <t>ISRU</t>
  </si>
  <si>
    <t>MarsPower</t>
  </si>
  <si>
    <t>ISFR and Sparing Module</t>
  </si>
  <si>
    <t>NewMars2040trade</t>
  </si>
  <si>
    <t>Astronaut_Time</t>
  </si>
  <si>
    <t>Descent</t>
  </si>
  <si>
    <t>NewTransit</t>
  </si>
  <si>
    <t>Lunar_ISRU</t>
  </si>
  <si>
    <t>Propellant_Mass</t>
  </si>
  <si>
    <t>Science Module</t>
  </si>
  <si>
    <t>Not Used?</t>
  </si>
  <si>
    <t>Symbol</t>
  </si>
  <si>
    <t>Description</t>
  </si>
  <si>
    <t xml:space="preserve">Min </t>
  </si>
  <si>
    <t>Max</t>
  </si>
  <si>
    <t>Nominal Value</t>
  </si>
  <si>
    <t>Units</t>
  </si>
  <si>
    <t>kg/day</t>
  </si>
  <si>
    <t xml:space="preserve">Results.Cum_Surface_Power </t>
  </si>
  <si>
    <t>if no power input, use DRA5 number.</t>
  </si>
  <si>
    <t>kW</t>
  </si>
  <si>
    <t>Source</t>
  </si>
  <si>
    <t>DRA5</t>
  </si>
  <si>
    <t>Brayton_Eff</t>
  </si>
  <si>
    <t>Reactor</t>
  </si>
  <si>
    <t>FuelDen</t>
  </si>
  <si>
    <t>%</t>
  </si>
  <si>
    <t>UN_Energy</t>
  </si>
  <si>
    <t>kW-days/kg</t>
  </si>
  <si>
    <t>Rod_Number</t>
  </si>
  <si>
    <t xml:space="preserve">Rod_Radius </t>
  </si>
  <si>
    <t>m</t>
  </si>
  <si>
    <t>Neutron_Reflector_Thickness</t>
  </si>
  <si>
    <t>Material Densities</t>
  </si>
  <si>
    <t xml:space="preserve">B4C_Den </t>
  </si>
  <si>
    <t>kg/m3</t>
  </si>
  <si>
    <t>BeO_Den</t>
  </si>
  <si>
    <t>LiH_Den</t>
  </si>
  <si>
    <t>Tung_Den</t>
  </si>
  <si>
    <t>EFFECTIVE NEUTRON MULTIPLICATION FACTOR COEFFICIENTS</t>
  </si>
  <si>
    <t>NUCLEAR Rx</t>
  </si>
  <si>
    <t>RADIATION SHIELDING</t>
  </si>
  <si>
    <t>RADIATOR (100 kWe Design)</t>
  </si>
  <si>
    <t xml:space="preserve">% Kerwin PT, Whitmarsh CL. A 1-Megawatt Reactor Design for </t>
  </si>
  <si>
    <t xml:space="preserve">% Brayton-Cycle Space Power Application.  Part 1 - Thermal </t>
  </si>
  <si>
    <t>% Analysis and Core Design.; 1969.</t>
  </si>
  <si>
    <t xml:space="preserve">% Chang YI, LoPinto P, Konomura M, Cahalan J, Dunn F, Farmer M, </t>
  </si>
  <si>
    <t xml:space="preserve">% Krajtl L, Moisseytsev A, Momozaki Y, Sienicki J, et al. Small </t>
  </si>
  <si>
    <t>distance from power plant to habitat, DRA5, no sheild</t>
  </si>
  <si>
    <t xml:space="preserve">PowerPlant_Distance </t>
  </si>
  <si>
    <t>SOLAR POWER VS MARS LATITUDE</t>
  </si>
  <si>
    <t xml:space="preserve">Solar w/ Regenerative Fuel Cell Storage - Mass Specific Power </t>
  </si>
  <si>
    <t>W/kg</t>
  </si>
  <si>
    <t>Solar w/ Regenerative Fuel Cell Storage - Volume Specific Power</t>
  </si>
  <si>
    <t>BattMassT</t>
  </si>
  <si>
    <t>W/m^3</t>
  </si>
  <si>
    <t>[291.7468514 527.2660964 716.7809428 875.6959312 1011.727129 1132.201472 1239.729571 1338.690399 1430.458445 1517.144652 1599.182895 1677.41138 1752.437133 1823.276943 1888.668668 1945.467704 1985.668067 1998.58092 1945.284234 1599.118296 1390.217495 1196.965702 979.633325 721.094657 400.0783237]</t>
  </si>
  <si>
    <t>RFCVolT</t>
  </si>
  <si>
    <t>Solar w/ Lithium-Ion Battery Storage - Mass Specific Power</t>
  </si>
  <si>
    <t>BattVolT</t>
  </si>
  <si>
    <t>Solar w/ Lithium-Ion Battery Storage</t>
  </si>
  <si>
    <t>SparesRatio</t>
  </si>
  <si>
    <t>%percentage</t>
  </si>
  <si>
    <t>percentage of Mass per Year</t>
  </si>
  <si>
    <t>Leath and Green, 1993</t>
  </si>
  <si>
    <t>Synod</t>
  </si>
  <si>
    <t>Years per Synodic Cycle</t>
  </si>
  <si>
    <t>years</t>
  </si>
  <si>
    <t>%sleeping 8, exercise 2, hygiene 1, personal 2</t>
  </si>
  <si>
    <t>hours</t>
  </si>
  <si>
    <t>personal</t>
  </si>
  <si>
    <t>Max_AeroB_Mass</t>
  </si>
  <si>
    <t>kg</t>
  </si>
  <si>
    <t>Module</t>
  </si>
  <si>
    <t>ISFR and Sparing</t>
  </si>
  <si>
    <t>Capture_Time</t>
  </si>
  <si>
    <t>%days based on DRA 5.0?</t>
  </si>
  <si>
    <t>days</t>
  </si>
  <si>
    <t>Based on DRA 5.0, including payload fairing &amp; adapter</t>
  </si>
  <si>
    <t>Cap_Stage.Bus_Mass</t>
  </si>
  <si>
    <t>Staging Module</t>
  </si>
  <si>
    <t>% Regolith Moisture Content extracted from Mars Odyssey: GRS H2O</t>
  </si>
  <si>
    <t>case Site.HOLDEN</t>
  </si>
  <si>
    <t xml:space="preserve">    case Site.GALE</t>
  </si>
  <si>
    <t xml:space="preserve">    case Site.MERIDIANI</t>
  </si>
  <si>
    <t xml:space="preserve">    case Site.GUSEV</t>
  </si>
  <si>
    <t xml:space="preserve">    case Site.ISIDIS</t>
  </si>
  <si>
    <t xml:space="preserve">    case Site.ELYSIUM</t>
  </si>
  <si>
    <t xml:space="preserve">    case Site.MAWRTH</t>
  </si>
  <si>
    <t xml:space="preserve">    case Site.EBERSWALDE</t>
  </si>
  <si>
    <t xml:space="preserve">    case Site.UTOPIA</t>
  </si>
  <si>
    <t xml:space="preserve">    case Site.PLANUS_BOREUM</t>
  </si>
  <si>
    <t xml:space="preserve">    case Site.HELLAS</t>
  </si>
  <si>
    <t xml:space="preserve">    case Site.AMAZONIS</t>
  </si>
  <si>
    <t>S_Plant_Output</t>
  </si>
  <si>
    <t>M_Plant_Output</t>
  </si>
  <si>
    <t>L_Plant_Output</t>
  </si>
  <si>
    <t>Electrolysis_Plant_Mass</t>
  </si>
  <si>
    <t>Electrolysis_Plant_Power</t>
  </si>
  <si>
    <t>%72 kWh per kilogram, times kg per day, divided by  24 hours running per day</t>
  </si>
  <si>
    <t>%kg of Water processed per day</t>
  </si>
  <si>
    <t>Electrolysis_Plant_Capacity</t>
  </si>
  <si>
    <t xml:space="preserve">Sabatier_Mass </t>
  </si>
  <si>
    <t>Sabatier_Vol</t>
  </si>
  <si>
    <t>m^3</t>
  </si>
  <si>
    <t>Sabatier_Power</t>
  </si>
  <si>
    <t>Sabatier_Production</t>
  </si>
  <si>
    <t>kg per day, CH4,</t>
  </si>
  <si>
    <t>DRA5 Addendum 1, Table 3-18, necessary CH4 for trip, divided by stay duration</t>
  </si>
  <si>
    <t xml:space="preserve">RSigma_f </t>
  </si>
  <si>
    <t>Sigma_a</t>
  </si>
  <si>
    <t>Sigma_tr</t>
  </si>
  <si>
    <t>Duration_Yrs</t>
  </si>
  <si>
    <t xml:space="preserve">Wire_Eff </t>
  </si>
  <si>
    <t>Li_Shield_Thck</t>
  </si>
  <si>
    <t xml:space="preserve">Rad_Mass100 </t>
  </si>
  <si>
    <t xml:space="preserve">Rad_Vol100 </t>
  </si>
  <si>
    <t xml:space="preserve">Rad_Area100 </t>
  </si>
  <si>
    <t>m^2</t>
  </si>
  <si>
    <t xml:space="preserve">MarsLatT </t>
  </si>
  <si>
    <t xml:space="preserve">RFCMassT </t>
  </si>
  <si>
    <t>[4.845010567 7.833596698 9.841331374 11.31986659 12.46520732 13.40169797 14.18348732 14.86331412 15.46299724 16.00481623 16.49705038 16.94919278 17.36792385 17.75014533 18.09149292 18.37767261 18.56919109 18.61464779 18.3097226 16.33125137 15.05009617 13.75409675 12.11506707 9.832893282 6.283439143]</t>
  </si>
  <si>
    <t xml:space="preserve"> Size of solar panels that were used for Spirit and Opportunity</t>
  </si>
  <si>
    <t>Solar_Size</t>
  </si>
  <si>
    <t>W/hr</t>
  </si>
  <si>
    <t>MW</t>
  </si>
  <si>
    <t>Lowest power output for solar panels from Spirit and Opportunity Missions. Worst case was asuumed for this study.</t>
  </si>
  <si>
    <t>Solar_Output</t>
  </si>
  <si>
    <t>kg/m2</t>
  </si>
  <si>
    <t>Mass of solar panels used for Spirit and Opportunity</t>
  </si>
  <si>
    <t>Panel_Mass</t>
  </si>
  <si>
    <t xml:space="preserve">XL_Reactor_Size </t>
  </si>
  <si>
    <t>Rocketdyne reactor, liquid cooled</t>
  </si>
  <si>
    <t>ORNL reactor, UN pellet fuel pin w/T-111 alloy</t>
  </si>
  <si>
    <t>L_Reactor_Size</t>
  </si>
  <si>
    <t>1993 DRM derived from NTP and SP-100</t>
  </si>
  <si>
    <t>SP-100 US Research group for nuclear reactors in space</t>
  </si>
  <si>
    <t>M_Reactor_Size</t>
  </si>
  <si>
    <t>S_Reactor_Size</t>
  </si>
  <si>
    <t>XL_Reactor_Mass</t>
  </si>
  <si>
    <t xml:space="preserve">XL_Reactor_Volume </t>
  </si>
  <si>
    <t>m3</t>
  </si>
  <si>
    <t xml:space="preserve"> ORNL reactor, UN pellet fuel pin w/T-111 alloy</t>
  </si>
  <si>
    <t>L_Reactor_Mass</t>
  </si>
  <si>
    <t>L_Reactor_Volume</t>
  </si>
  <si>
    <t xml:space="preserve">M_Reactor_Mass </t>
  </si>
  <si>
    <t xml:space="preserve">S_Reactor_Mass </t>
  </si>
  <si>
    <t xml:space="preserve">S_Reactor_Volume </t>
  </si>
  <si>
    <t xml:space="preserve">        Site_Sci_Value</t>
  </si>
  <si>
    <t xml:space="preserve">        Site_Elevation</t>
  </si>
  <si>
    <t xml:space="preserve">        Site_Water_Percent</t>
  </si>
  <si>
    <t xml:space="preserve">        Site_Lat</t>
  </si>
  <si>
    <t>km</t>
  </si>
  <si>
    <t>deg lat</t>
  </si>
  <si>
    <t>%Based on internal Site selection document</t>
  </si>
  <si>
    <t xml:space="preserve">         Site_Elevation</t>
  </si>
  <si>
    <t xml:space="preserve">        Site_Lat </t>
  </si>
  <si>
    <t xml:space="preserve">        Site_Sci_Value </t>
  </si>
  <si>
    <t xml:space="preserve">         Site_Elevation </t>
  </si>
  <si>
    <t xml:space="preserve">        Site_Water_Percent </t>
  </si>
  <si>
    <t>Type</t>
  </si>
  <si>
    <t>Transit_Habitat</t>
  </si>
  <si>
    <t>Num_Crew</t>
  </si>
  <si>
    <t>Days_to_Mars</t>
  </si>
  <si>
    <t>Days_to_Earth</t>
  </si>
  <si>
    <t>Days_Contingency</t>
  </si>
  <si>
    <t>crew_day</t>
  </si>
  <si>
    <t>Input</t>
  </si>
  <si>
    <t>ppl</t>
  </si>
  <si>
    <t>day</t>
  </si>
  <si>
    <t>Parameter</t>
  </si>
  <si>
    <t>HSMAD pg. 255</t>
  </si>
  <si>
    <t>m_Airlock</t>
  </si>
  <si>
    <t>HSMAD Table 31-6</t>
  </si>
  <si>
    <t>v_food_CM_Day</t>
  </si>
  <si>
    <t>m^3/CM/day</t>
  </si>
  <si>
    <t>BVAD Table 4.3.3 (including rack)</t>
  </si>
  <si>
    <t>v_Pressurized</t>
  </si>
  <si>
    <t>Transhab, BA330</t>
  </si>
  <si>
    <t>Comment</t>
  </si>
  <si>
    <t>not used</t>
  </si>
  <si>
    <t>m_MOI_max</t>
  </si>
  <si>
    <t>DRA 5.0 Aerocapture, Table 3-17, post-burn</t>
  </si>
  <si>
    <t>m_transhab_dry</t>
  </si>
  <si>
    <t>BA330, includes 1 airlock</t>
  </si>
  <si>
    <t>v_waste</t>
  </si>
  <si>
    <t>WAG</t>
  </si>
  <si>
    <t>m_spare</t>
  </si>
  <si>
    <t>v_spare</t>
  </si>
  <si>
    <t>Dependent Variable</t>
  </si>
  <si>
    <t>m_crew_sys</t>
  </si>
  <si>
    <t>p_crew_sys</t>
  </si>
  <si>
    <t>HSMAD, Table 31-5</t>
  </si>
  <si>
    <t>v_crew_sys</t>
  </si>
  <si>
    <t>m_crew</t>
  </si>
  <si>
    <t>m_food</t>
  </si>
  <si>
    <t>p_ECLSS</t>
  </si>
  <si>
    <t>HSMAD, Table 31-7</t>
  </si>
  <si>
    <t>p_food</t>
  </si>
  <si>
    <t>v_food</t>
  </si>
  <si>
    <t>p_transhab</t>
  </si>
  <si>
    <t>m_transhab</t>
  </si>
  <si>
    <t>v_crew</t>
  </si>
  <si>
    <t>margin</t>
  </si>
  <si>
    <t>Assumes BA330</t>
  </si>
  <si>
    <t>Trans_SC.Hab_Vol</t>
  </si>
  <si>
    <t>Trans_SC.Volume</t>
  </si>
  <si>
    <t>Results.Transit_Habitat.Volume</t>
  </si>
  <si>
    <t>Trans_SC.Hab_Power</t>
  </si>
  <si>
    <t>Results.Transit_Habitat.Power</t>
  </si>
  <si>
    <t>Trans_SC.Hab_Mass</t>
  </si>
  <si>
    <t>Results.Transit_Habitat.Mass</t>
  </si>
  <si>
    <t>Output</t>
  </si>
  <si>
    <t>Earth_Entry</t>
  </si>
  <si>
    <t>Earth_Entry.Hab_Mass</t>
  </si>
  <si>
    <t>based on Apollo</t>
  </si>
  <si>
    <t>Earth_Entry.Hab_Vol</t>
  </si>
  <si>
    <t>Earth_Entry.Payload_Vol</t>
  </si>
  <si>
    <t>will be defined later?</t>
  </si>
  <si>
    <t>Earth_Entry.Payload_Mass</t>
  </si>
  <si>
    <t>Cur_Arch.TransitCrew.Size</t>
  </si>
  <si>
    <t>Earth_Entry.Volume</t>
  </si>
  <si>
    <t>Earth_Entry.Bus_Mass</t>
  </si>
  <si>
    <t>Cur_Prop</t>
  </si>
  <si>
    <t>Uses Cur_Arch.PropulsionType</t>
  </si>
  <si>
    <t>Results.Mars_ISRU.Oxidizer_Output</t>
  </si>
  <si>
    <t>Results.Mars_ISRU.Fuel_Output</t>
  </si>
  <si>
    <t>dV</t>
  </si>
  <si>
    <t>Hohm_Chart</t>
  </si>
  <si>
    <t>dV for Mars Departure</t>
  </si>
  <si>
    <t>lookup for trans-earth injection</t>
  </si>
  <si>
    <t>Results.Mars_ISRU.CH4_Prop_Output</t>
  </si>
  <si>
    <t>output</t>
  </si>
  <si>
    <t>prop_inst</t>
  </si>
  <si>
    <t>propulsion architecture type</t>
  </si>
  <si>
    <t>SC_Module</t>
  </si>
  <si>
    <t>Return engine type</t>
  </si>
  <si>
    <t>AdditionalSC_Mass</t>
  </si>
  <si>
    <t>spacecraft mass</t>
  </si>
  <si>
    <t>g0</t>
  </si>
  <si>
    <t>earth gravitational constant</t>
  </si>
  <si>
    <t>paramater</t>
  </si>
  <si>
    <t>e</t>
  </si>
  <si>
    <t>Final_Mass</t>
  </si>
  <si>
    <t>total SC mass</t>
  </si>
  <si>
    <t>Mass_Ratio</t>
  </si>
  <si>
    <t>rocket equation</t>
  </si>
  <si>
    <t>SC_Module.Prop_Mass</t>
  </si>
  <si>
    <t>SC_Module.Static_Mass</t>
  </si>
  <si>
    <t>SC_Module.Ox_Mass</t>
  </si>
  <si>
    <t>SC_Module.Fuel_Mass</t>
  </si>
  <si>
    <t>origin_calc</t>
  </si>
  <si>
    <t>function?</t>
  </si>
  <si>
    <t>km/s</t>
  </si>
  <si>
    <t>km/s^2</t>
  </si>
  <si>
    <t>-</t>
  </si>
  <si>
    <t>OverallSC</t>
  </si>
  <si>
    <t>ascent vehicle</t>
  </si>
  <si>
    <t>No idea where this came from</t>
  </si>
  <si>
    <t>HumanSpacecraft.Get_Craft</t>
  </si>
  <si>
    <t>earth entry module definition</t>
  </si>
  <si>
    <t>Mars surface to LMO</t>
  </si>
  <si>
    <t>HSMAD Fig. 10-27</t>
  </si>
  <si>
    <t>Fuel_Payload.Fuel_Mass</t>
  </si>
  <si>
    <t xml:space="preserve">Fuel_Payload.Ox_Mass     </t>
  </si>
  <si>
    <t>Fuel_Payload.Bus_Mass</t>
  </si>
  <si>
    <t>Ascent_Rocket</t>
  </si>
  <si>
    <t>Mars ISRU fuel output</t>
  </si>
  <si>
    <t>Mars ISRU oxidizer output</t>
  </si>
  <si>
    <t>Ascent vehicl type</t>
  </si>
  <si>
    <t>NOTE: there was another fuel depot calculation that I don't understand how it fits in</t>
  </si>
  <si>
    <t>Cur_Arch.SurfaceCrew.Size</t>
  </si>
  <si>
    <t>Cur_Arch.FoodSupply.Amount</t>
  </si>
  <si>
    <t>GreenHouse_Crop.Crop_Grow_Area</t>
  </si>
  <si>
    <t>Cur_Arch{1-4}</t>
  </si>
  <si>
    <t>type of architecture structure</t>
  </si>
  <si>
    <t>fixed shell of inflatable</t>
  </si>
  <si>
    <t xml:space="preserve">BVAD.Facilities </t>
  </si>
  <si>
    <t xml:space="preserve">BVAD.Tunnel </t>
  </si>
  <si>
    <t xml:space="preserve">BVAD.Airlock </t>
  </si>
  <si>
    <t xml:space="preserve">Inflatable_Ratio </t>
  </si>
  <si>
    <t xml:space="preserve">Inflatable_Weight_Advantage </t>
  </si>
  <si>
    <t>MARS2040.Surface_Duration</t>
  </si>
  <si>
    <t xml:space="preserve">LAVAPOLIS.SectionOne </t>
  </si>
  <si>
    <t xml:space="preserve">LAVAPOLIS.SectionTwo </t>
  </si>
  <si>
    <t xml:space="preserve">LAVAPOLIS.SectionThree </t>
  </si>
  <si>
    <t xml:space="preserve">LAVAPOLIS.SectionFour </t>
  </si>
  <si>
    <t xml:space="preserve">LAVAPOLIS.GreenHouse </t>
  </si>
  <si>
    <t xml:space="preserve">LAVAPOLIS.Tunnel </t>
  </si>
  <si>
    <t xml:space="preserve">LAVAPOLIS.Airlock </t>
  </si>
  <si>
    <t xml:space="preserve">Marineris.Gym </t>
  </si>
  <si>
    <t xml:space="preserve">Marineris.GreenHouse </t>
  </si>
  <si>
    <t xml:space="preserve">Marineris.Airlock </t>
  </si>
  <si>
    <t xml:space="preserve">Marineris.EVA_Prep </t>
  </si>
  <si>
    <t xml:space="preserve">Marineris.Office </t>
  </si>
  <si>
    <t xml:space="preserve">Marineris.Medical </t>
  </si>
  <si>
    <t xml:space="preserve">Marineris.Lab </t>
  </si>
  <si>
    <t xml:space="preserve">Marineris.Kitchen </t>
  </si>
  <si>
    <t xml:space="preserve">Marineris.Bathroom </t>
  </si>
  <si>
    <t xml:space="preserve">Marineris.Bedroom </t>
  </si>
  <si>
    <t xml:space="preserve">Marineris.Entertainment </t>
  </si>
  <si>
    <t xml:space="preserve">Marineris.Storage </t>
  </si>
  <si>
    <t xml:space="preserve">Marineris.Laundry </t>
  </si>
  <si>
    <t xml:space="preserve">Regolith_Constant </t>
  </si>
  <si>
    <t>DesignChoice</t>
  </si>
  <si>
    <t xml:space="preserve">Surf_Power </t>
  </si>
  <si>
    <t>kg/m^3</t>
  </si>
  <si>
    <t>Transhab used for ISS</t>
  </si>
  <si>
    <t xml:space="preserve">http://www.marshome.org/files2/Fisher.pdf. Inflatable habitats are 30-50% lighter than Hard Aluminum structures </t>
  </si>
  <si>
    <t>m^3/CM</t>
  </si>
  <si>
    <t>Prairie View A&amp;M Mars Habitat study</t>
  </si>
  <si>
    <t>from ECLSS</t>
  </si>
  <si>
    <t>m^3/CM/Hall</t>
  </si>
  <si>
    <t>m^3/CM/Airlock</t>
  </si>
  <si>
    <t>BVAD</t>
  </si>
  <si>
    <t>m^3/3CM</t>
  </si>
  <si>
    <t>m^3/5CM</t>
  </si>
  <si>
    <t>choice variabe for which hab design you want</t>
  </si>
  <si>
    <t xml:space="preserve">Results.Surface_Habitat.Volume </t>
  </si>
  <si>
    <t xml:space="preserve">Results.Surface_Habitat.Mass </t>
  </si>
  <si>
    <t xml:space="preserve">Results.Surface_Habitat.Power </t>
  </si>
  <si>
    <t xml:space="preserve">Results.Regolith </t>
  </si>
  <si>
    <t>calls multiple functions</t>
  </si>
  <si>
    <t xml:space="preserve">Habitat_Volume </t>
  </si>
  <si>
    <t xml:space="preserve">Habitat_Mass </t>
  </si>
  <si>
    <t xml:space="preserve">Crew_Activity.EVA_Freq </t>
  </si>
  <si>
    <t xml:space="preserve">Crew_Activity.CM_EVA </t>
  </si>
  <si>
    <t xml:space="preserve">Crew_Activity.EVA_Dur </t>
  </si>
  <si>
    <t>events/week</t>
  </si>
  <si>
    <t>ppl/event</t>
  </si>
  <si>
    <t>hours/person</t>
  </si>
  <si>
    <t>input</t>
  </si>
  <si>
    <t>parameter</t>
  </si>
  <si>
    <t xml:space="preserve">MARS_2040.Surface_Duration </t>
  </si>
  <si>
    <t xml:space="preserve">Cabin_Pressure </t>
  </si>
  <si>
    <t xml:space="preserve">Gas_Constant </t>
  </si>
  <si>
    <t xml:space="preserve">O2_Mol_Ratio </t>
  </si>
  <si>
    <t xml:space="preserve">CO2_Mol_Ratio </t>
  </si>
  <si>
    <t>Temperature</t>
  </si>
  <si>
    <t xml:space="preserve">Habitat_Leakage_Rate </t>
  </si>
  <si>
    <t xml:space="preserve">Habitat_CO2_Generation </t>
  </si>
  <si>
    <t xml:space="preserve">Habitat_O2_Consumption </t>
  </si>
  <si>
    <t xml:space="preserve">UPA_Efficiency </t>
  </si>
  <si>
    <t xml:space="preserve">WPA_Efficiency </t>
  </si>
  <si>
    <t xml:space="preserve">Earth_Food_Mass </t>
  </si>
  <si>
    <t xml:space="preserve">Earth_Food_Volume </t>
  </si>
  <si>
    <t>percentage of food to be grown on Mars</t>
  </si>
  <si>
    <t xml:space="preserve">CrewTime_FoodGrowth </t>
  </si>
  <si>
    <t xml:space="preserve">Mars_Food_Prep </t>
  </si>
  <si>
    <t xml:space="preserve">Earth_Food_Prep </t>
  </si>
  <si>
    <t xml:space="preserve">EVA_Oxygen_Loss_Rate </t>
  </si>
  <si>
    <t xml:space="preserve">EVA_Airlock_Volume </t>
  </si>
  <si>
    <t xml:space="preserve">EVA_Airlock_Gas_Loss </t>
  </si>
  <si>
    <t xml:space="preserve">EVA_Oxygen_Consumption </t>
  </si>
  <si>
    <t xml:space="preserve">EVA_CO2_Production </t>
  </si>
  <si>
    <t xml:space="preserve">EVA_Cooling_Loss </t>
  </si>
  <si>
    <t xml:space="preserve">EVA_Water_Consumption </t>
  </si>
  <si>
    <t>kPa</t>
  </si>
  <si>
    <t>engineering decision</t>
  </si>
  <si>
    <t>J/K*mol</t>
  </si>
  <si>
    <t>BVAD pg. 28</t>
  </si>
  <si>
    <t>K</t>
  </si>
  <si>
    <t>%/day</t>
  </si>
  <si>
    <t>kg/CM/day</t>
  </si>
  <si>
    <t>BVAD pg. 50</t>
  </si>
  <si>
    <t>efficiency to reuse water from urine flush</t>
  </si>
  <si>
    <t>efficiency to reuse waste water</t>
  </si>
  <si>
    <t>BVAD pg. 56</t>
  </si>
  <si>
    <t>CM*hr/m^3/yr</t>
  </si>
  <si>
    <t>BVAD pg. 163</t>
  </si>
  <si>
    <t>CM*hr/CM*day</t>
  </si>
  <si>
    <t>BVAD pg. 109</t>
  </si>
  <si>
    <t>time to prepare food grown on Mars</t>
  </si>
  <si>
    <t>time to prepare food brought from earth</t>
  </si>
  <si>
    <t>kg/CM/hr</t>
  </si>
  <si>
    <t>BVAD 131</t>
  </si>
  <si>
    <t>BVAD pg 139</t>
  </si>
  <si>
    <t>BVAD pg 131</t>
  </si>
  <si>
    <t>MarsOne</t>
  </si>
  <si>
    <t>BVAD pg. 139</t>
  </si>
  <si>
    <t>BVAD pg. 130</t>
  </si>
  <si>
    <t xml:space="preserve">Results.ECLSS.Consumables_Mass </t>
  </si>
  <si>
    <t>Results.ECLSS.Consumables_Volume</t>
  </si>
  <si>
    <t>Results.ECLSS.Spares_Mass</t>
  </si>
  <si>
    <t>Results.ECLSS.Spares_Volume</t>
  </si>
  <si>
    <t>Results.ECLSS.Mass</t>
  </si>
  <si>
    <t>Results.ECLSS.Power</t>
  </si>
  <si>
    <t>Results.ECLSS.Volume</t>
  </si>
  <si>
    <t>Results.ECLSS.Replacements_Mass</t>
  </si>
  <si>
    <t>Results.ECLSS.Replacements_Volume</t>
  </si>
  <si>
    <t>Results.ECLSS.Lighting_Mass</t>
  </si>
  <si>
    <t>Results.ECLSS.Lighting_Volume</t>
  </si>
  <si>
    <t>Results.ECLSS.Lighting_Power</t>
  </si>
  <si>
    <t>[-60 -55 -50 -45 -40 -35 -30 -25 -20 -15 -10 -5 0 5 10 15 20 25 30 35 40 45 50 55 60]</t>
  </si>
  <si>
    <t>[4.364712409 6.67559655 8.104392063 9.103719142 9.850820857 10.44611402 10.93315193 11.35002896 11.71295531 12.03727493 12.3290483 12.59478129 12.83897158 13.06013452 13.25602269 13.41847127 13.52437953 13.5440157 13.35682488 12.17109275 11.40516687 10.61699711 9.586809323 8.07482646 5.498705418]</t>
  </si>
  <si>
    <t>[292.6896298 530.2758055 722.2615266 883.7864188 1022.433241 1145.511762 1255.589822 1357.08213 1451.354303 1540.542658 1625.070869 1705.783305 1783.291738 1856.567668 1924.290231 1983.18504 2024.931397 2038.410783 1983.265893 1625.565605 1410.458251 1212.11723 989.8947949 726.7352519 401.8533821]</t>
  </si>
  <si>
    <t>deg</t>
  </si>
  <si>
    <t>Results.PowerPlant.Mass</t>
  </si>
  <si>
    <t>Results.PowerPlant.Volume</t>
  </si>
  <si>
    <t>Results.Surface_Habitat.Power</t>
  </si>
  <si>
    <t>Results.Mars_ISRU.Power</t>
  </si>
  <si>
    <t>Cur_Arch.SurfacePower</t>
  </si>
  <si>
    <t>type</t>
  </si>
  <si>
    <t>[Nuclear, Solar]</t>
  </si>
  <si>
    <t>Results.Surface_Habitat.Spares</t>
  </si>
  <si>
    <t>Results.ECLSS.Spares</t>
  </si>
  <si>
    <t>Results.Mars_ISRU.Spares</t>
  </si>
  <si>
    <t>Results.PowerPlant.Spares</t>
  </si>
  <si>
    <t>Results.Surface_Habitat.Mass</t>
  </si>
  <si>
    <t>Results.Mars_ISRU.Mass</t>
  </si>
  <si>
    <t>people</t>
  </si>
  <si>
    <t>CrewFood</t>
  </si>
  <si>
    <t>crew-hours</t>
  </si>
  <si>
    <t>Cur_Arch.CrewTrajectory.Type</t>
  </si>
  <si>
    <t>[HOHMANN, ELIPTICAL, ALDRIN, LONGCYCLER, SHORTCYCLER]</t>
  </si>
  <si>
    <t>Results.Science_Time</t>
  </si>
  <si>
    <t>crewman-hours per synod</t>
  </si>
  <si>
    <t>HumanSpacecraft.MALMO</t>
  </si>
  <si>
    <t>Num_Landers</t>
  </si>
  <si>
    <t># landers</t>
  </si>
  <si>
    <t>Cargo_Lander.Dry_Mass</t>
  </si>
  <si>
    <t>Cargo_Lander.Static_Mass</t>
  </si>
  <si>
    <t>Cargo_Lander.Payload_Mass</t>
  </si>
  <si>
    <t>HumanSpacecraft.Add_Craft</t>
  </si>
  <si>
    <t>Site_Elevation</t>
  </si>
  <si>
    <t>Results.Spares</t>
  </si>
  <si>
    <t>Results.Consumables</t>
  </si>
  <si>
    <t>AscentSpacecraft.Mass</t>
  </si>
  <si>
    <t>Results.Replacements</t>
  </si>
  <si>
    <t>Cur_Arch.EDL</t>
  </si>
  <si>
    <t>ArrivalDescent.AEROENTRY</t>
  </si>
  <si>
    <t>binary</t>
  </si>
  <si>
    <t>ArrivalEntry.PROPULSIVE</t>
  </si>
  <si>
    <t>Cur_Arch.PropulsionType</t>
  </si>
  <si>
    <t>spacecraft.Mass</t>
  </si>
  <si>
    <t>spacecraft.Add_Craft</t>
  </si>
  <si>
    <t>spacecraft.MAMA</t>
  </si>
  <si>
    <t>crewman-hours/synod</t>
  </si>
  <si>
    <t>Results.Lunar_ISRU.Num</t>
  </si>
  <si>
    <t>Results.Lunar_ISRU.Mass</t>
  </si>
  <si>
    <t>Results.Lunar_ISRU.Power</t>
  </si>
  <si>
    <t>Results.Lunar_ISRU.Spares</t>
  </si>
  <si>
    <t>#</t>
  </si>
  <si>
    <t>FerrySpacecraft.Add_Craft</t>
  </si>
  <si>
    <t>Results.IMLEO</t>
  </si>
  <si>
    <t>Results.CargoSpacecraft.Add_Craft</t>
  </si>
  <si>
    <t>Results.HumanSpacecraft.Add_Craft</t>
  </si>
  <si>
    <t>Results.HumanSpacecraft.Mass</t>
  </si>
  <si>
    <t>Results.Astronaut_Sci_Time</t>
  </si>
  <si>
    <t>crewman-hours</t>
  </si>
  <si>
    <t>Results.Site_Sci_Value</t>
  </si>
  <si>
    <t>Results.Science</t>
  </si>
  <si>
    <t>Cur_Arch.ReturnFuel</t>
  </si>
  <si>
    <t>ECLSS_Requirements.Oxygen</t>
  </si>
  <si>
    <t>ECLSS_Requirements.Water</t>
  </si>
  <si>
    <t>kg 02</t>
  </si>
  <si>
    <t>kg h20</t>
  </si>
  <si>
    <t>Water_Percent</t>
  </si>
  <si>
    <t>Results.Mars_ISRU.Volume</t>
  </si>
  <si>
    <t>Results.Mars_ISRU.Consumables_Mass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</si>
</sst>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quotePrefix="1" applyFont="1"/>
    <xf numFmtId="0" fontId="0" fillId="0" borderId="0" xfId="0" quotePrefix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66"/>
  <sheetViews>
    <sheetView tabSelected="1" topLeftCell="A221" zoomScale="80" zoomScaleNormal="80" workbookViewId="0">
      <selection activeCell="I226" sqref="I226"/>
    </sheetView>
  </sheetViews>
  <sheetFormatPr defaultRowHeight="14.4" x14ac:dyDescent="0.3"/>
  <cols>
    <col min="1" max="1" width="20.6640625" customWidth="1"/>
    <col min="2" max="2" width="27.109375" customWidth="1"/>
    <col min="3" max="3" width="10.44140625" bestFit="1" customWidth="1"/>
    <col min="6" max="6" width="13.44140625" bestFit="1" customWidth="1"/>
    <col min="7" max="7" width="9.3320312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7</v>
      </c>
      <c r="B2" t="s">
        <v>24</v>
      </c>
      <c r="C2" t="s">
        <v>25</v>
      </c>
      <c r="F2">
        <v>26</v>
      </c>
      <c r="G2" t="s">
        <v>26</v>
      </c>
      <c r="H2" t="s">
        <v>28</v>
      </c>
      <c r="J2" t="s">
        <v>338</v>
      </c>
    </row>
    <row r="3" spans="1:11" x14ac:dyDescent="0.3">
      <c r="A3" t="s">
        <v>7</v>
      </c>
      <c r="B3" t="s">
        <v>29</v>
      </c>
      <c r="C3" t="s">
        <v>30</v>
      </c>
      <c r="F3">
        <v>0.24</v>
      </c>
      <c r="J3" t="s">
        <v>338</v>
      </c>
    </row>
    <row r="4" spans="1:11" x14ac:dyDescent="0.3">
      <c r="A4" t="s">
        <v>7</v>
      </c>
      <c r="B4" t="s">
        <v>31</v>
      </c>
      <c r="C4" t="s">
        <v>30</v>
      </c>
      <c r="D4">
        <v>0</v>
      </c>
      <c r="E4">
        <v>1</v>
      </c>
      <c r="F4">
        <v>0.96</v>
      </c>
      <c r="G4" t="s">
        <v>32</v>
      </c>
      <c r="J4" t="s">
        <v>338</v>
      </c>
    </row>
    <row r="5" spans="1:11" x14ac:dyDescent="0.3">
      <c r="A5" t="s">
        <v>7</v>
      </c>
      <c r="B5" t="s">
        <v>33</v>
      </c>
      <c r="C5" t="s">
        <v>30</v>
      </c>
      <c r="F5">
        <f>65*(1000)</f>
        <v>65000</v>
      </c>
      <c r="G5" t="s">
        <v>34</v>
      </c>
      <c r="J5" t="s">
        <v>338</v>
      </c>
    </row>
    <row r="6" spans="1:11" x14ac:dyDescent="0.3">
      <c r="A6" t="s">
        <v>7</v>
      </c>
      <c r="B6" t="s">
        <v>35</v>
      </c>
      <c r="C6" t="s">
        <v>30</v>
      </c>
      <c r="F6">
        <v>8</v>
      </c>
      <c r="J6" t="s">
        <v>338</v>
      </c>
    </row>
    <row r="7" spans="1:11" x14ac:dyDescent="0.3">
      <c r="A7" t="s">
        <v>7</v>
      </c>
      <c r="B7" t="s">
        <v>36</v>
      </c>
      <c r="C7" t="s">
        <v>30</v>
      </c>
      <c r="F7">
        <f xml:space="preserve"> 0.59*(1/100)</f>
        <v>5.8999999999999999E-3</v>
      </c>
      <c r="G7" t="s">
        <v>37</v>
      </c>
      <c r="J7" t="s">
        <v>338</v>
      </c>
    </row>
    <row r="8" spans="1:11" x14ac:dyDescent="0.3">
      <c r="A8" t="s">
        <v>7</v>
      </c>
      <c r="B8" t="s">
        <v>38</v>
      </c>
      <c r="C8" t="s">
        <v>30</v>
      </c>
      <c r="F8">
        <v>0.1</v>
      </c>
      <c r="G8" t="s">
        <v>37</v>
      </c>
      <c r="J8" t="s">
        <v>338</v>
      </c>
    </row>
    <row r="9" spans="1:11" x14ac:dyDescent="0.3">
      <c r="A9" t="s">
        <v>7</v>
      </c>
      <c r="B9" t="s">
        <v>40</v>
      </c>
      <c r="C9" t="s">
        <v>39</v>
      </c>
      <c r="F9">
        <f xml:space="preserve"> 2.52*(1/1000)*(100)^3</f>
        <v>2520</v>
      </c>
      <c r="G9" t="s">
        <v>41</v>
      </c>
      <c r="J9" t="s">
        <v>338</v>
      </c>
    </row>
    <row r="10" spans="1:11" x14ac:dyDescent="0.3">
      <c r="A10" t="s">
        <v>7</v>
      </c>
      <c r="B10" t="s">
        <v>42</v>
      </c>
      <c r="C10" t="s">
        <v>39</v>
      </c>
      <c r="F10">
        <f xml:space="preserve"> 3*(1/1000)*(100)^3</f>
        <v>3000</v>
      </c>
      <c r="G10" t="s">
        <v>41</v>
      </c>
      <c r="J10" t="s">
        <v>338</v>
      </c>
    </row>
    <row r="11" spans="1:11" x14ac:dyDescent="0.3">
      <c r="A11" t="s">
        <v>7</v>
      </c>
      <c r="B11" t="s">
        <v>43</v>
      </c>
      <c r="C11" t="s">
        <v>39</v>
      </c>
      <c r="F11">
        <f xml:space="preserve"> 780</f>
        <v>780</v>
      </c>
      <c r="G11" t="s">
        <v>41</v>
      </c>
      <c r="J11" t="s">
        <v>338</v>
      </c>
    </row>
    <row r="12" spans="1:11" x14ac:dyDescent="0.3">
      <c r="A12" t="s">
        <v>7</v>
      </c>
      <c r="B12" t="s">
        <v>44</v>
      </c>
      <c r="C12" t="s">
        <v>39</v>
      </c>
      <c r="F12">
        <f xml:space="preserve"> 19.25*(1/1000)*(100^3)</f>
        <v>19250</v>
      </c>
      <c r="G12" t="s">
        <v>41</v>
      </c>
      <c r="J12" t="s">
        <v>338</v>
      </c>
    </row>
    <row r="13" spans="1:11" x14ac:dyDescent="0.3">
      <c r="A13" t="s">
        <v>7</v>
      </c>
      <c r="B13" t="s">
        <v>116</v>
      </c>
      <c r="C13" t="s">
        <v>45</v>
      </c>
      <c r="F13">
        <f xml:space="preserve"> 2.277*10^-2</f>
        <v>2.2770000000000002E-2</v>
      </c>
      <c r="J13" t="s">
        <v>338</v>
      </c>
    </row>
    <row r="14" spans="1:11" x14ac:dyDescent="0.3">
      <c r="A14" t="s">
        <v>7</v>
      </c>
      <c r="B14" t="s">
        <v>115</v>
      </c>
      <c r="C14" t="s">
        <v>45</v>
      </c>
      <c r="F14">
        <f xml:space="preserve"> 4.391*10^-2</f>
        <v>4.3909999999999998E-2</v>
      </c>
      <c r="J14" t="s">
        <v>338</v>
      </c>
    </row>
    <row r="15" spans="1:11" x14ac:dyDescent="0.3">
      <c r="A15" t="s">
        <v>7</v>
      </c>
      <c r="B15" t="s">
        <v>117</v>
      </c>
      <c r="C15" t="s">
        <v>45</v>
      </c>
      <c r="F15">
        <f xml:space="preserve"> 3.84*10^-1</f>
        <v>0.38400000000000001</v>
      </c>
      <c r="J15" t="s">
        <v>338</v>
      </c>
    </row>
    <row r="16" spans="1:11" x14ac:dyDescent="0.3">
      <c r="A16" t="s">
        <v>7</v>
      </c>
      <c r="B16" t="s">
        <v>118</v>
      </c>
      <c r="C16" t="s">
        <v>46</v>
      </c>
      <c r="F16">
        <v>10</v>
      </c>
      <c r="G16" t="s">
        <v>73</v>
      </c>
      <c r="J16" t="s">
        <v>338</v>
      </c>
    </row>
    <row r="17" spans="1:10" x14ac:dyDescent="0.3">
      <c r="A17" t="s">
        <v>7</v>
      </c>
      <c r="B17" t="s">
        <v>119</v>
      </c>
      <c r="C17" t="s">
        <v>46</v>
      </c>
      <c r="D17">
        <v>0</v>
      </c>
      <c r="E17">
        <v>1</v>
      </c>
      <c r="F17">
        <f xml:space="preserve"> 0.98</f>
        <v>0.98</v>
      </c>
      <c r="G17" t="s">
        <v>32</v>
      </c>
      <c r="J17" t="s">
        <v>338</v>
      </c>
    </row>
    <row r="18" spans="1:10" x14ac:dyDescent="0.3">
      <c r="A18" t="s">
        <v>7</v>
      </c>
      <c r="B18" t="s">
        <v>120</v>
      </c>
      <c r="C18" t="s">
        <v>47</v>
      </c>
      <c r="F18">
        <v>0.1</v>
      </c>
      <c r="G18" t="s">
        <v>37</v>
      </c>
      <c r="J18" t="s">
        <v>338</v>
      </c>
    </row>
    <row r="19" spans="1:10" x14ac:dyDescent="0.3">
      <c r="A19" t="s">
        <v>7</v>
      </c>
      <c r="B19" t="s">
        <v>121</v>
      </c>
      <c r="C19" t="s">
        <v>48</v>
      </c>
      <c r="F19">
        <f xml:space="preserve"> 720</f>
        <v>720</v>
      </c>
      <c r="G19" t="s">
        <v>78</v>
      </c>
      <c r="J19" t="s">
        <v>338</v>
      </c>
    </row>
    <row r="20" spans="1:10" x14ac:dyDescent="0.3">
      <c r="A20" t="s">
        <v>7</v>
      </c>
      <c r="B20" t="s">
        <v>122</v>
      </c>
      <c r="C20" t="s">
        <v>48</v>
      </c>
      <c r="F20">
        <f xml:space="preserve"> 1.728</f>
        <v>1.728</v>
      </c>
      <c r="G20" t="s">
        <v>110</v>
      </c>
      <c r="J20" t="s">
        <v>338</v>
      </c>
    </row>
    <row r="21" spans="1:10" x14ac:dyDescent="0.3">
      <c r="A21" t="s">
        <v>7</v>
      </c>
      <c r="B21" t="s">
        <v>123</v>
      </c>
      <c r="C21" t="s">
        <v>48</v>
      </c>
      <c r="F21">
        <f xml:space="preserve"> 22.43</f>
        <v>22.43</v>
      </c>
      <c r="G21" t="s">
        <v>124</v>
      </c>
      <c r="J21" t="s">
        <v>338</v>
      </c>
    </row>
    <row r="22" spans="1:10" x14ac:dyDescent="0.3">
      <c r="A22" t="s">
        <v>7</v>
      </c>
      <c r="B22" t="s">
        <v>55</v>
      </c>
      <c r="C22" t="s">
        <v>54</v>
      </c>
      <c r="F22">
        <f xml:space="preserve"> 3000</f>
        <v>3000</v>
      </c>
      <c r="G22" t="s">
        <v>37</v>
      </c>
      <c r="J22" t="s">
        <v>338</v>
      </c>
    </row>
    <row r="23" spans="1:10" x14ac:dyDescent="0.3">
      <c r="A23" t="s">
        <v>7</v>
      </c>
      <c r="B23" t="s">
        <v>126</v>
      </c>
      <c r="C23" t="s">
        <v>57</v>
      </c>
      <c r="F23" t="s">
        <v>127</v>
      </c>
      <c r="G23" t="s">
        <v>58</v>
      </c>
      <c r="J23" t="s">
        <v>338</v>
      </c>
    </row>
    <row r="24" spans="1:10" x14ac:dyDescent="0.3">
      <c r="A24" t="s">
        <v>7</v>
      </c>
      <c r="B24" t="s">
        <v>63</v>
      </c>
      <c r="C24" t="s">
        <v>59</v>
      </c>
      <c r="F24" t="s">
        <v>62</v>
      </c>
      <c r="G24" t="s">
        <v>61</v>
      </c>
      <c r="J24" t="s">
        <v>338</v>
      </c>
    </row>
    <row r="25" spans="1:10" x14ac:dyDescent="0.3">
      <c r="A25" t="s">
        <v>7</v>
      </c>
      <c r="B25" t="s">
        <v>60</v>
      </c>
      <c r="C25" t="s">
        <v>64</v>
      </c>
      <c r="F25" t="s">
        <v>400</v>
      </c>
      <c r="G25" t="s">
        <v>58</v>
      </c>
      <c r="J25" t="s">
        <v>338</v>
      </c>
    </row>
    <row r="26" spans="1:10" x14ac:dyDescent="0.3">
      <c r="A26" t="s">
        <v>7</v>
      </c>
      <c r="B26" t="s">
        <v>65</v>
      </c>
      <c r="C26" t="s">
        <v>66</v>
      </c>
      <c r="F26" t="s">
        <v>401</v>
      </c>
      <c r="G26" t="s">
        <v>61</v>
      </c>
      <c r="J26" t="s">
        <v>338</v>
      </c>
    </row>
    <row r="27" spans="1:10" x14ac:dyDescent="0.3">
      <c r="A27" t="s">
        <v>7</v>
      </c>
      <c r="B27" t="s">
        <v>403</v>
      </c>
      <c r="G27" t="s">
        <v>78</v>
      </c>
      <c r="J27" t="s">
        <v>238</v>
      </c>
    </row>
    <row r="28" spans="1:10" x14ac:dyDescent="0.3">
      <c r="A28" t="s">
        <v>7</v>
      </c>
      <c r="B28" t="s">
        <v>404</v>
      </c>
      <c r="G28" t="s">
        <v>147</v>
      </c>
      <c r="J28" t="s">
        <v>238</v>
      </c>
    </row>
    <row r="29" spans="1:10" x14ac:dyDescent="0.3">
      <c r="A29" t="s">
        <v>7</v>
      </c>
      <c r="B29" t="s">
        <v>125</v>
      </c>
      <c r="C29" t="s">
        <v>56</v>
      </c>
      <c r="F29" t="s">
        <v>399</v>
      </c>
      <c r="G29" t="s">
        <v>402</v>
      </c>
      <c r="J29" t="s">
        <v>337</v>
      </c>
    </row>
    <row r="30" spans="1:10" x14ac:dyDescent="0.3">
      <c r="A30" t="s">
        <v>7</v>
      </c>
      <c r="B30" t="s">
        <v>405</v>
      </c>
      <c r="G30" t="s">
        <v>26</v>
      </c>
      <c r="J30" t="s">
        <v>337</v>
      </c>
    </row>
    <row r="31" spans="1:10" x14ac:dyDescent="0.3">
      <c r="A31" t="s">
        <v>7</v>
      </c>
      <c r="B31" t="s">
        <v>392</v>
      </c>
      <c r="G31" t="s">
        <v>26</v>
      </c>
      <c r="J31" t="s">
        <v>337</v>
      </c>
    </row>
    <row r="32" spans="1:10" x14ac:dyDescent="0.3">
      <c r="A32" t="s">
        <v>7</v>
      </c>
      <c r="B32" t="s">
        <v>406</v>
      </c>
      <c r="G32" t="s">
        <v>26</v>
      </c>
      <c r="J32" t="s">
        <v>337</v>
      </c>
    </row>
    <row r="33" spans="1:10" x14ac:dyDescent="0.3">
      <c r="A33" t="s">
        <v>7</v>
      </c>
      <c r="B33" t="s">
        <v>407</v>
      </c>
      <c r="F33" t="s">
        <v>409</v>
      </c>
      <c r="G33" t="s">
        <v>408</v>
      </c>
      <c r="J33" t="s">
        <v>337</v>
      </c>
    </row>
    <row r="34" spans="1:10" ht="15" x14ac:dyDescent="0.3">
      <c r="A34" t="s">
        <v>80</v>
      </c>
      <c r="B34" t="s">
        <v>67</v>
      </c>
      <c r="C34" t="s">
        <v>69</v>
      </c>
      <c r="D34">
        <v>0</v>
      </c>
      <c r="E34">
        <v>1</v>
      </c>
      <c r="F34">
        <v>0.05</v>
      </c>
      <c r="G34" t="s">
        <v>68</v>
      </c>
      <c r="H34" t="s">
        <v>70</v>
      </c>
      <c r="J34" t="s">
        <v>338</v>
      </c>
    </row>
    <row r="35" spans="1:10" ht="15" x14ac:dyDescent="0.3">
      <c r="A35" t="s">
        <v>80</v>
      </c>
      <c r="B35" t="s">
        <v>71</v>
      </c>
      <c r="C35" t="s">
        <v>72</v>
      </c>
      <c r="F35">
        <v>2.137</v>
      </c>
      <c r="G35" t="s">
        <v>73</v>
      </c>
      <c r="J35" t="s">
        <v>338</v>
      </c>
    </row>
    <row r="36" spans="1:10" x14ac:dyDescent="0.3">
      <c r="A36" t="s">
        <v>80</v>
      </c>
      <c r="B36" t="s">
        <v>410</v>
      </c>
      <c r="G36" t="s">
        <v>78</v>
      </c>
      <c r="J36" t="s">
        <v>238</v>
      </c>
    </row>
    <row r="37" spans="1:10" x14ac:dyDescent="0.3">
      <c r="A37" t="s">
        <v>80</v>
      </c>
      <c r="B37" t="s">
        <v>411</v>
      </c>
      <c r="G37" t="s">
        <v>78</v>
      </c>
      <c r="J37" t="s">
        <v>238</v>
      </c>
    </row>
    <row r="38" spans="1:10" x14ac:dyDescent="0.3">
      <c r="A38" t="s">
        <v>80</v>
      </c>
      <c r="B38" t="s">
        <v>412</v>
      </c>
      <c r="G38" t="s">
        <v>78</v>
      </c>
      <c r="J38" t="s">
        <v>238</v>
      </c>
    </row>
    <row r="39" spans="1:10" x14ac:dyDescent="0.3">
      <c r="A39" t="s">
        <v>80</v>
      </c>
      <c r="B39" t="s">
        <v>413</v>
      </c>
      <c r="G39" t="s">
        <v>78</v>
      </c>
      <c r="J39" t="s">
        <v>238</v>
      </c>
    </row>
    <row r="40" spans="1:10" x14ac:dyDescent="0.3">
      <c r="A40" t="s">
        <v>80</v>
      </c>
      <c r="B40" t="s">
        <v>414</v>
      </c>
      <c r="G40" t="s">
        <v>78</v>
      </c>
      <c r="J40" t="s">
        <v>337</v>
      </c>
    </row>
    <row r="41" spans="1:10" x14ac:dyDescent="0.3">
      <c r="A41" t="s">
        <v>80</v>
      </c>
      <c r="B41" t="s">
        <v>391</v>
      </c>
      <c r="G41" t="s">
        <v>78</v>
      </c>
      <c r="J41" t="s">
        <v>337</v>
      </c>
    </row>
    <row r="42" spans="1:10" x14ac:dyDescent="0.3">
      <c r="A42" t="s">
        <v>80</v>
      </c>
      <c r="B42" t="s">
        <v>415</v>
      </c>
      <c r="G42" t="s">
        <v>78</v>
      </c>
      <c r="J42" t="s">
        <v>337</v>
      </c>
    </row>
    <row r="43" spans="1:10" x14ac:dyDescent="0.3">
      <c r="A43" t="s">
        <v>80</v>
      </c>
      <c r="B43" t="s">
        <v>403</v>
      </c>
      <c r="G43" t="s">
        <v>78</v>
      </c>
      <c r="J43" t="s">
        <v>337</v>
      </c>
    </row>
    <row r="44" spans="1:10" ht="15" x14ac:dyDescent="0.3">
      <c r="A44" t="s">
        <v>10</v>
      </c>
      <c r="B44" t="s">
        <v>76</v>
      </c>
      <c r="C44" t="s">
        <v>74</v>
      </c>
      <c r="D44">
        <v>0</v>
      </c>
      <c r="E44">
        <v>24.66</v>
      </c>
      <c r="F44">
        <v>13</v>
      </c>
      <c r="G44" t="s">
        <v>75</v>
      </c>
      <c r="J44" t="s">
        <v>338</v>
      </c>
    </row>
    <row r="45" spans="1:10" x14ac:dyDescent="0.3">
      <c r="A45" t="s">
        <v>10</v>
      </c>
      <c r="B45" t="s">
        <v>277</v>
      </c>
      <c r="G45" t="s">
        <v>416</v>
      </c>
      <c r="J45" t="s">
        <v>337</v>
      </c>
    </row>
    <row r="46" spans="1:10" x14ac:dyDescent="0.3">
      <c r="A46" t="s">
        <v>10</v>
      </c>
      <c r="B46" t="s">
        <v>417</v>
      </c>
      <c r="G46" t="s">
        <v>418</v>
      </c>
      <c r="J46" t="s">
        <v>337</v>
      </c>
    </row>
    <row r="47" spans="1:10" x14ac:dyDescent="0.3">
      <c r="A47" t="s">
        <v>10</v>
      </c>
      <c r="B47" t="s">
        <v>419</v>
      </c>
      <c r="F47" t="s">
        <v>420</v>
      </c>
      <c r="G47" t="s">
        <v>408</v>
      </c>
      <c r="J47" t="s">
        <v>337</v>
      </c>
    </row>
    <row r="48" spans="1:10" x14ac:dyDescent="0.3">
      <c r="A48" t="s">
        <v>10</v>
      </c>
      <c r="B48" t="s">
        <v>421</v>
      </c>
      <c r="G48" t="s">
        <v>422</v>
      </c>
      <c r="J48" t="s">
        <v>238</v>
      </c>
    </row>
    <row r="49" spans="1:10" x14ac:dyDescent="0.3">
      <c r="A49" t="s">
        <v>11</v>
      </c>
      <c r="B49" t="s">
        <v>430</v>
      </c>
      <c r="G49" t="s">
        <v>158</v>
      </c>
      <c r="J49" t="s">
        <v>337</v>
      </c>
    </row>
    <row r="50" spans="1:10" x14ac:dyDescent="0.3">
      <c r="A50" t="s">
        <v>11</v>
      </c>
      <c r="B50" t="s">
        <v>432</v>
      </c>
      <c r="G50" t="s">
        <v>78</v>
      </c>
      <c r="J50" t="s">
        <v>337</v>
      </c>
    </row>
    <row r="51" spans="1:10" x14ac:dyDescent="0.3">
      <c r="A51" t="s">
        <v>11</v>
      </c>
      <c r="B51" t="s">
        <v>431</v>
      </c>
      <c r="G51" t="s">
        <v>78</v>
      </c>
      <c r="J51" t="s">
        <v>337</v>
      </c>
    </row>
    <row r="52" spans="1:10" x14ac:dyDescent="0.3">
      <c r="A52" t="s">
        <v>11</v>
      </c>
      <c r="B52" t="s">
        <v>434</v>
      </c>
      <c r="G52" t="s">
        <v>78</v>
      </c>
      <c r="J52" t="s">
        <v>337</v>
      </c>
    </row>
    <row r="53" spans="1:10" x14ac:dyDescent="0.3">
      <c r="A53" t="s">
        <v>11</v>
      </c>
      <c r="B53" t="s">
        <v>433</v>
      </c>
      <c r="G53" t="s">
        <v>78</v>
      </c>
      <c r="J53" t="s">
        <v>337</v>
      </c>
    </row>
    <row r="54" spans="1:10" ht="15" x14ac:dyDescent="0.3">
      <c r="A54" t="s">
        <v>12</v>
      </c>
      <c r="B54" t="s">
        <v>81</v>
      </c>
      <c r="C54" t="s">
        <v>82</v>
      </c>
      <c r="F54">
        <v>30</v>
      </c>
      <c r="G54" t="s">
        <v>83</v>
      </c>
      <c r="H54" t="s">
        <v>28</v>
      </c>
      <c r="J54" t="s">
        <v>338</v>
      </c>
    </row>
    <row r="55" spans="1:10" ht="15" x14ac:dyDescent="0.3">
      <c r="A55" t="s">
        <v>12</v>
      </c>
      <c r="B55" t="s">
        <v>85</v>
      </c>
      <c r="C55" t="s">
        <v>84</v>
      </c>
      <c r="F55">
        <v>66100</v>
      </c>
      <c r="G55" t="s">
        <v>78</v>
      </c>
      <c r="H55" t="s">
        <v>28</v>
      </c>
      <c r="J55" t="s">
        <v>338</v>
      </c>
    </row>
    <row r="56" spans="1:10" x14ac:dyDescent="0.3">
      <c r="A56" t="s">
        <v>12</v>
      </c>
      <c r="B56" t="s">
        <v>435</v>
      </c>
      <c r="D56">
        <v>0</v>
      </c>
      <c r="E56">
        <v>1</v>
      </c>
      <c r="G56" t="s">
        <v>437</v>
      </c>
      <c r="J56" t="s">
        <v>337</v>
      </c>
    </row>
    <row r="57" spans="1:10" x14ac:dyDescent="0.3">
      <c r="A57" t="s">
        <v>12</v>
      </c>
      <c r="B57" t="s">
        <v>436</v>
      </c>
      <c r="D57">
        <v>0</v>
      </c>
      <c r="E57">
        <v>1</v>
      </c>
      <c r="G57" t="s">
        <v>437</v>
      </c>
      <c r="J57" t="s">
        <v>337</v>
      </c>
    </row>
    <row r="58" spans="1:10" x14ac:dyDescent="0.3">
      <c r="A58" t="s">
        <v>12</v>
      </c>
      <c r="B58" t="s">
        <v>438</v>
      </c>
      <c r="G58" t="s">
        <v>437</v>
      </c>
      <c r="J58" t="s">
        <v>337</v>
      </c>
    </row>
    <row r="59" spans="1:10" x14ac:dyDescent="0.3">
      <c r="A59" t="s">
        <v>12</v>
      </c>
      <c r="B59" t="s">
        <v>439</v>
      </c>
      <c r="G59" t="s">
        <v>408</v>
      </c>
      <c r="J59" t="s">
        <v>337</v>
      </c>
    </row>
    <row r="60" spans="1:10" x14ac:dyDescent="0.3">
      <c r="A60" t="s">
        <v>12</v>
      </c>
      <c r="B60" t="s">
        <v>440</v>
      </c>
      <c r="G60" t="s">
        <v>78</v>
      </c>
      <c r="J60" t="s">
        <v>337</v>
      </c>
    </row>
    <row r="61" spans="1:10" x14ac:dyDescent="0.3">
      <c r="A61" t="s">
        <v>12</v>
      </c>
      <c r="B61" t="s">
        <v>441</v>
      </c>
      <c r="G61" t="s">
        <v>78</v>
      </c>
      <c r="J61" t="s">
        <v>238</v>
      </c>
    </row>
    <row r="62" spans="1:10" x14ac:dyDescent="0.3">
      <c r="A62" t="s">
        <v>12</v>
      </c>
      <c r="B62" t="s">
        <v>442</v>
      </c>
      <c r="G62" t="s">
        <v>78</v>
      </c>
      <c r="J62" t="s">
        <v>238</v>
      </c>
    </row>
    <row r="63" spans="1:10" x14ac:dyDescent="0.3">
      <c r="A63" t="s">
        <v>12</v>
      </c>
      <c r="B63" t="s">
        <v>421</v>
      </c>
      <c r="G63" t="s">
        <v>443</v>
      </c>
      <c r="J63" t="s">
        <v>238</v>
      </c>
    </row>
    <row r="64" spans="1:10" ht="15" x14ac:dyDescent="0.3">
      <c r="A64" t="s">
        <v>13</v>
      </c>
      <c r="B64" t="s">
        <v>153</v>
      </c>
      <c r="F64">
        <v>36.770000000000003</v>
      </c>
      <c r="G64" t="s">
        <v>147</v>
      </c>
      <c r="J64" t="s">
        <v>338</v>
      </c>
    </row>
    <row r="65" spans="1:10" x14ac:dyDescent="0.3">
      <c r="A65" t="s">
        <v>13</v>
      </c>
      <c r="B65" t="s">
        <v>444</v>
      </c>
      <c r="G65" t="s">
        <v>448</v>
      </c>
      <c r="J65" t="s">
        <v>238</v>
      </c>
    </row>
    <row r="66" spans="1:10" x14ac:dyDescent="0.3">
      <c r="A66" t="s">
        <v>13</v>
      </c>
      <c r="B66" t="s">
        <v>445</v>
      </c>
      <c r="G66" t="s">
        <v>78</v>
      </c>
      <c r="J66" t="s">
        <v>238</v>
      </c>
    </row>
    <row r="67" spans="1:10" x14ac:dyDescent="0.3">
      <c r="A67" t="s">
        <v>13</v>
      </c>
      <c r="B67" t="s">
        <v>446</v>
      </c>
      <c r="G67" t="s">
        <v>26</v>
      </c>
      <c r="J67" t="s">
        <v>238</v>
      </c>
    </row>
    <row r="68" spans="1:10" x14ac:dyDescent="0.3">
      <c r="A68" t="s">
        <v>13</v>
      </c>
      <c r="B68" t="s">
        <v>447</v>
      </c>
      <c r="G68" t="s">
        <v>78</v>
      </c>
      <c r="J68" t="s">
        <v>238</v>
      </c>
    </row>
    <row r="69" spans="1:10" x14ac:dyDescent="0.3">
      <c r="A69" t="s">
        <v>13</v>
      </c>
      <c r="B69" t="s">
        <v>449</v>
      </c>
      <c r="G69" t="s">
        <v>78</v>
      </c>
      <c r="J69" t="s">
        <v>238</v>
      </c>
    </row>
    <row r="70" spans="1:10" ht="15" x14ac:dyDescent="0.3">
      <c r="A70" t="s">
        <v>86</v>
      </c>
      <c r="B70" t="s">
        <v>450</v>
      </c>
      <c r="G70" t="s">
        <v>78</v>
      </c>
      <c r="J70" t="s">
        <v>238</v>
      </c>
    </row>
    <row r="71" spans="1:10" x14ac:dyDescent="0.3">
      <c r="A71" t="s">
        <v>86</v>
      </c>
      <c r="B71" t="s">
        <v>451</v>
      </c>
      <c r="G71" t="s">
        <v>78</v>
      </c>
      <c r="J71" t="s">
        <v>238</v>
      </c>
    </row>
    <row r="72" spans="1:10" x14ac:dyDescent="0.3">
      <c r="A72" t="s">
        <v>86</v>
      </c>
      <c r="B72" t="s">
        <v>452</v>
      </c>
      <c r="G72" t="s">
        <v>78</v>
      </c>
      <c r="J72" t="s">
        <v>238</v>
      </c>
    </row>
    <row r="73" spans="1:10" x14ac:dyDescent="0.3">
      <c r="A73" t="s">
        <v>86</v>
      </c>
      <c r="B73" t="s">
        <v>439</v>
      </c>
      <c r="G73" t="s">
        <v>408</v>
      </c>
      <c r="J73" t="s">
        <v>337</v>
      </c>
    </row>
    <row r="74" spans="1:10" x14ac:dyDescent="0.3">
      <c r="A74" t="s">
        <v>86</v>
      </c>
      <c r="B74" t="s">
        <v>453</v>
      </c>
      <c r="G74" t="s">
        <v>78</v>
      </c>
      <c r="J74" t="s">
        <v>337</v>
      </c>
    </row>
    <row r="75" spans="1:10" x14ac:dyDescent="0.3">
      <c r="A75" t="s">
        <v>5</v>
      </c>
      <c r="B75" t="s">
        <v>154</v>
      </c>
      <c r="C75" t="s">
        <v>88</v>
      </c>
      <c r="F75">
        <v>7.25</v>
      </c>
      <c r="H75" t="s">
        <v>160</v>
      </c>
      <c r="J75" t="s">
        <v>338</v>
      </c>
    </row>
    <row r="76" spans="1:10" x14ac:dyDescent="0.3">
      <c r="A76" t="s">
        <v>5</v>
      </c>
      <c r="B76" t="s">
        <v>155</v>
      </c>
      <c r="C76" t="s">
        <v>88</v>
      </c>
      <c r="F76">
        <v>-4.5</v>
      </c>
      <c r="G76" t="s">
        <v>158</v>
      </c>
      <c r="J76" t="s">
        <v>338</v>
      </c>
    </row>
    <row r="77" spans="1:10" x14ac:dyDescent="0.3">
      <c r="A77" t="s">
        <v>5</v>
      </c>
      <c r="B77" t="s">
        <v>156</v>
      </c>
      <c r="C77" t="s">
        <v>88</v>
      </c>
      <c r="F77">
        <v>2</v>
      </c>
      <c r="G77" t="s">
        <v>32</v>
      </c>
      <c r="H77" t="s">
        <v>87</v>
      </c>
      <c r="J77" t="s">
        <v>338</v>
      </c>
    </row>
    <row r="78" spans="1:10" x14ac:dyDescent="0.3">
      <c r="A78" t="s">
        <v>5</v>
      </c>
      <c r="B78" t="s">
        <v>157</v>
      </c>
      <c r="C78" t="s">
        <v>88</v>
      </c>
      <c r="F78">
        <v>-26.4</v>
      </c>
      <c r="G78" t="s">
        <v>159</v>
      </c>
      <c r="J78" t="s">
        <v>338</v>
      </c>
    </row>
    <row r="79" spans="1:10" x14ac:dyDescent="0.3">
      <c r="A79" t="s">
        <v>5</v>
      </c>
      <c r="B79" t="s">
        <v>154</v>
      </c>
      <c r="C79" t="s">
        <v>89</v>
      </c>
      <c r="F79">
        <v>6.5</v>
      </c>
      <c r="H79" t="s">
        <v>160</v>
      </c>
      <c r="J79" t="s">
        <v>338</v>
      </c>
    </row>
    <row r="80" spans="1:10" x14ac:dyDescent="0.3">
      <c r="A80" t="s">
        <v>5</v>
      </c>
      <c r="B80" t="s">
        <v>161</v>
      </c>
      <c r="C80" t="s">
        <v>89</v>
      </c>
      <c r="F80">
        <v>-4.5</v>
      </c>
      <c r="G80" t="s">
        <v>158</v>
      </c>
      <c r="J80" t="s">
        <v>338</v>
      </c>
    </row>
    <row r="81" spans="1:10" x14ac:dyDescent="0.3">
      <c r="A81" t="s">
        <v>5</v>
      </c>
      <c r="B81" t="s">
        <v>156</v>
      </c>
      <c r="C81" t="s">
        <v>89</v>
      </c>
      <c r="F81">
        <v>6</v>
      </c>
      <c r="G81" t="s">
        <v>32</v>
      </c>
      <c r="H81" t="s">
        <v>87</v>
      </c>
      <c r="J81" t="s">
        <v>338</v>
      </c>
    </row>
    <row r="82" spans="1:10" x14ac:dyDescent="0.3">
      <c r="A82" t="s">
        <v>5</v>
      </c>
      <c r="B82" t="s">
        <v>162</v>
      </c>
      <c r="C82" t="s">
        <v>89</v>
      </c>
      <c r="F82">
        <v>-5.4</v>
      </c>
      <c r="G82" t="s">
        <v>159</v>
      </c>
      <c r="J82" t="s">
        <v>338</v>
      </c>
    </row>
    <row r="83" spans="1:10" x14ac:dyDescent="0.3">
      <c r="A83" t="s">
        <v>5</v>
      </c>
      <c r="B83" t="s">
        <v>163</v>
      </c>
      <c r="C83" t="s">
        <v>90</v>
      </c>
      <c r="F83">
        <v>5.25</v>
      </c>
      <c r="H83" t="s">
        <v>160</v>
      </c>
      <c r="J83" t="s">
        <v>338</v>
      </c>
    </row>
    <row r="84" spans="1:10" x14ac:dyDescent="0.3">
      <c r="A84" t="s">
        <v>5</v>
      </c>
      <c r="B84" t="s">
        <v>164</v>
      </c>
      <c r="C84" t="s">
        <v>90</v>
      </c>
      <c r="F84">
        <v>-1.3</v>
      </c>
      <c r="G84" t="s">
        <v>158</v>
      </c>
      <c r="J84" t="s">
        <v>338</v>
      </c>
    </row>
    <row r="85" spans="1:10" x14ac:dyDescent="0.3">
      <c r="A85" t="s">
        <v>5</v>
      </c>
      <c r="B85" t="s">
        <v>165</v>
      </c>
      <c r="C85" t="s">
        <v>90</v>
      </c>
      <c r="F85">
        <v>7</v>
      </c>
      <c r="G85" t="s">
        <v>32</v>
      </c>
      <c r="H85" t="s">
        <v>87</v>
      </c>
      <c r="J85" t="s">
        <v>338</v>
      </c>
    </row>
    <row r="86" spans="1:10" x14ac:dyDescent="0.3">
      <c r="A86" t="s">
        <v>5</v>
      </c>
      <c r="B86" t="s">
        <v>162</v>
      </c>
      <c r="C86" t="s">
        <v>90</v>
      </c>
      <c r="F86">
        <v>-2.1</v>
      </c>
      <c r="G86" t="s">
        <v>159</v>
      </c>
      <c r="J86" t="s">
        <v>338</v>
      </c>
    </row>
    <row r="87" spans="1:10" x14ac:dyDescent="0.3">
      <c r="A87" t="s">
        <v>5</v>
      </c>
      <c r="B87" t="s">
        <v>163</v>
      </c>
      <c r="C87" t="s">
        <v>91</v>
      </c>
      <c r="F87">
        <v>9</v>
      </c>
      <c r="H87" t="s">
        <v>160</v>
      </c>
      <c r="J87" t="s">
        <v>338</v>
      </c>
    </row>
    <row r="88" spans="1:10" x14ac:dyDescent="0.3">
      <c r="A88" t="s">
        <v>5</v>
      </c>
      <c r="B88" t="s">
        <v>164</v>
      </c>
      <c r="C88" t="s">
        <v>91</v>
      </c>
      <c r="F88">
        <v>-1.9</v>
      </c>
      <c r="G88" t="s">
        <v>158</v>
      </c>
      <c r="J88" t="s">
        <v>338</v>
      </c>
    </row>
    <row r="89" spans="1:10" x14ac:dyDescent="0.3">
      <c r="A89" t="s">
        <v>5</v>
      </c>
      <c r="B89" t="s">
        <v>165</v>
      </c>
      <c r="C89" t="s">
        <v>91</v>
      </c>
      <c r="F89">
        <v>8</v>
      </c>
      <c r="G89" t="s">
        <v>32</v>
      </c>
      <c r="H89" t="s">
        <v>87</v>
      </c>
      <c r="J89" t="s">
        <v>338</v>
      </c>
    </row>
    <row r="90" spans="1:10" x14ac:dyDescent="0.3">
      <c r="A90" t="s">
        <v>5</v>
      </c>
      <c r="B90" t="s">
        <v>162</v>
      </c>
      <c r="C90" t="s">
        <v>91</v>
      </c>
      <c r="F90">
        <v>-14.6</v>
      </c>
      <c r="G90" t="s">
        <v>159</v>
      </c>
      <c r="J90" t="s">
        <v>338</v>
      </c>
    </row>
    <row r="91" spans="1:10" x14ac:dyDescent="0.3">
      <c r="A91" t="s">
        <v>5</v>
      </c>
      <c r="B91" t="s">
        <v>163</v>
      </c>
      <c r="C91" t="s">
        <v>92</v>
      </c>
      <c r="F91">
        <v>3.75</v>
      </c>
      <c r="H91" t="s">
        <v>160</v>
      </c>
      <c r="J91" t="s">
        <v>338</v>
      </c>
    </row>
    <row r="92" spans="1:10" x14ac:dyDescent="0.3">
      <c r="A92" t="s">
        <v>5</v>
      </c>
      <c r="B92" t="s">
        <v>164</v>
      </c>
      <c r="C92" t="s">
        <v>92</v>
      </c>
      <c r="F92">
        <v>-4</v>
      </c>
      <c r="G92" t="s">
        <v>158</v>
      </c>
      <c r="J92" t="s">
        <v>338</v>
      </c>
    </row>
    <row r="93" spans="1:10" x14ac:dyDescent="0.3">
      <c r="A93" t="s">
        <v>5</v>
      </c>
      <c r="B93" t="s">
        <v>156</v>
      </c>
      <c r="C93" t="s">
        <v>92</v>
      </c>
      <c r="F93">
        <v>3</v>
      </c>
      <c r="G93" t="s">
        <v>32</v>
      </c>
      <c r="H93" t="s">
        <v>87</v>
      </c>
      <c r="J93" t="s">
        <v>338</v>
      </c>
    </row>
    <row r="94" spans="1:10" x14ac:dyDescent="0.3">
      <c r="A94" t="s">
        <v>5</v>
      </c>
      <c r="B94" t="s">
        <v>162</v>
      </c>
      <c r="C94" t="s">
        <v>92</v>
      </c>
      <c r="F94">
        <v>4.2</v>
      </c>
      <c r="G94" t="s">
        <v>159</v>
      </c>
      <c r="J94" t="s">
        <v>338</v>
      </c>
    </row>
    <row r="95" spans="1:10" x14ac:dyDescent="0.3">
      <c r="A95" t="s">
        <v>5</v>
      </c>
      <c r="B95" t="s">
        <v>163</v>
      </c>
      <c r="C95" t="s">
        <v>93</v>
      </c>
      <c r="F95">
        <v>3.75</v>
      </c>
      <c r="H95" t="s">
        <v>160</v>
      </c>
      <c r="J95" t="s">
        <v>338</v>
      </c>
    </row>
    <row r="96" spans="1:10" x14ac:dyDescent="0.3">
      <c r="A96" t="s">
        <v>5</v>
      </c>
      <c r="B96" t="s">
        <v>164</v>
      </c>
      <c r="C96" t="s">
        <v>93</v>
      </c>
      <c r="F96">
        <v>-3</v>
      </c>
      <c r="G96" t="s">
        <v>158</v>
      </c>
      <c r="J96" t="s">
        <v>338</v>
      </c>
    </row>
    <row r="97" spans="1:10" x14ac:dyDescent="0.3">
      <c r="A97" t="s">
        <v>5</v>
      </c>
      <c r="B97" t="s">
        <v>165</v>
      </c>
      <c r="C97" t="s">
        <v>93</v>
      </c>
      <c r="F97">
        <v>5</v>
      </c>
      <c r="G97" t="s">
        <v>32</v>
      </c>
      <c r="H97" t="s">
        <v>87</v>
      </c>
      <c r="J97" t="s">
        <v>338</v>
      </c>
    </row>
    <row r="98" spans="1:10" x14ac:dyDescent="0.3">
      <c r="A98" t="s">
        <v>5</v>
      </c>
      <c r="B98" t="s">
        <v>162</v>
      </c>
      <c r="C98" t="s">
        <v>93</v>
      </c>
      <c r="F98">
        <v>11.7</v>
      </c>
      <c r="G98" t="s">
        <v>159</v>
      </c>
      <c r="J98" t="s">
        <v>338</v>
      </c>
    </row>
    <row r="99" spans="1:10" x14ac:dyDescent="0.3">
      <c r="A99" t="s">
        <v>5</v>
      </c>
      <c r="B99" t="s">
        <v>154</v>
      </c>
      <c r="C99" t="s">
        <v>94</v>
      </c>
      <c r="F99">
        <v>6.5</v>
      </c>
      <c r="H99" t="s">
        <v>160</v>
      </c>
      <c r="J99" t="s">
        <v>338</v>
      </c>
    </row>
    <row r="100" spans="1:10" x14ac:dyDescent="0.3">
      <c r="A100" t="s">
        <v>5</v>
      </c>
      <c r="B100" t="s">
        <v>164</v>
      </c>
      <c r="C100" t="s">
        <v>94</v>
      </c>
      <c r="F100">
        <v>-2.2000000000000002</v>
      </c>
      <c r="G100" t="s">
        <v>158</v>
      </c>
      <c r="J100" t="s">
        <v>338</v>
      </c>
    </row>
    <row r="101" spans="1:10" x14ac:dyDescent="0.3">
      <c r="A101" t="s">
        <v>5</v>
      </c>
      <c r="B101" t="s">
        <v>156</v>
      </c>
      <c r="C101" t="s">
        <v>94</v>
      </c>
      <c r="F101">
        <v>3.5</v>
      </c>
      <c r="G101" t="s">
        <v>32</v>
      </c>
      <c r="H101" t="s">
        <v>87</v>
      </c>
      <c r="J101" t="s">
        <v>338</v>
      </c>
    </row>
    <row r="102" spans="1:10" x14ac:dyDescent="0.3">
      <c r="A102" t="s">
        <v>5</v>
      </c>
      <c r="B102" t="s">
        <v>162</v>
      </c>
      <c r="C102" t="s">
        <v>94</v>
      </c>
      <c r="F102">
        <v>23.9</v>
      </c>
      <c r="G102" t="s">
        <v>159</v>
      </c>
      <c r="J102" t="s">
        <v>338</v>
      </c>
    </row>
    <row r="103" spans="1:10" x14ac:dyDescent="0.3">
      <c r="A103" t="s">
        <v>5</v>
      </c>
      <c r="B103" t="s">
        <v>154</v>
      </c>
      <c r="C103" t="s">
        <v>95</v>
      </c>
      <c r="F103">
        <v>7</v>
      </c>
      <c r="H103" t="s">
        <v>160</v>
      </c>
      <c r="J103" t="s">
        <v>338</v>
      </c>
    </row>
    <row r="104" spans="1:10" x14ac:dyDescent="0.3">
      <c r="A104" t="s">
        <v>5</v>
      </c>
      <c r="B104" t="s">
        <v>164</v>
      </c>
      <c r="C104" t="s">
        <v>95</v>
      </c>
      <c r="F104">
        <v>-1.4</v>
      </c>
      <c r="G104" t="s">
        <v>158</v>
      </c>
      <c r="J104" t="s">
        <v>338</v>
      </c>
    </row>
    <row r="105" spans="1:10" x14ac:dyDescent="0.3">
      <c r="A105" t="s">
        <v>5</v>
      </c>
      <c r="B105" t="s">
        <v>156</v>
      </c>
      <c r="C105" t="s">
        <v>95</v>
      </c>
      <c r="F105">
        <v>2.5</v>
      </c>
      <c r="G105" t="s">
        <v>32</v>
      </c>
      <c r="H105" t="s">
        <v>87</v>
      </c>
      <c r="J105" t="s">
        <v>338</v>
      </c>
    </row>
    <row r="106" spans="1:10" x14ac:dyDescent="0.3">
      <c r="A106" t="s">
        <v>5</v>
      </c>
      <c r="B106" t="s">
        <v>162</v>
      </c>
      <c r="C106" t="s">
        <v>95</v>
      </c>
      <c r="F106">
        <v>-23.9</v>
      </c>
      <c r="G106" t="s">
        <v>159</v>
      </c>
      <c r="J106" t="s">
        <v>338</v>
      </c>
    </row>
    <row r="107" spans="1:10" x14ac:dyDescent="0.3">
      <c r="A107" t="s">
        <v>5</v>
      </c>
      <c r="B107" t="s">
        <v>163</v>
      </c>
      <c r="C107" t="s">
        <v>96</v>
      </c>
      <c r="F107">
        <v>5.75</v>
      </c>
      <c r="H107" t="s">
        <v>160</v>
      </c>
      <c r="J107" t="s">
        <v>338</v>
      </c>
    </row>
    <row r="108" spans="1:10" x14ac:dyDescent="0.3">
      <c r="A108" t="s">
        <v>5</v>
      </c>
      <c r="B108" t="s">
        <v>161</v>
      </c>
      <c r="C108" t="s">
        <v>96</v>
      </c>
      <c r="F108">
        <v>-5</v>
      </c>
      <c r="G108" t="s">
        <v>158</v>
      </c>
      <c r="J108" t="s">
        <v>338</v>
      </c>
    </row>
    <row r="109" spans="1:10" x14ac:dyDescent="0.3">
      <c r="A109" t="s">
        <v>5</v>
      </c>
      <c r="B109" t="s">
        <v>165</v>
      </c>
      <c r="C109" t="s">
        <v>96</v>
      </c>
      <c r="F109">
        <v>3.75</v>
      </c>
      <c r="G109" t="s">
        <v>32</v>
      </c>
      <c r="H109" t="s">
        <v>87</v>
      </c>
      <c r="J109" t="s">
        <v>338</v>
      </c>
    </row>
    <row r="110" spans="1:10" x14ac:dyDescent="0.3">
      <c r="A110" t="s">
        <v>5</v>
      </c>
      <c r="B110" t="s">
        <v>162</v>
      </c>
      <c r="C110" t="s">
        <v>96</v>
      </c>
      <c r="F110">
        <v>46.7</v>
      </c>
      <c r="G110" t="s">
        <v>159</v>
      </c>
      <c r="J110" t="s">
        <v>338</v>
      </c>
    </row>
    <row r="111" spans="1:10" x14ac:dyDescent="0.3">
      <c r="A111" t="s">
        <v>5</v>
      </c>
      <c r="B111" t="s">
        <v>163</v>
      </c>
      <c r="C111" t="s">
        <v>97</v>
      </c>
      <c r="F111">
        <v>5</v>
      </c>
      <c r="H111" t="s">
        <v>160</v>
      </c>
      <c r="J111" t="s">
        <v>338</v>
      </c>
    </row>
    <row r="112" spans="1:10" x14ac:dyDescent="0.3">
      <c r="A112" t="s">
        <v>5</v>
      </c>
      <c r="B112" t="s">
        <v>161</v>
      </c>
      <c r="C112" t="s">
        <v>97</v>
      </c>
      <c r="F112">
        <v>-5</v>
      </c>
      <c r="G112" t="s">
        <v>158</v>
      </c>
      <c r="J112" t="s">
        <v>338</v>
      </c>
    </row>
    <row r="113" spans="1:10" x14ac:dyDescent="0.3">
      <c r="A113" t="s">
        <v>5</v>
      </c>
      <c r="B113" t="s">
        <v>156</v>
      </c>
      <c r="C113" t="s">
        <v>97</v>
      </c>
      <c r="F113">
        <v>64</v>
      </c>
      <c r="G113" t="s">
        <v>32</v>
      </c>
      <c r="H113" t="s">
        <v>87</v>
      </c>
      <c r="J113" t="s">
        <v>338</v>
      </c>
    </row>
    <row r="114" spans="1:10" x14ac:dyDescent="0.3">
      <c r="A114" t="s">
        <v>5</v>
      </c>
      <c r="B114" t="s">
        <v>162</v>
      </c>
      <c r="C114" t="s">
        <v>97</v>
      </c>
      <c r="F114">
        <v>88</v>
      </c>
      <c r="G114" t="s">
        <v>159</v>
      </c>
      <c r="J114" t="s">
        <v>338</v>
      </c>
    </row>
    <row r="115" spans="1:10" x14ac:dyDescent="0.3">
      <c r="A115" t="s">
        <v>5</v>
      </c>
      <c r="B115" t="s">
        <v>154</v>
      </c>
      <c r="C115" t="s">
        <v>98</v>
      </c>
      <c r="F115">
        <v>5.75</v>
      </c>
      <c r="H115" t="s">
        <v>160</v>
      </c>
      <c r="J115" t="s">
        <v>338</v>
      </c>
    </row>
    <row r="116" spans="1:10" x14ac:dyDescent="0.3">
      <c r="A116" t="s">
        <v>5</v>
      </c>
      <c r="B116" t="s">
        <v>164</v>
      </c>
      <c r="C116" t="s">
        <v>98</v>
      </c>
      <c r="F116">
        <v>-7.2</v>
      </c>
      <c r="G116" t="s">
        <v>158</v>
      </c>
      <c r="J116" t="s">
        <v>338</v>
      </c>
    </row>
    <row r="117" spans="1:10" x14ac:dyDescent="0.3">
      <c r="A117" t="s">
        <v>5</v>
      </c>
      <c r="B117" t="s">
        <v>165</v>
      </c>
      <c r="C117" t="s">
        <v>98</v>
      </c>
      <c r="F117">
        <v>3</v>
      </c>
      <c r="G117" t="s">
        <v>32</v>
      </c>
      <c r="H117" t="s">
        <v>87</v>
      </c>
      <c r="J117" t="s">
        <v>338</v>
      </c>
    </row>
    <row r="118" spans="1:10" x14ac:dyDescent="0.3">
      <c r="A118" t="s">
        <v>5</v>
      </c>
      <c r="B118" t="s">
        <v>162</v>
      </c>
      <c r="C118" t="s">
        <v>98</v>
      </c>
      <c r="F118">
        <v>-40</v>
      </c>
      <c r="G118" t="s">
        <v>159</v>
      </c>
      <c r="J118" t="s">
        <v>338</v>
      </c>
    </row>
    <row r="119" spans="1:10" x14ac:dyDescent="0.3">
      <c r="A119" t="s">
        <v>5</v>
      </c>
      <c r="B119" t="s">
        <v>163</v>
      </c>
      <c r="C119" t="s">
        <v>99</v>
      </c>
      <c r="F119">
        <v>3.75</v>
      </c>
      <c r="H119" t="s">
        <v>160</v>
      </c>
      <c r="J119" t="s">
        <v>338</v>
      </c>
    </row>
    <row r="120" spans="1:10" x14ac:dyDescent="0.3">
      <c r="A120" t="s">
        <v>5</v>
      </c>
      <c r="B120" t="s">
        <v>161</v>
      </c>
      <c r="C120" t="s">
        <v>99</v>
      </c>
      <c r="F120">
        <v>-3.5</v>
      </c>
      <c r="G120" t="s">
        <v>158</v>
      </c>
      <c r="J120" t="s">
        <v>338</v>
      </c>
    </row>
    <row r="121" spans="1:10" x14ac:dyDescent="0.3">
      <c r="A121" t="s">
        <v>5</v>
      </c>
      <c r="B121" t="s">
        <v>165</v>
      </c>
      <c r="C121" t="s">
        <v>99</v>
      </c>
      <c r="F121">
        <v>4</v>
      </c>
      <c r="G121" t="s">
        <v>32</v>
      </c>
      <c r="H121" t="s">
        <v>87</v>
      </c>
      <c r="J121" t="s">
        <v>338</v>
      </c>
    </row>
    <row r="122" spans="1:10" x14ac:dyDescent="0.3">
      <c r="A122" t="s">
        <v>5</v>
      </c>
      <c r="B122" t="s">
        <v>157</v>
      </c>
      <c r="C122" t="s">
        <v>99</v>
      </c>
      <c r="F122">
        <v>24.8</v>
      </c>
      <c r="G122" t="s">
        <v>159</v>
      </c>
      <c r="J122" t="s">
        <v>338</v>
      </c>
    </row>
    <row r="123" spans="1:10" x14ac:dyDescent="0.3">
      <c r="A123" t="s">
        <v>5</v>
      </c>
      <c r="B123" t="s">
        <v>454</v>
      </c>
      <c r="G123" t="s">
        <v>455</v>
      </c>
      <c r="J123" t="s">
        <v>337</v>
      </c>
    </row>
    <row r="124" spans="1:10" x14ac:dyDescent="0.3">
      <c r="A124" t="s">
        <v>5</v>
      </c>
      <c r="B124" t="s">
        <v>456</v>
      </c>
      <c r="J124" t="s">
        <v>337</v>
      </c>
    </row>
    <row r="125" spans="1:10" x14ac:dyDescent="0.3">
      <c r="A125" t="s">
        <v>5</v>
      </c>
      <c r="B125" t="s">
        <v>457</v>
      </c>
      <c r="J125" t="s">
        <v>238</v>
      </c>
    </row>
    <row r="126" spans="1:10" ht="15" x14ac:dyDescent="0.3">
      <c r="A126" t="s">
        <v>6</v>
      </c>
      <c r="B126" t="s">
        <v>100</v>
      </c>
      <c r="F126">
        <f xml:space="preserve"> 7.15</f>
        <v>7.15</v>
      </c>
      <c r="G126" t="s">
        <v>23</v>
      </c>
      <c r="J126" t="s">
        <v>338</v>
      </c>
    </row>
    <row r="127" spans="1:10" ht="15" x14ac:dyDescent="0.3">
      <c r="A127" t="s">
        <v>6</v>
      </c>
      <c r="B127" t="s">
        <v>101</v>
      </c>
      <c r="F127">
        <v>11.95</v>
      </c>
      <c r="G127" t="s">
        <v>23</v>
      </c>
      <c r="J127" t="s">
        <v>338</v>
      </c>
    </row>
    <row r="128" spans="1:10" ht="15" x14ac:dyDescent="0.3">
      <c r="A128" t="s">
        <v>6</v>
      </c>
      <c r="B128" t="s">
        <v>102</v>
      </c>
      <c r="F128">
        <v>55.96</v>
      </c>
      <c r="G128" t="s">
        <v>23</v>
      </c>
      <c r="J128" t="s">
        <v>338</v>
      </c>
    </row>
    <row r="129" spans="1:10" ht="15" x14ac:dyDescent="0.3">
      <c r="A129" t="s">
        <v>6</v>
      </c>
      <c r="B129" t="s">
        <v>103</v>
      </c>
      <c r="F129">
        <v>38.5</v>
      </c>
      <c r="G129" t="s">
        <v>78</v>
      </c>
      <c r="J129" t="s">
        <v>338</v>
      </c>
    </row>
    <row r="130" spans="1:10" ht="15" x14ac:dyDescent="0.3">
      <c r="A130" t="s">
        <v>6</v>
      </c>
      <c r="B130" t="s">
        <v>104</v>
      </c>
      <c r="C130" t="s">
        <v>105</v>
      </c>
      <c r="F130">
        <f xml:space="preserve"> (72 * 36) / 24</f>
        <v>108</v>
      </c>
      <c r="G130" t="s">
        <v>26</v>
      </c>
      <c r="J130" t="s">
        <v>338</v>
      </c>
    </row>
    <row r="131" spans="1:10" ht="15" x14ac:dyDescent="0.3">
      <c r="A131" t="s">
        <v>6</v>
      </c>
      <c r="B131" t="s">
        <v>107</v>
      </c>
      <c r="C131" t="s">
        <v>106</v>
      </c>
      <c r="F131">
        <v>36</v>
      </c>
      <c r="G131" t="s">
        <v>23</v>
      </c>
      <c r="J131" t="s">
        <v>338</v>
      </c>
    </row>
    <row r="132" spans="1:10" ht="15" x14ac:dyDescent="0.3">
      <c r="A132" t="s">
        <v>6</v>
      </c>
      <c r="B132" t="s">
        <v>108</v>
      </c>
      <c r="F132">
        <v>479.12</v>
      </c>
      <c r="G132" t="s">
        <v>78</v>
      </c>
      <c r="J132" t="s">
        <v>338</v>
      </c>
    </row>
    <row r="133" spans="1:10" ht="15" x14ac:dyDescent="0.3">
      <c r="A133" t="s">
        <v>6</v>
      </c>
      <c r="B133" t="s">
        <v>109</v>
      </c>
      <c r="F133">
        <v>0.8</v>
      </c>
      <c r="G133" t="s">
        <v>110</v>
      </c>
      <c r="J133" t="s">
        <v>338</v>
      </c>
    </row>
    <row r="134" spans="1:10" ht="15" x14ac:dyDescent="0.3">
      <c r="A134" t="s">
        <v>6</v>
      </c>
      <c r="B134" t="s">
        <v>111</v>
      </c>
      <c r="F134">
        <v>24.98</v>
      </c>
      <c r="J134" t="s">
        <v>338</v>
      </c>
    </row>
    <row r="135" spans="1:10" ht="15" x14ac:dyDescent="0.3">
      <c r="A135" t="s">
        <v>6</v>
      </c>
      <c r="B135" t="s">
        <v>112</v>
      </c>
      <c r="C135" t="s">
        <v>114</v>
      </c>
      <c r="F135">
        <f>6567 / 496</f>
        <v>13.23991935483871</v>
      </c>
      <c r="G135" t="s">
        <v>113</v>
      </c>
      <c r="J135" t="s">
        <v>338</v>
      </c>
    </row>
    <row r="136" spans="1:10" x14ac:dyDescent="0.3">
      <c r="A136" t="s">
        <v>6</v>
      </c>
      <c r="B136" t="s">
        <v>458</v>
      </c>
      <c r="G136" t="s">
        <v>408</v>
      </c>
      <c r="J136" t="s">
        <v>337</v>
      </c>
    </row>
    <row r="137" spans="1:10" x14ac:dyDescent="0.3">
      <c r="A137" t="s">
        <v>6</v>
      </c>
      <c r="B137" t="s">
        <v>459</v>
      </c>
      <c r="G137" t="s">
        <v>461</v>
      </c>
      <c r="J137" t="s">
        <v>337</v>
      </c>
    </row>
    <row r="138" spans="1:10" x14ac:dyDescent="0.3">
      <c r="A138" t="s">
        <v>6</v>
      </c>
      <c r="B138" t="s">
        <v>460</v>
      </c>
      <c r="G138" t="s">
        <v>462</v>
      </c>
      <c r="J138" t="s">
        <v>337</v>
      </c>
    </row>
    <row r="139" spans="1:10" x14ac:dyDescent="0.3">
      <c r="A139" t="s">
        <v>6</v>
      </c>
      <c r="B139" t="s">
        <v>463</v>
      </c>
      <c r="G139" t="s">
        <v>32</v>
      </c>
      <c r="J139" t="s">
        <v>337</v>
      </c>
    </row>
    <row r="140" spans="1:10" x14ac:dyDescent="0.3">
      <c r="A140" t="s">
        <v>6</v>
      </c>
      <c r="B140" t="s">
        <v>415</v>
      </c>
      <c r="G140" t="s">
        <v>78</v>
      </c>
      <c r="J140" t="s">
        <v>238</v>
      </c>
    </row>
    <row r="141" spans="1:10" x14ac:dyDescent="0.3">
      <c r="A141" t="s">
        <v>6</v>
      </c>
      <c r="B141" t="s">
        <v>464</v>
      </c>
      <c r="G141" t="s">
        <v>147</v>
      </c>
      <c r="J141" t="s">
        <v>238</v>
      </c>
    </row>
    <row r="142" spans="1:10" x14ac:dyDescent="0.3">
      <c r="A142" t="s">
        <v>6</v>
      </c>
      <c r="B142" t="s">
        <v>406</v>
      </c>
      <c r="G142" t="s">
        <v>26</v>
      </c>
      <c r="J142" t="s">
        <v>238</v>
      </c>
    </row>
    <row r="143" spans="1:10" x14ac:dyDescent="0.3">
      <c r="A143" t="s">
        <v>6</v>
      </c>
      <c r="B143" t="s">
        <v>465</v>
      </c>
      <c r="G143" t="s">
        <v>78</v>
      </c>
      <c r="J143" t="s">
        <v>238</v>
      </c>
    </row>
    <row r="144" spans="1:10" x14ac:dyDescent="0.3">
      <c r="A144" t="s">
        <v>167</v>
      </c>
      <c r="B144" t="s">
        <v>168</v>
      </c>
      <c r="G144" t="s">
        <v>174</v>
      </c>
      <c r="J144" t="s">
        <v>173</v>
      </c>
    </row>
    <row r="145" spans="1:11" x14ac:dyDescent="0.3">
      <c r="A145" t="s">
        <v>167</v>
      </c>
      <c r="B145" t="s">
        <v>169</v>
      </c>
      <c r="F145">
        <v>259</v>
      </c>
      <c r="G145" t="s">
        <v>175</v>
      </c>
      <c r="H145" t="s">
        <v>177</v>
      </c>
      <c r="J145" t="s">
        <v>176</v>
      </c>
    </row>
    <row r="146" spans="1:11" x14ac:dyDescent="0.3">
      <c r="A146" t="s">
        <v>167</v>
      </c>
      <c r="B146" t="s">
        <v>170</v>
      </c>
      <c r="F146">
        <v>258</v>
      </c>
      <c r="G146" t="s">
        <v>175</v>
      </c>
      <c r="H146" t="s">
        <v>177</v>
      </c>
      <c r="J146" t="s">
        <v>176</v>
      </c>
    </row>
    <row r="147" spans="1:11" x14ac:dyDescent="0.3">
      <c r="A147" t="s">
        <v>167</v>
      </c>
      <c r="B147" t="s">
        <v>171</v>
      </c>
      <c r="F147">
        <v>455</v>
      </c>
      <c r="G147" t="s">
        <v>175</v>
      </c>
      <c r="J147" t="s">
        <v>176</v>
      </c>
    </row>
    <row r="148" spans="1:11" x14ac:dyDescent="0.3">
      <c r="A148" t="s">
        <v>167</v>
      </c>
      <c r="B148" t="s">
        <v>178</v>
      </c>
      <c r="F148">
        <v>1250</v>
      </c>
      <c r="G148" t="s">
        <v>78</v>
      </c>
      <c r="H148" t="s">
        <v>179</v>
      </c>
      <c r="J148" t="s">
        <v>176</v>
      </c>
      <c r="K148" t="s">
        <v>186</v>
      </c>
    </row>
    <row r="149" spans="1:11" x14ac:dyDescent="0.3">
      <c r="A149" t="s">
        <v>167</v>
      </c>
      <c r="B149" t="s">
        <v>180</v>
      </c>
      <c r="F149">
        <v>6.7799999999999996E-3</v>
      </c>
      <c r="G149" t="s">
        <v>181</v>
      </c>
      <c r="H149" t="s">
        <v>182</v>
      </c>
      <c r="J149" t="s">
        <v>176</v>
      </c>
    </row>
    <row r="150" spans="1:11" x14ac:dyDescent="0.3">
      <c r="A150" t="s">
        <v>167</v>
      </c>
      <c r="B150" t="s">
        <v>183</v>
      </c>
      <c r="F150">
        <v>330</v>
      </c>
      <c r="G150" t="s">
        <v>110</v>
      </c>
      <c r="H150" t="s">
        <v>184</v>
      </c>
      <c r="J150" t="s">
        <v>176</v>
      </c>
    </row>
    <row r="151" spans="1:11" x14ac:dyDescent="0.3">
      <c r="A151" t="s">
        <v>167</v>
      </c>
      <c r="B151" t="s">
        <v>187</v>
      </c>
      <c r="F151">
        <v>126000</v>
      </c>
      <c r="G151" t="s">
        <v>78</v>
      </c>
      <c r="H151" t="s">
        <v>188</v>
      </c>
      <c r="J151" t="s">
        <v>176</v>
      </c>
    </row>
    <row r="152" spans="1:11" x14ac:dyDescent="0.3">
      <c r="A152" t="s">
        <v>167</v>
      </c>
      <c r="B152" t="s">
        <v>189</v>
      </c>
      <c r="F152">
        <v>20000</v>
      </c>
      <c r="G152" t="s">
        <v>78</v>
      </c>
      <c r="H152" t="s">
        <v>190</v>
      </c>
      <c r="J152" t="s">
        <v>176</v>
      </c>
    </row>
    <row r="153" spans="1:11" x14ac:dyDescent="0.3">
      <c r="A153" t="s">
        <v>167</v>
      </c>
      <c r="B153" t="s">
        <v>191</v>
      </c>
      <c r="F153">
        <v>20</v>
      </c>
      <c r="G153" t="s">
        <v>110</v>
      </c>
      <c r="H153" t="s">
        <v>192</v>
      </c>
      <c r="J153" t="s">
        <v>176</v>
      </c>
    </row>
    <row r="154" spans="1:11" x14ac:dyDescent="0.3">
      <c r="A154" t="s">
        <v>167</v>
      </c>
      <c r="B154" t="s">
        <v>193</v>
      </c>
      <c r="F154">
        <v>500</v>
      </c>
      <c r="G154" t="s">
        <v>78</v>
      </c>
      <c r="H154" t="s">
        <v>192</v>
      </c>
      <c r="J154" t="s">
        <v>176</v>
      </c>
      <c r="K154" t="s">
        <v>186</v>
      </c>
    </row>
    <row r="155" spans="1:11" x14ac:dyDescent="0.3">
      <c r="A155" t="s">
        <v>167</v>
      </c>
      <c r="B155" t="s">
        <v>194</v>
      </c>
      <c r="F155">
        <v>1</v>
      </c>
      <c r="G155" t="s">
        <v>110</v>
      </c>
      <c r="H155" t="s">
        <v>192</v>
      </c>
      <c r="J155" t="s">
        <v>176</v>
      </c>
    </row>
    <row r="156" spans="1:11" x14ac:dyDescent="0.3">
      <c r="A156" t="s">
        <v>167</v>
      </c>
      <c r="B156" t="s">
        <v>211</v>
      </c>
      <c r="G156" t="s">
        <v>110</v>
      </c>
      <c r="J156" t="s">
        <v>218</v>
      </c>
    </row>
    <row r="157" spans="1:11" x14ac:dyDescent="0.3">
      <c r="A157" t="s">
        <v>167</v>
      </c>
      <c r="B157" t="s">
        <v>212</v>
      </c>
      <c r="G157" t="s">
        <v>110</v>
      </c>
      <c r="J157" t="s">
        <v>218</v>
      </c>
    </row>
    <row r="158" spans="1:11" x14ac:dyDescent="0.3">
      <c r="A158" t="s">
        <v>167</v>
      </c>
      <c r="B158" t="s">
        <v>213</v>
      </c>
      <c r="G158" t="s">
        <v>110</v>
      </c>
      <c r="J158" t="s">
        <v>218</v>
      </c>
    </row>
    <row r="159" spans="1:11" x14ac:dyDescent="0.3">
      <c r="A159" t="s">
        <v>167</v>
      </c>
      <c r="B159" t="s">
        <v>214</v>
      </c>
      <c r="G159" t="s">
        <v>26</v>
      </c>
      <c r="J159" t="s">
        <v>218</v>
      </c>
    </row>
    <row r="160" spans="1:11" x14ac:dyDescent="0.3">
      <c r="A160" t="s">
        <v>167</v>
      </c>
      <c r="B160" t="s">
        <v>215</v>
      </c>
      <c r="G160" t="s">
        <v>26</v>
      </c>
      <c r="J160" t="s">
        <v>218</v>
      </c>
    </row>
    <row r="161" spans="1:11" x14ac:dyDescent="0.3">
      <c r="A161" t="s">
        <v>167</v>
      </c>
      <c r="B161" t="s">
        <v>216</v>
      </c>
      <c r="G161" t="s">
        <v>78</v>
      </c>
      <c r="J161" t="s">
        <v>218</v>
      </c>
    </row>
    <row r="162" spans="1:11" x14ac:dyDescent="0.3">
      <c r="A162" t="s">
        <v>167</v>
      </c>
      <c r="B162" t="s">
        <v>217</v>
      </c>
      <c r="G162" t="s">
        <v>78</v>
      </c>
      <c r="J162" t="s">
        <v>218</v>
      </c>
    </row>
    <row r="163" spans="1:11" s="2" customFormat="1" x14ac:dyDescent="0.3">
      <c r="A163" t="s">
        <v>219</v>
      </c>
      <c r="B163" s="2" t="s">
        <v>226</v>
      </c>
      <c r="G163" s="2" t="s">
        <v>174</v>
      </c>
      <c r="J163" s="2" t="s">
        <v>173</v>
      </c>
    </row>
    <row r="164" spans="1:11" s="2" customFormat="1" x14ac:dyDescent="0.3">
      <c r="A164" t="s">
        <v>219</v>
      </c>
      <c r="B164" s="2" t="s">
        <v>227</v>
      </c>
      <c r="G164" s="2" t="s">
        <v>110</v>
      </c>
      <c r="J164" s="2" t="s">
        <v>173</v>
      </c>
    </row>
    <row r="165" spans="1:11" x14ac:dyDescent="0.3">
      <c r="A165" t="s">
        <v>219</v>
      </c>
      <c r="B165" t="s">
        <v>223</v>
      </c>
      <c r="F165">
        <v>0</v>
      </c>
      <c r="G165" t="s">
        <v>110</v>
      </c>
      <c r="J165" t="s">
        <v>176</v>
      </c>
      <c r="K165" t="s">
        <v>224</v>
      </c>
    </row>
    <row r="166" spans="1:11" x14ac:dyDescent="0.3">
      <c r="A166" t="s">
        <v>219</v>
      </c>
      <c r="B166" t="s">
        <v>225</v>
      </c>
      <c r="F166">
        <v>0</v>
      </c>
      <c r="G166" t="s">
        <v>78</v>
      </c>
      <c r="J166" t="s">
        <v>176</v>
      </c>
      <c r="K166" t="s">
        <v>224</v>
      </c>
    </row>
    <row r="167" spans="1:11" s="2" customFormat="1" x14ac:dyDescent="0.3">
      <c r="A167" t="s">
        <v>1</v>
      </c>
      <c r="B167" s="2" t="s">
        <v>229</v>
      </c>
      <c r="C167" s="2" t="s">
        <v>230</v>
      </c>
      <c r="J167" s="2" t="s">
        <v>173</v>
      </c>
    </row>
    <row r="168" spans="1:11" s="2" customFormat="1" x14ac:dyDescent="0.3">
      <c r="A168" t="s">
        <v>1</v>
      </c>
      <c r="B168" s="2" t="s">
        <v>231</v>
      </c>
      <c r="J168" s="2" t="s">
        <v>173</v>
      </c>
    </row>
    <row r="169" spans="1:11" s="2" customFormat="1" x14ac:dyDescent="0.3">
      <c r="A169" t="s">
        <v>1</v>
      </c>
      <c r="B169" s="2" t="s">
        <v>232</v>
      </c>
      <c r="J169" s="2" t="s">
        <v>173</v>
      </c>
    </row>
    <row r="170" spans="1:11" s="2" customFormat="1" x14ac:dyDescent="0.3">
      <c r="A170" t="s">
        <v>1</v>
      </c>
      <c r="B170" s="2" t="s">
        <v>234</v>
      </c>
      <c r="C170" s="2" t="s">
        <v>236</v>
      </c>
      <c r="J170" s="2" t="s">
        <v>173</v>
      </c>
    </row>
    <row r="171" spans="1:11" x14ac:dyDescent="0.3">
      <c r="A171" t="s">
        <v>1</v>
      </c>
      <c r="B171" s="2" t="s">
        <v>231</v>
      </c>
      <c r="J171" t="s">
        <v>238</v>
      </c>
    </row>
    <row r="172" spans="1:11" x14ac:dyDescent="0.3">
      <c r="A172" t="s">
        <v>1</v>
      </c>
      <c r="B172" s="2" t="s">
        <v>232</v>
      </c>
      <c r="J172" t="s">
        <v>238</v>
      </c>
    </row>
    <row r="173" spans="1:11" x14ac:dyDescent="0.3">
      <c r="A173" t="s">
        <v>1</v>
      </c>
      <c r="B173" s="2" t="s">
        <v>237</v>
      </c>
      <c r="J173" t="s">
        <v>238</v>
      </c>
    </row>
    <row r="174" spans="1:11" s="2" customFormat="1" x14ac:dyDescent="0.3">
      <c r="A174" t="s">
        <v>14</v>
      </c>
      <c r="B174" s="2" t="s">
        <v>239</v>
      </c>
      <c r="C174" s="2" t="s">
        <v>240</v>
      </c>
      <c r="G174" s="4" t="s">
        <v>261</v>
      </c>
      <c r="J174" s="2" t="s">
        <v>173</v>
      </c>
    </row>
    <row r="175" spans="1:11" s="2" customFormat="1" x14ac:dyDescent="0.3">
      <c r="A175" t="s">
        <v>14</v>
      </c>
      <c r="B175" s="2" t="s">
        <v>241</v>
      </c>
      <c r="C175" s="2" t="s">
        <v>242</v>
      </c>
      <c r="G175" s="4" t="s">
        <v>261</v>
      </c>
      <c r="J175" s="2" t="s">
        <v>173</v>
      </c>
    </row>
    <row r="176" spans="1:11" s="2" customFormat="1" x14ac:dyDescent="0.3">
      <c r="A176" t="s">
        <v>14</v>
      </c>
      <c r="B176" s="2" t="s">
        <v>233</v>
      </c>
      <c r="G176" s="2" t="s">
        <v>259</v>
      </c>
      <c r="J176" s="2" t="s">
        <v>173</v>
      </c>
    </row>
    <row r="177" spans="1:11" s="2" customFormat="1" x14ac:dyDescent="0.3">
      <c r="A177" t="s">
        <v>14</v>
      </c>
      <c r="B177" s="2" t="s">
        <v>243</v>
      </c>
      <c r="C177" s="2" t="s">
        <v>244</v>
      </c>
      <c r="G177" s="2" t="s">
        <v>78</v>
      </c>
      <c r="J177" s="2" t="s">
        <v>173</v>
      </c>
    </row>
    <row r="178" spans="1:11" x14ac:dyDescent="0.3">
      <c r="A178" t="s">
        <v>14</v>
      </c>
      <c r="B178" t="s">
        <v>245</v>
      </c>
      <c r="C178" t="s">
        <v>246</v>
      </c>
      <c r="F178">
        <v>9.8665000000000003E-3</v>
      </c>
      <c r="G178" t="s">
        <v>260</v>
      </c>
      <c r="J178" t="s">
        <v>247</v>
      </c>
    </row>
    <row r="179" spans="1:11" x14ac:dyDescent="0.3">
      <c r="A179" t="s">
        <v>14</v>
      </c>
      <c r="B179" t="s">
        <v>248</v>
      </c>
      <c r="F179" s="3">
        <v>2.7182818284590402</v>
      </c>
      <c r="G179" s="5" t="s">
        <v>261</v>
      </c>
      <c r="J179" t="s">
        <v>247</v>
      </c>
    </row>
    <row r="180" spans="1:11" x14ac:dyDescent="0.3">
      <c r="A180" t="s">
        <v>14</v>
      </c>
      <c r="B180" t="s">
        <v>254</v>
      </c>
      <c r="G180" t="s">
        <v>78</v>
      </c>
      <c r="J180" t="s">
        <v>218</v>
      </c>
    </row>
    <row r="181" spans="1:11" x14ac:dyDescent="0.3">
      <c r="A181" t="s">
        <v>14</v>
      </c>
      <c r="B181" t="s">
        <v>255</v>
      </c>
      <c r="G181" t="s">
        <v>78</v>
      </c>
      <c r="J181" t="s">
        <v>218</v>
      </c>
    </row>
    <row r="182" spans="1:11" x14ac:dyDescent="0.3">
      <c r="A182" t="s">
        <v>14</v>
      </c>
      <c r="B182" t="s">
        <v>256</v>
      </c>
      <c r="G182" t="s">
        <v>78</v>
      </c>
      <c r="J182" t="s">
        <v>218</v>
      </c>
    </row>
    <row r="183" spans="1:11" s="2" customFormat="1" x14ac:dyDescent="0.3">
      <c r="A183" t="s">
        <v>2</v>
      </c>
      <c r="B183" s="2" t="s">
        <v>262</v>
      </c>
      <c r="C183" s="2" t="s">
        <v>263</v>
      </c>
      <c r="J183" s="2" t="s">
        <v>173</v>
      </c>
      <c r="K183" s="2" t="s">
        <v>264</v>
      </c>
    </row>
    <row r="184" spans="1:11" s="2" customFormat="1" x14ac:dyDescent="0.3">
      <c r="A184" t="s">
        <v>2</v>
      </c>
      <c r="B184" s="2" t="s">
        <v>265</v>
      </c>
      <c r="C184" s="2" t="s">
        <v>266</v>
      </c>
      <c r="J184" s="2" t="s">
        <v>173</v>
      </c>
    </row>
    <row r="185" spans="1:11" s="2" customFormat="1" x14ac:dyDescent="0.3">
      <c r="A185" t="s">
        <v>2</v>
      </c>
      <c r="B185" s="2" t="s">
        <v>233</v>
      </c>
      <c r="C185" s="2" t="s">
        <v>267</v>
      </c>
      <c r="G185" s="2" t="s">
        <v>259</v>
      </c>
      <c r="H185" s="2" t="s">
        <v>268</v>
      </c>
      <c r="J185" s="2" t="s">
        <v>176</v>
      </c>
    </row>
    <row r="186" spans="1:11" x14ac:dyDescent="0.3">
      <c r="A186" t="s">
        <v>2</v>
      </c>
      <c r="B186" s="2" t="s">
        <v>269</v>
      </c>
      <c r="C186" s="2" t="s">
        <v>273</v>
      </c>
      <c r="G186" t="s">
        <v>78</v>
      </c>
      <c r="J186" s="2" t="s">
        <v>218</v>
      </c>
    </row>
    <row r="187" spans="1:11" x14ac:dyDescent="0.3">
      <c r="A187" t="s">
        <v>2</v>
      </c>
      <c r="B187" t="s">
        <v>270</v>
      </c>
      <c r="C187" s="2" t="s">
        <v>274</v>
      </c>
      <c r="G187" t="s">
        <v>78</v>
      </c>
      <c r="J187" s="2" t="s">
        <v>218</v>
      </c>
    </row>
    <row r="188" spans="1:11" x14ac:dyDescent="0.3">
      <c r="A188" t="s">
        <v>2</v>
      </c>
      <c r="B188" s="6" t="s">
        <v>271</v>
      </c>
      <c r="F188" s="3"/>
      <c r="G188" t="s">
        <v>78</v>
      </c>
      <c r="J188" s="2" t="s">
        <v>218</v>
      </c>
    </row>
    <row r="189" spans="1:11" x14ac:dyDescent="0.3">
      <c r="A189" t="s">
        <v>2</v>
      </c>
      <c r="B189" t="s">
        <v>272</v>
      </c>
      <c r="C189" t="s">
        <v>275</v>
      </c>
      <c r="G189" s="5" t="s">
        <v>261</v>
      </c>
      <c r="J189" s="2" t="s">
        <v>218</v>
      </c>
    </row>
    <row r="190" spans="1:11" s="2" customFormat="1" x14ac:dyDescent="0.3">
      <c r="A190" s="2" t="s">
        <v>3</v>
      </c>
      <c r="B190" s="8" t="s">
        <v>277</v>
      </c>
      <c r="G190" s="2" t="s">
        <v>174</v>
      </c>
      <c r="J190" s="2" t="s">
        <v>173</v>
      </c>
    </row>
    <row r="191" spans="1:11" s="2" customFormat="1" x14ac:dyDescent="0.3">
      <c r="A191" s="2" t="s">
        <v>3</v>
      </c>
      <c r="B191" s="8" t="s">
        <v>278</v>
      </c>
      <c r="G191" s="2" t="s">
        <v>78</v>
      </c>
      <c r="J191" s="2" t="s">
        <v>173</v>
      </c>
    </row>
    <row r="192" spans="1:11" s="2" customFormat="1" x14ac:dyDescent="0.3">
      <c r="A192" s="2" t="s">
        <v>3</v>
      </c>
      <c r="B192" s="8" t="s">
        <v>279</v>
      </c>
      <c r="G192" s="2" t="s">
        <v>124</v>
      </c>
      <c r="J192" s="2" t="s">
        <v>173</v>
      </c>
    </row>
    <row r="193" spans="1:10" s="2" customFormat="1" x14ac:dyDescent="0.3">
      <c r="A193" s="2" t="s">
        <v>3</v>
      </c>
      <c r="B193" s="8" t="s">
        <v>280</v>
      </c>
      <c r="C193" s="2" t="s">
        <v>281</v>
      </c>
      <c r="F193" s="2" t="s">
        <v>282</v>
      </c>
      <c r="G193" s="4" t="s">
        <v>261</v>
      </c>
      <c r="J193" s="2" t="s">
        <v>173</v>
      </c>
    </row>
    <row r="194" spans="1:10" s="2" customFormat="1" x14ac:dyDescent="0.3">
      <c r="A194" s="2" t="s">
        <v>3</v>
      </c>
      <c r="B194" s="7" t="s">
        <v>283</v>
      </c>
      <c r="F194" s="2">
        <v>185.13</v>
      </c>
      <c r="G194" s="2" t="s">
        <v>110</v>
      </c>
      <c r="J194" s="2" t="s">
        <v>176</v>
      </c>
    </row>
    <row r="195" spans="1:10" s="2" customFormat="1" x14ac:dyDescent="0.3">
      <c r="A195" s="2" t="s">
        <v>3</v>
      </c>
      <c r="B195" s="7" t="s">
        <v>284</v>
      </c>
      <c r="F195" s="7">
        <v>263.43</v>
      </c>
      <c r="G195" s="2" t="s">
        <v>110</v>
      </c>
      <c r="J195" s="2" t="s">
        <v>176</v>
      </c>
    </row>
    <row r="196" spans="1:10" s="2" customFormat="1" x14ac:dyDescent="0.3">
      <c r="A196" s="2" t="s">
        <v>3</v>
      </c>
      <c r="B196" s="7" t="s">
        <v>285</v>
      </c>
      <c r="F196" s="2">
        <v>48</v>
      </c>
      <c r="G196" s="4" t="s">
        <v>110</v>
      </c>
      <c r="J196" s="2" t="s">
        <v>176</v>
      </c>
    </row>
    <row r="197" spans="1:10" s="2" customFormat="1" x14ac:dyDescent="0.3">
      <c r="A197" s="2" t="s">
        <v>3</v>
      </c>
      <c r="B197" s="7" t="s">
        <v>286</v>
      </c>
      <c r="F197" s="2">
        <v>21.13</v>
      </c>
      <c r="G197" s="2" t="s">
        <v>312</v>
      </c>
      <c r="H197" s="2" t="s">
        <v>313</v>
      </c>
      <c r="J197" s="2" t="s">
        <v>176</v>
      </c>
    </row>
    <row r="198" spans="1:10" s="2" customFormat="1" x14ac:dyDescent="0.3">
      <c r="A198" s="2" t="s">
        <v>3</v>
      </c>
      <c r="B198" s="7" t="s">
        <v>287</v>
      </c>
      <c r="F198" s="2">
        <v>50</v>
      </c>
      <c r="G198" s="2" t="s">
        <v>32</v>
      </c>
      <c r="H198" s="9" t="s">
        <v>314</v>
      </c>
      <c r="J198" s="2" t="s">
        <v>176</v>
      </c>
    </row>
    <row r="199" spans="1:10" s="2" customFormat="1" x14ac:dyDescent="0.3">
      <c r="A199" s="2" t="s">
        <v>3</v>
      </c>
      <c r="B199" s="7" t="s">
        <v>288</v>
      </c>
      <c r="F199" s="2">
        <v>780</v>
      </c>
      <c r="G199" s="2" t="s">
        <v>83</v>
      </c>
      <c r="J199" s="2" t="s">
        <v>176</v>
      </c>
    </row>
    <row r="200" spans="1:10" s="2" customFormat="1" x14ac:dyDescent="0.3">
      <c r="A200" s="2" t="s">
        <v>3</v>
      </c>
      <c r="B200" s="7" t="s">
        <v>289</v>
      </c>
      <c r="F200" s="2">
        <v>71.061300000000003</v>
      </c>
      <c r="G200" s="2" t="s">
        <v>315</v>
      </c>
      <c r="H200" s="9" t="s">
        <v>316</v>
      </c>
      <c r="J200" s="2" t="s">
        <v>176</v>
      </c>
    </row>
    <row r="201" spans="1:10" s="2" customFormat="1" x14ac:dyDescent="0.3">
      <c r="A201" s="2" t="s">
        <v>3</v>
      </c>
      <c r="B201" s="7" t="s">
        <v>290</v>
      </c>
      <c r="F201" s="2">
        <v>56.033999999999999</v>
      </c>
      <c r="G201" s="2" t="s">
        <v>315</v>
      </c>
      <c r="H201" s="9" t="s">
        <v>316</v>
      </c>
      <c r="J201" s="2" t="s">
        <v>176</v>
      </c>
    </row>
    <row r="202" spans="1:10" s="2" customFormat="1" x14ac:dyDescent="0.3">
      <c r="A202" s="2" t="s">
        <v>3</v>
      </c>
      <c r="B202" s="7" t="s">
        <v>291</v>
      </c>
      <c r="F202" s="2">
        <v>37.822949999999999</v>
      </c>
      <c r="G202" s="2" t="s">
        <v>315</v>
      </c>
      <c r="H202" s="9" t="s">
        <v>316</v>
      </c>
      <c r="J202" s="2" t="s">
        <v>176</v>
      </c>
    </row>
    <row r="203" spans="1:10" s="2" customFormat="1" x14ac:dyDescent="0.3">
      <c r="A203" s="2" t="s">
        <v>3</v>
      </c>
      <c r="B203" s="7" t="s">
        <v>292</v>
      </c>
      <c r="F203" s="2">
        <v>71.061300000000003</v>
      </c>
      <c r="G203" s="2" t="s">
        <v>315</v>
      </c>
      <c r="H203" s="9" t="s">
        <v>316</v>
      </c>
      <c r="J203" s="2" t="s">
        <v>176</v>
      </c>
    </row>
    <row r="204" spans="1:10" s="2" customFormat="1" x14ac:dyDescent="0.3">
      <c r="A204" s="2" t="s">
        <v>3</v>
      </c>
      <c r="B204" s="7" t="s">
        <v>294</v>
      </c>
      <c r="F204" s="2">
        <v>28.3</v>
      </c>
      <c r="G204" s="2" t="s">
        <v>318</v>
      </c>
      <c r="H204" s="9" t="s">
        <v>316</v>
      </c>
      <c r="J204" s="2" t="s">
        <v>176</v>
      </c>
    </row>
    <row r="205" spans="1:10" s="2" customFormat="1" x14ac:dyDescent="0.3">
      <c r="A205" s="2" t="s">
        <v>3</v>
      </c>
      <c r="B205" s="7" t="s">
        <v>295</v>
      </c>
      <c r="F205" s="2">
        <v>28.3</v>
      </c>
      <c r="G205" s="2" t="s">
        <v>319</v>
      </c>
      <c r="H205" s="9" t="s">
        <v>316</v>
      </c>
      <c r="J205" s="2" t="s">
        <v>176</v>
      </c>
    </row>
    <row r="206" spans="1:10" s="2" customFormat="1" x14ac:dyDescent="0.3">
      <c r="A206" s="2" t="s">
        <v>3</v>
      </c>
      <c r="B206" s="7" t="s">
        <v>296</v>
      </c>
      <c r="F206" s="2">
        <v>137.53800000000001</v>
      </c>
      <c r="G206" s="2" t="s">
        <v>110</v>
      </c>
      <c r="J206" s="2" t="s">
        <v>176</v>
      </c>
    </row>
    <row r="207" spans="1:10" s="2" customFormat="1" x14ac:dyDescent="0.3">
      <c r="A207" s="2" t="s">
        <v>3</v>
      </c>
      <c r="B207" s="7" t="s">
        <v>298</v>
      </c>
      <c r="F207" s="2">
        <v>48</v>
      </c>
      <c r="G207" s="2" t="s">
        <v>110</v>
      </c>
      <c r="H207" s="9" t="s">
        <v>320</v>
      </c>
      <c r="J207" s="2" t="s">
        <v>176</v>
      </c>
    </row>
    <row r="208" spans="1:10" s="2" customFormat="1" x14ac:dyDescent="0.3">
      <c r="A208" s="2" t="s">
        <v>3</v>
      </c>
      <c r="B208" s="7" t="s">
        <v>299</v>
      </c>
      <c r="F208" s="2">
        <v>40.752000000000002</v>
      </c>
      <c r="G208" s="2" t="s">
        <v>322</v>
      </c>
      <c r="H208" s="9"/>
      <c r="J208" s="2" t="s">
        <v>176</v>
      </c>
    </row>
    <row r="209" spans="1:10" s="2" customFormat="1" x14ac:dyDescent="0.3">
      <c r="A209" s="2" t="s">
        <v>3</v>
      </c>
      <c r="B209" s="7" t="s">
        <v>300</v>
      </c>
      <c r="F209" s="2">
        <v>64.184399999999997</v>
      </c>
      <c r="G209" s="2" t="s">
        <v>110</v>
      </c>
      <c r="J209" s="2" t="s">
        <v>176</v>
      </c>
    </row>
    <row r="210" spans="1:10" s="2" customFormat="1" x14ac:dyDescent="0.3">
      <c r="A210" s="2" t="s">
        <v>3</v>
      </c>
      <c r="B210" s="7" t="s">
        <v>301</v>
      </c>
      <c r="F210" s="2">
        <v>213.94800000000001</v>
      </c>
      <c r="G210" s="2" t="s">
        <v>321</v>
      </c>
      <c r="J210" s="2" t="s">
        <v>176</v>
      </c>
    </row>
    <row r="211" spans="1:10" s="2" customFormat="1" x14ac:dyDescent="0.3">
      <c r="A211" s="2" t="s">
        <v>3</v>
      </c>
      <c r="B211" s="7" t="s">
        <v>302</v>
      </c>
      <c r="F211" s="2">
        <v>144.6686</v>
      </c>
      <c r="G211" s="2" t="s">
        <v>110</v>
      </c>
      <c r="J211" s="2" t="s">
        <v>176</v>
      </c>
    </row>
    <row r="212" spans="1:10" s="2" customFormat="1" x14ac:dyDescent="0.3">
      <c r="A212" s="2" t="s">
        <v>3</v>
      </c>
      <c r="B212" s="7" t="s">
        <v>303</v>
      </c>
      <c r="F212" s="2">
        <v>132.44399999999999</v>
      </c>
      <c r="G212" s="2" t="s">
        <v>322</v>
      </c>
      <c r="J212" s="2" t="s">
        <v>176</v>
      </c>
    </row>
    <row r="213" spans="1:10" s="2" customFormat="1" x14ac:dyDescent="0.3">
      <c r="A213" s="2" t="s">
        <v>3</v>
      </c>
      <c r="B213" s="7" t="s">
        <v>304</v>
      </c>
      <c r="F213" s="2">
        <v>24.4512</v>
      </c>
      <c r="G213" s="2" t="s">
        <v>110</v>
      </c>
      <c r="J213" s="2" t="s">
        <v>176</v>
      </c>
    </row>
    <row r="214" spans="1:10" s="2" customFormat="1" x14ac:dyDescent="0.3">
      <c r="A214" s="2" t="s">
        <v>3</v>
      </c>
      <c r="B214" s="7" t="s">
        <v>305</v>
      </c>
      <c r="F214" s="2">
        <v>64.184399999999997</v>
      </c>
      <c r="G214" s="2" t="s">
        <v>110</v>
      </c>
      <c r="J214" s="2" t="s">
        <v>176</v>
      </c>
    </row>
    <row r="215" spans="1:10" s="2" customFormat="1" x14ac:dyDescent="0.3">
      <c r="A215" s="2" t="s">
        <v>3</v>
      </c>
      <c r="B215" s="7" t="s">
        <v>306</v>
      </c>
      <c r="F215" s="2">
        <v>156.89519999999999</v>
      </c>
      <c r="G215" s="2" t="s">
        <v>110</v>
      </c>
      <c r="J215" s="2" t="s">
        <v>176</v>
      </c>
    </row>
    <row r="216" spans="1:10" s="2" customFormat="1" x14ac:dyDescent="0.3">
      <c r="A216" s="2" t="s">
        <v>3</v>
      </c>
      <c r="B216" s="7" t="s">
        <v>307</v>
      </c>
      <c r="F216" s="2">
        <v>42.7896</v>
      </c>
      <c r="G216" s="2" t="s">
        <v>110</v>
      </c>
      <c r="J216" s="2" t="s">
        <v>176</v>
      </c>
    </row>
    <row r="217" spans="1:10" s="2" customFormat="1" x14ac:dyDescent="0.3">
      <c r="A217" s="2" t="s">
        <v>3</v>
      </c>
      <c r="B217" s="7" t="s">
        <v>308</v>
      </c>
      <c r="F217" s="2">
        <v>20.376000000000001</v>
      </c>
      <c r="G217" s="2" t="s">
        <v>110</v>
      </c>
      <c r="J217" s="2" t="s">
        <v>176</v>
      </c>
    </row>
    <row r="218" spans="1:10" s="2" customFormat="1" x14ac:dyDescent="0.3">
      <c r="A218" s="2" t="s">
        <v>3</v>
      </c>
      <c r="B218" s="7" t="s">
        <v>309</v>
      </c>
      <c r="F218" s="2">
        <v>9.157</v>
      </c>
      <c r="G218" s="2" t="s">
        <v>312</v>
      </c>
      <c r="H218" s="2" t="s">
        <v>320</v>
      </c>
      <c r="J218" s="2" t="s">
        <v>176</v>
      </c>
    </row>
    <row r="219" spans="1:10" s="2" customFormat="1" x14ac:dyDescent="0.3">
      <c r="A219" s="2" t="s">
        <v>3</v>
      </c>
      <c r="B219" s="7" t="s">
        <v>310</v>
      </c>
      <c r="C219" s="2" t="s">
        <v>323</v>
      </c>
      <c r="F219" s="2">
        <v>3</v>
      </c>
      <c r="G219" s="4" t="s">
        <v>261</v>
      </c>
      <c r="J219" s="2" t="s">
        <v>176</v>
      </c>
    </row>
    <row r="220" spans="1:10" s="2" customFormat="1" x14ac:dyDescent="0.3">
      <c r="A220" s="2" t="s">
        <v>3</v>
      </c>
      <c r="B220" s="7" t="s">
        <v>311</v>
      </c>
      <c r="F220" s="2">
        <v>0</v>
      </c>
      <c r="G220" s="2" t="s">
        <v>26</v>
      </c>
      <c r="J220" s="2" t="s">
        <v>176</v>
      </c>
    </row>
    <row r="221" spans="1:10" s="2" customFormat="1" x14ac:dyDescent="0.3">
      <c r="A221" s="2" t="s">
        <v>3</v>
      </c>
      <c r="B221" s="7" t="s">
        <v>324</v>
      </c>
      <c r="G221" s="2" t="s">
        <v>110</v>
      </c>
      <c r="J221" s="2" t="s">
        <v>218</v>
      </c>
    </row>
    <row r="222" spans="1:10" s="2" customFormat="1" x14ac:dyDescent="0.3">
      <c r="A222" s="2" t="s">
        <v>3</v>
      </c>
      <c r="B222" s="7" t="s">
        <v>325</v>
      </c>
      <c r="G222" s="2" t="s">
        <v>78</v>
      </c>
      <c r="J222" s="2" t="s">
        <v>218</v>
      </c>
    </row>
    <row r="223" spans="1:10" s="2" customFormat="1" x14ac:dyDescent="0.3">
      <c r="A223" s="2" t="s">
        <v>3</v>
      </c>
      <c r="B223" s="7" t="s">
        <v>326</v>
      </c>
      <c r="G223" s="2" t="s">
        <v>26</v>
      </c>
      <c r="J223" s="2" t="s">
        <v>218</v>
      </c>
    </row>
    <row r="224" spans="1:10" s="2" customFormat="1" x14ac:dyDescent="0.3">
      <c r="A224" s="2" t="s">
        <v>3</v>
      </c>
      <c r="B224" s="7" t="s">
        <v>327</v>
      </c>
      <c r="G224" s="2" t="s">
        <v>78</v>
      </c>
      <c r="J224" s="2" t="s">
        <v>218</v>
      </c>
    </row>
    <row r="225" spans="1:10" s="2" customFormat="1" x14ac:dyDescent="0.3">
      <c r="A225" s="2" t="s">
        <v>4</v>
      </c>
      <c r="B225" s="7" t="s">
        <v>329</v>
      </c>
      <c r="G225" s="2" t="s">
        <v>110</v>
      </c>
      <c r="J225" s="2" t="s">
        <v>337</v>
      </c>
    </row>
    <row r="226" spans="1:10" s="2" customFormat="1" x14ac:dyDescent="0.3">
      <c r="A226" s="2" t="s">
        <v>4</v>
      </c>
      <c r="B226" s="7" t="s">
        <v>330</v>
      </c>
      <c r="G226" s="2" t="s">
        <v>78</v>
      </c>
      <c r="J226" s="2" t="s">
        <v>337</v>
      </c>
    </row>
    <row r="227" spans="1:10" s="2" customFormat="1" x14ac:dyDescent="0.3">
      <c r="A227" s="2" t="s">
        <v>4</v>
      </c>
      <c r="B227" s="8" t="s">
        <v>277</v>
      </c>
      <c r="G227" s="2" t="s">
        <v>174</v>
      </c>
      <c r="J227" s="2" t="s">
        <v>337</v>
      </c>
    </row>
    <row r="228" spans="1:10" s="2" customFormat="1" x14ac:dyDescent="0.3">
      <c r="A228" s="2" t="s">
        <v>4</v>
      </c>
      <c r="B228" s="7" t="s">
        <v>278</v>
      </c>
      <c r="C228" s="2" t="s">
        <v>352</v>
      </c>
      <c r="G228" s="2" t="s">
        <v>32</v>
      </c>
      <c r="J228" s="2" t="s">
        <v>337</v>
      </c>
    </row>
    <row r="229" spans="1:10" s="2" customFormat="1" x14ac:dyDescent="0.3">
      <c r="A229" s="2" t="s">
        <v>4</v>
      </c>
      <c r="B229" s="7" t="s">
        <v>331</v>
      </c>
      <c r="F229" s="2">
        <v>2</v>
      </c>
      <c r="G229" s="2" t="s">
        <v>334</v>
      </c>
      <c r="J229" s="2" t="s">
        <v>338</v>
      </c>
    </row>
    <row r="230" spans="1:10" s="2" customFormat="1" x14ac:dyDescent="0.3">
      <c r="A230" s="2" t="s">
        <v>4</v>
      </c>
      <c r="B230" s="7" t="s">
        <v>332</v>
      </c>
      <c r="F230" s="2">
        <v>4</v>
      </c>
      <c r="G230" s="2" t="s">
        <v>335</v>
      </c>
      <c r="J230" s="2" t="s">
        <v>338</v>
      </c>
    </row>
    <row r="231" spans="1:10" s="2" customFormat="1" x14ac:dyDescent="0.3">
      <c r="A231" s="2" t="s">
        <v>4</v>
      </c>
      <c r="B231" s="7" t="s">
        <v>333</v>
      </c>
      <c r="F231" s="7">
        <v>6</v>
      </c>
      <c r="G231" s="2" t="s">
        <v>336</v>
      </c>
      <c r="J231" s="2" t="s">
        <v>338</v>
      </c>
    </row>
    <row r="232" spans="1:10" s="2" customFormat="1" x14ac:dyDescent="0.3">
      <c r="A232" s="2" t="s">
        <v>4</v>
      </c>
      <c r="B232" s="7" t="s">
        <v>339</v>
      </c>
      <c r="F232" s="2">
        <v>780</v>
      </c>
      <c r="G232" s="4" t="s">
        <v>83</v>
      </c>
      <c r="J232" s="2" t="s">
        <v>338</v>
      </c>
    </row>
    <row r="233" spans="1:10" s="2" customFormat="1" x14ac:dyDescent="0.3">
      <c r="A233" s="2" t="s">
        <v>4</v>
      </c>
      <c r="B233" s="7" t="s">
        <v>340</v>
      </c>
      <c r="F233" s="2">
        <v>70.3</v>
      </c>
      <c r="G233" s="2" t="s">
        <v>363</v>
      </c>
      <c r="H233" s="2" t="s">
        <v>364</v>
      </c>
      <c r="J233" s="2" t="s">
        <v>338</v>
      </c>
    </row>
    <row r="234" spans="1:10" s="2" customFormat="1" x14ac:dyDescent="0.3">
      <c r="A234" s="2" t="s">
        <v>4</v>
      </c>
      <c r="B234" s="7" t="s">
        <v>341</v>
      </c>
      <c r="F234" s="2">
        <v>8.3145100000000003</v>
      </c>
      <c r="G234" s="2" t="s">
        <v>365</v>
      </c>
      <c r="J234" s="2" t="s">
        <v>338</v>
      </c>
    </row>
    <row r="235" spans="1:10" s="2" customFormat="1" x14ac:dyDescent="0.3">
      <c r="A235" s="2" t="s">
        <v>4</v>
      </c>
      <c r="B235" s="7" t="s">
        <v>342</v>
      </c>
      <c r="F235" s="2">
        <v>26.5</v>
      </c>
      <c r="G235" s="2" t="s">
        <v>32</v>
      </c>
      <c r="H235" s="2" t="s">
        <v>366</v>
      </c>
      <c r="J235" s="2" t="s">
        <v>338</v>
      </c>
    </row>
    <row r="236" spans="1:10" s="2" customFormat="1" x14ac:dyDescent="0.3">
      <c r="A236" s="2" t="s">
        <v>4</v>
      </c>
      <c r="B236" s="7" t="s">
        <v>343</v>
      </c>
      <c r="F236" s="2">
        <v>0.56999999999999995</v>
      </c>
      <c r="G236" s="2" t="s">
        <v>32</v>
      </c>
      <c r="H236" s="2" t="s">
        <v>366</v>
      </c>
      <c r="J236" s="2" t="s">
        <v>338</v>
      </c>
    </row>
    <row r="237" spans="1:10" s="2" customFormat="1" x14ac:dyDescent="0.3">
      <c r="A237" s="2" t="s">
        <v>4</v>
      </c>
      <c r="B237" s="7" t="s">
        <v>344</v>
      </c>
      <c r="F237" s="2">
        <v>296</v>
      </c>
      <c r="G237" s="2" t="s">
        <v>367</v>
      </c>
      <c r="H237" s="2" t="s">
        <v>366</v>
      </c>
      <c r="J237" s="2" t="s">
        <v>338</v>
      </c>
    </row>
    <row r="238" spans="1:10" s="2" customFormat="1" x14ac:dyDescent="0.3">
      <c r="A238" s="2" t="s">
        <v>4</v>
      </c>
      <c r="B238" s="7" t="s">
        <v>345</v>
      </c>
      <c r="F238" s="2">
        <v>0.05</v>
      </c>
      <c r="G238" s="2" t="s">
        <v>368</v>
      </c>
      <c r="H238" s="2" t="s">
        <v>366</v>
      </c>
      <c r="J238" s="2" t="s">
        <v>338</v>
      </c>
    </row>
    <row r="239" spans="1:10" s="2" customFormat="1" x14ac:dyDescent="0.3">
      <c r="A239" s="2" t="s">
        <v>4</v>
      </c>
      <c r="B239" s="7" t="s">
        <v>346</v>
      </c>
      <c r="F239" s="2">
        <v>1.04</v>
      </c>
      <c r="G239" s="2" t="s">
        <v>369</v>
      </c>
      <c r="H239" s="2" t="s">
        <v>370</v>
      </c>
      <c r="J239" s="2" t="s">
        <v>338</v>
      </c>
    </row>
    <row r="240" spans="1:10" s="2" customFormat="1" x14ac:dyDescent="0.3">
      <c r="A240" s="2" t="s">
        <v>4</v>
      </c>
      <c r="B240" s="7" t="s">
        <v>347</v>
      </c>
      <c r="F240" s="2">
        <v>0.81599999999999995</v>
      </c>
      <c r="G240" s="2" t="s">
        <v>369</v>
      </c>
      <c r="H240" s="2" t="s">
        <v>370</v>
      </c>
      <c r="J240" s="2" t="s">
        <v>338</v>
      </c>
    </row>
    <row r="241" spans="1:10" s="2" customFormat="1" x14ac:dyDescent="0.3">
      <c r="A241" s="2" t="s">
        <v>4</v>
      </c>
      <c r="B241" s="7" t="s">
        <v>348</v>
      </c>
      <c r="C241" s="2" t="s">
        <v>371</v>
      </c>
      <c r="F241" s="2">
        <v>74</v>
      </c>
      <c r="G241" s="2" t="s">
        <v>32</v>
      </c>
      <c r="J241" s="2" t="s">
        <v>338</v>
      </c>
    </row>
    <row r="242" spans="1:10" s="2" customFormat="1" x14ac:dyDescent="0.3">
      <c r="A242" s="2" t="s">
        <v>4</v>
      </c>
      <c r="B242" s="7" t="s">
        <v>349</v>
      </c>
      <c r="C242" s="2" t="s">
        <v>372</v>
      </c>
      <c r="F242" s="2">
        <v>100</v>
      </c>
      <c r="G242" s="2" t="s">
        <v>32</v>
      </c>
      <c r="J242" s="2" t="s">
        <v>338</v>
      </c>
    </row>
    <row r="243" spans="1:10" s="2" customFormat="1" x14ac:dyDescent="0.3">
      <c r="A243" s="2" t="s">
        <v>4</v>
      </c>
      <c r="B243" s="7" t="s">
        <v>350</v>
      </c>
      <c r="F243" s="2">
        <v>2.2999999999999998</v>
      </c>
      <c r="G243" s="2" t="s">
        <v>369</v>
      </c>
      <c r="H243" s="2" t="s">
        <v>373</v>
      </c>
      <c r="J243" s="2" t="s">
        <v>338</v>
      </c>
    </row>
    <row r="244" spans="1:10" s="2" customFormat="1" x14ac:dyDescent="0.3">
      <c r="A244" s="2" t="s">
        <v>4</v>
      </c>
      <c r="B244" s="7" t="s">
        <v>351</v>
      </c>
      <c r="F244" s="2">
        <v>6.5700000000000003E-3</v>
      </c>
      <c r="G244" s="2" t="s">
        <v>110</v>
      </c>
      <c r="H244" s="2" t="s">
        <v>373</v>
      </c>
      <c r="J244" s="2" t="s">
        <v>338</v>
      </c>
    </row>
    <row r="245" spans="1:10" s="2" customFormat="1" x14ac:dyDescent="0.3">
      <c r="A245" s="2" t="s">
        <v>4</v>
      </c>
      <c r="B245" s="7" t="s">
        <v>353</v>
      </c>
      <c r="F245" s="2">
        <v>13.1</v>
      </c>
      <c r="G245" s="2" t="s">
        <v>374</v>
      </c>
      <c r="H245" s="2" t="s">
        <v>375</v>
      </c>
      <c r="J245" s="2" t="s">
        <v>338</v>
      </c>
    </row>
    <row r="246" spans="1:10" s="2" customFormat="1" x14ac:dyDescent="0.3">
      <c r="A246" s="2" t="s">
        <v>4</v>
      </c>
      <c r="B246" s="7" t="s">
        <v>354</v>
      </c>
      <c r="C246" s="2" t="s">
        <v>378</v>
      </c>
      <c r="F246" s="2">
        <v>0.83</v>
      </c>
      <c r="G246" s="2" t="s">
        <v>376</v>
      </c>
      <c r="H246" s="2" t="s">
        <v>377</v>
      </c>
      <c r="J246" s="2" t="s">
        <v>338</v>
      </c>
    </row>
    <row r="247" spans="1:10" s="2" customFormat="1" x14ac:dyDescent="0.3">
      <c r="A247" s="2" t="s">
        <v>4</v>
      </c>
      <c r="B247" s="7" t="s">
        <v>355</v>
      </c>
      <c r="C247" s="2" t="s">
        <v>379</v>
      </c>
      <c r="F247" s="2">
        <v>0.17</v>
      </c>
      <c r="G247" s="2" t="s">
        <v>376</v>
      </c>
      <c r="H247" s="2" t="s">
        <v>377</v>
      </c>
      <c r="J247" s="2" t="s">
        <v>338</v>
      </c>
    </row>
    <row r="248" spans="1:10" s="2" customFormat="1" x14ac:dyDescent="0.3">
      <c r="A248" s="2" t="s">
        <v>4</v>
      </c>
      <c r="B248" s="7" t="s">
        <v>356</v>
      </c>
      <c r="F248" s="2">
        <v>9.1999999999999998E-2</v>
      </c>
      <c r="G248" s="2" t="s">
        <v>380</v>
      </c>
      <c r="H248" s="2" t="s">
        <v>381</v>
      </c>
      <c r="J248" s="2" t="s">
        <v>338</v>
      </c>
    </row>
    <row r="249" spans="1:10" s="2" customFormat="1" x14ac:dyDescent="0.3">
      <c r="A249" s="2" t="s">
        <v>4</v>
      </c>
      <c r="B249" s="7" t="s">
        <v>357</v>
      </c>
      <c r="F249" s="2">
        <v>2.9</v>
      </c>
      <c r="G249" s="2" t="s">
        <v>110</v>
      </c>
      <c r="H249" s="2" t="s">
        <v>383</v>
      </c>
      <c r="J249" s="2" t="s">
        <v>338</v>
      </c>
    </row>
    <row r="250" spans="1:10" s="2" customFormat="1" x14ac:dyDescent="0.3">
      <c r="A250" s="2" t="s">
        <v>4</v>
      </c>
      <c r="B250" s="7" t="s">
        <v>358</v>
      </c>
      <c r="F250" s="2">
        <v>13.8</v>
      </c>
      <c r="G250" s="2" t="s">
        <v>363</v>
      </c>
      <c r="H250" s="2" t="s">
        <v>384</v>
      </c>
      <c r="J250" s="2" t="s">
        <v>338</v>
      </c>
    </row>
    <row r="251" spans="1:10" s="2" customFormat="1" x14ac:dyDescent="0.3">
      <c r="A251" s="2" t="s">
        <v>4</v>
      </c>
      <c r="B251" s="7" t="s">
        <v>359</v>
      </c>
      <c r="F251" s="2">
        <v>7.4999999999999997E-2</v>
      </c>
      <c r="G251" s="2" t="s">
        <v>380</v>
      </c>
      <c r="H251" s="2" t="s">
        <v>385</v>
      </c>
      <c r="J251" s="2" t="s">
        <v>338</v>
      </c>
    </row>
    <row r="252" spans="1:10" s="2" customFormat="1" x14ac:dyDescent="0.3">
      <c r="A252" s="2" t="s">
        <v>4</v>
      </c>
      <c r="B252" s="7" t="s">
        <v>360</v>
      </c>
      <c r="F252" s="2">
        <v>9.2999999999999999E-2</v>
      </c>
      <c r="G252" s="2" t="s">
        <v>380</v>
      </c>
      <c r="H252" s="2" t="s">
        <v>382</v>
      </c>
      <c r="J252" s="2" t="s">
        <v>338</v>
      </c>
    </row>
    <row r="253" spans="1:10" s="2" customFormat="1" x14ac:dyDescent="0.3">
      <c r="A253" s="2" t="s">
        <v>4</v>
      </c>
      <c r="B253" s="7" t="s">
        <v>361</v>
      </c>
      <c r="F253" s="2">
        <v>0.625</v>
      </c>
      <c r="G253" s="2" t="s">
        <v>369</v>
      </c>
      <c r="H253" s="2" t="s">
        <v>386</v>
      </c>
      <c r="J253" s="2" t="s">
        <v>338</v>
      </c>
    </row>
    <row r="254" spans="1:10" s="2" customFormat="1" x14ac:dyDescent="0.3">
      <c r="A254" s="2" t="s">
        <v>4</v>
      </c>
      <c r="B254" s="7" t="s">
        <v>362</v>
      </c>
      <c r="F254" s="2">
        <v>0.24</v>
      </c>
      <c r="G254" s="2" t="s">
        <v>369</v>
      </c>
      <c r="H254" s="2" t="s">
        <v>385</v>
      </c>
      <c r="J254" s="2" t="s">
        <v>338</v>
      </c>
    </row>
    <row r="255" spans="1:10" s="2" customFormat="1" x14ac:dyDescent="0.3">
      <c r="A255" s="2" t="s">
        <v>4</v>
      </c>
      <c r="B255" s="8" t="s">
        <v>387</v>
      </c>
      <c r="G255" s="2" t="s">
        <v>78</v>
      </c>
      <c r="J255" s="2" t="s">
        <v>238</v>
      </c>
    </row>
    <row r="256" spans="1:10" s="2" customFormat="1" x14ac:dyDescent="0.3">
      <c r="A256" s="2" t="s">
        <v>4</v>
      </c>
      <c r="B256" s="8" t="s">
        <v>388</v>
      </c>
      <c r="G256" s="2" t="s">
        <v>110</v>
      </c>
      <c r="J256" s="2" t="s">
        <v>238</v>
      </c>
    </row>
    <row r="257" spans="1:10" s="2" customFormat="1" x14ac:dyDescent="0.3">
      <c r="A257" s="2" t="s">
        <v>4</v>
      </c>
      <c r="B257" s="8" t="s">
        <v>389</v>
      </c>
      <c r="G257" s="2" t="s">
        <v>78</v>
      </c>
      <c r="J257" s="2" t="s">
        <v>238</v>
      </c>
    </row>
    <row r="258" spans="1:10" s="2" customFormat="1" x14ac:dyDescent="0.3">
      <c r="A258" s="2" t="s">
        <v>4</v>
      </c>
      <c r="B258" s="8" t="s">
        <v>390</v>
      </c>
      <c r="G258" s="2" t="s">
        <v>110</v>
      </c>
      <c r="J258" s="2" t="s">
        <v>238</v>
      </c>
    </row>
    <row r="259" spans="1:10" s="2" customFormat="1" x14ac:dyDescent="0.3">
      <c r="A259" s="2" t="s">
        <v>4</v>
      </c>
      <c r="B259" s="8" t="s">
        <v>391</v>
      </c>
      <c r="G259" s="2" t="s">
        <v>78</v>
      </c>
      <c r="J259" s="2" t="s">
        <v>238</v>
      </c>
    </row>
    <row r="260" spans="1:10" s="2" customFormat="1" x14ac:dyDescent="0.3">
      <c r="A260" s="2" t="s">
        <v>4</v>
      </c>
      <c r="B260" s="8" t="s">
        <v>392</v>
      </c>
      <c r="G260" s="2" t="s">
        <v>26</v>
      </c>
      <c r="J260" s="2" t="s">
        <v>238</v>
      </c>
    </row>
    <row r="261" spans="1:10" s="2" customFormat="1" x14ac:dyDescent="0.3">
      <c r="A261" s="2" t="s">
        <v>4</v>
      </c>
      <c r="B261" s="8" t="s">
        <v>393</v>
      </c>
      <c r="G261" s="2" t="s">
        <v>110</v>
      </c>
      <c r="J261" s="2" t="s">
        <v>238</v>
      </c>
    </row>
    <row r="262" spans="1:10" s="2" customFormat="1" x14ac:dyDescent="0.3">
      <c r="A262" s="2" t="s">
        <v>4</v>
      </c>
      <c r="B262" s="8" t="s">
        <v>394</v>
      </c>
      <c r="G262" s="2" t="s">
        <v>78</v>
      </c>
      <c r="J262" s="2" t="s">
        <v>238</v>
      </c>
    </row>
    <row r="263" spans="1:10" s="2" customFormat="1" x14ac:dyDescent="0.3">
      <c r="A263" s="2" t="s">
        <v>4</v>
      </c>
      <c r="B263" s="8" t="s">
        <v>395</v>
      </c>
      <c r="G263" s="2" t="s">
        <v>110</v>
      </c>
      <c r="J263" s="2" t="s">
        <v>238</v>
      </c>
    </row>
    <row r="264" spans="1:10" s="2" customFormat="1" x14ac:dyDescent="0.3">
      <c r="A264" s="2" t="s">
        <v>4</v>
      </c>
      <c r="B264" s="8" t="s">
        <v>396</v>
      </c>
      <c r="G264" s="2" t="s">
        <v>78</v>
      </c>
      <c r="J264" s="2" t="s">
        <v>238</v>
      </c>
    </row>
    <row r="265" spans="1:10" s="2" customFormat="1" x14ac:dyDescent="0.3">
      <c r="A265" s="2" t="s">
        <v>4</v>
      </c>
      <c r="B265" s="8" t="s">
        <v>397</v>
      </c>
      <c r="G265" s="2" t="s">
        <v>110</v>
      </c>
      <c r="J265" s="2" t="s">
        <v>238</v>
      </c>
    </row>
    <row r="266" spans="1:10" s="2" customFormat="1" x14ac:dyDescent="0.3">
      <c r="A266" s="2" t="s">
        <v>4</v>
      </c>
      <c r="B266" s="8" t="s">
        <v>398</v>
      </c>
      <c r="G266" s="2" t="s">
        <v>26</v>
      </c>
      <c r="J266" s="2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60" zoomScaleNormal="60" workbookViewId="0">
      <pane ySplit="1" topLeftCell="A2" activePane="bottomLeft" state="frozen"/>
      <selection pane="bottomLeft" activeCell="A2" sqref="A2:XFD52"/>
    </sheetView>
  </sheetViews>
  <sheetFormatPr defaultRowHeight="14.4" x14ac:dyDescent="0.3"/>
  <cols>
    <col min="2" max="2" width="38.332031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5</v>
      </c>
      <c r="B2" t="s">
        <v>154</v>
      </c>
      <c r="C2" t="s">
        <v>88</v>
      </c>
      <c r="F2">
        <v>7.25</v>
      </c>
      <c r="H2" t="s">
        <v>160</v>
      </c>
      <c r="J2" t="s">
        <v>338</v>
      </c>
    </row>
    <row r="3" spans="1:11" x14ac:dyDescent="0.3">
      <c r="A3" t="s">
        <v>5</v>
      </c>
      <c r="B3" t="s">
        <v>155</v>
      </c>
      <c r="C3" t="s">
        <v>88</v>
      </c>
      <c r="F3">
        <v>-4.5</v>
      </c>
      <c r="G3" t="s">
        <v>158</v>
      </c>
      <c r="J3" t="s">
        <v>338</v>
      </c>
    </row>
    <row r="4" spans="1:11" x14ac:dyDescent="0.3">
      <c r="A4" t="s">
        <v>5</v>
      </c>
      <c r="B4" t="s">
        <v>156</v>
      </c>
      <c r="C4" t="s">
        <v>88</v>
      </c>
      <c r="F4">
        <v>2</v>
      </c>
      <c r="G4" t="s">
        <v>32</v>
      </c>
      <c r="H4" t="s">
        <v>87</v>
      </c>
      <c r="J4" t="s">
        <v>338</v>
      </c>
    </row>
    <row r="5" spans="1:11" x14ac:dyDescent="0.3">
      <c r="A5" t="s">
        <v>5</v>
      </c>
      <c r="B5" t="s">
        <v>157</v>
      </c>
      <c r="C5" t="s">
        <v>88</v>
      </c>
      <c r="F5">
        <v>-26.4</v>
      </c>
      <c r="G5" t="s">
        <v>159</v>
      </c>
      <c r="J5" t="s">
        <v>338</v>
      </c>
    </row>
    <row r="6" spans="1:11" x14ac:dyDescent="0.3">
      <c r="A6" t="s">
        <v>5</v>
      </c>
      <c r="B6" t="s">
        <v>154</v>
      </c>
      <c r="C6" t="s">
        <v>89</v>
      </c>
      <c r="F6">
        <v>6.5</v>
      </c>
      <c r="H6" t="s">
        <v>160</v>
      </c>
      <c r="J6" t="s">
        <v>338</v>
      </c>
    </row>
    <row r="7" spans="1:11" x14ac:dyDescent="0.3">
      <c r="A7" t="s">
        <v>5</v>
      </c>
      <c r="B7" t="s">
        <v>161</v>
      </c>
      <c r="C7" t="s">
        <v>89</v>
      </c>
      <c r="F7">
        <v>-4.5</v>
      </c>
      <c r="G7" t="s">
        <v>158</v>
      </c>
      <c r="J7" t="s">
        <v>338</v>
      </c>
    </row>
    <row r="8" spans="1:11" x14ac:dyDescent="0.3">
      <c r="A8" t="s">
        <v>5</v>
      </c>
      <c r="B8" t="s">
        <v>156</v>
      </c>
      <c r="C8" t="s">
        <v>89</v>
      </c>
      <c r="F8">
        <v>6</v>
      </c>
      <c r="G8" t="s">
        <v>32</v>
      </c>
      <c r="H8" t="s">
        <v>87</v>
      </c>
      <c r="J8" t="s">
        <v>338</v>
      </c>
    </row>
    <row r="9" spans="1:11" x14ac:dyDescent="0.3">
      <c r="A9" t="s">
        <v>5</v>
      </c>
      <c r="B9" t="s">
        <v>162</v>
      </c>
      <c r="C9" t="s">
        <v>89</v>
      </c>
      <c r="F9">
        <v>-5.4</v>
      </c>
      <c r="G9" t="s">
        <v>159</v>
      </c>
      <c r="J9" t="s">
        <v>338</v>
      </c>
    </row>
    <row r="10" spans="1:11" x14ac:dyDescent="0.3">
      <c r="A10" t="s">
        <v>5</v>
      </c>
      <c r="B10" t="s">
        <v>163</v>
      </c>
      <c r="C10" t="s">
        <v>90</v>
      </c>
      <c r="F10">
        <v>5.25</v>
      </c>
      <c r="H10" t="s">
        <v>160</v>
      </c>
      <c r="J10" t="s">
        <v>338</v>
      </c>
    </row>
    <row r="11" spans="1:11" x14ac:dyDescent="0.3">
      <c r="A11" t="s">
        <v>5</v>
      </c>
      <c r="B11" t="s">
        <v>164</v>
      </c>
      <c r="C11" t="s">
        <v>90</v>
      </c>
      <c r="F11">
        <v>-1.3</v>
      </c>
      <c r="G11" t="s">
        <v>158</v>
      </c>
      <c r="J11" t="s">
        <v>338</v>
      </c>
    </row>
    <row r="12" spans="1:11" x14ac:dyDescent="0.3">
      <c r="A12" t="s">
        <v>5</v>
      </c>
      <c r="B12" t="s">
        <v>165</v>
      </c>
      <c r="C12" t="s">
        <v>90</v>
      </c>
      <c r="F12">
        <v>7</v>
      </c>
      <c r="G12" t="s">
        <v>32</v>
      </c>
      <c r="H12" t="s">
        <v>87</v>
      </c>
      <c r="J12" t="s">
        <v>338</v>
      </c>
    </row>
    <row r="13" spans="1:11" x14ac:dyDescent="0.3">
      <c r="A13" t="s">
        <v>5</v>
      </c>
      <c r="B13" t="s">
        <v>162</v>
      </c>
      <c r="C13" t="s">
        <v>90</v>
      </c>
      <c r="F13">
        <v>-2.1</v>
      </c>
      <c r="G13" t="s">
        <v>159</v>
      </c>
      <c r="J13" t="s">
        <v>338</v>
      </c>
    </row>
    <row r="14" spans="1:11" x14ac:dyDescent="0.3">
      <c r="A14" t="s">
        <v>5</v>
      </c>
      <c r="B14" t="s">
        <v>163</v>
      </c>
      <c r="C14" t="s">
        <v>91</v>
      </c>
      <c r="F14">
        <v>9</v>
      </c>
      <c r="H14" t="s">
        <v>160</v>
      </c>
      <c r="J14" t="s">
        <v>338</v>
      </c>
    </row>
    <row r="15" spans="1:11" x14ac:dyDescent="0.3">
      <c r="A15" t="s">
        <v>5</v>
      </c>
      <c r="B15" t="s">
        <v>164</v>
      </c>
      <c r="C15" t="s">
        <v>91</v>
      </c>
      <c r="F15">
        <v>-1.9</v>
      </c>
      <c r="G15" t="s">
        <v>158</v>
      </c>
      <c r="J15" t="s">
        <v>338</v>
      </c>
    </row>
    <row r="16" spans="1:11" x14ac:dyDescent="0.3">
      <c r="A16" t="s">
        <v>5</v>
      </c>
      <c r="B16" t="s">
        <v>165</v>
      </c>
      <c r="C16" t="s">
        <v>91</v>
      </c>
      <c r="F16">
        <v>8</v>
      </c>
      <c r="G16" t="s">
        <v>32</v>
      </c>
      <c r="H16" t="s">
        <v>87</v>
      </c>
      <c r="J16" t="s">
        <v>338</v>
      </c>
    </row>
    <row r="17" spans="1:10" x14ac:dyDescent="0.3">
      <c r="A17" t="s">
        <v>5</v>
      </c>
      <c r="B17" t="s">
        <v>162</v>
      </c>
      <c r="C17" t="s">
        <v>91</v>
      </c>
      <c r="F17">
        <v>-14.6</v>
      </c>
      <c r="G17" t="s">
        <v>159</v>
      </c>
      <c r="J17" t="s">
        <v>338</v>
      </c>
    </row>
    <row r="18" spans="1:10" x14ac:dyDescent="0.3">
      <c r="A18" t="s">
        <v>5</v>
      </c>
      <c r="B18" t="s">
        <v>163</v>
      </c>
      <c r="C18" t="s">
        <v>92</v>
      </c>
      <c r="F18">
        <v>3.75</v>
      </c>
      <c r="H18" t="s">
        <v>160</v>
      </c>
      <c r="J18" t="s">
        <v>338</v>
      </c>
    </row>
    <row r="19" spans="1:10" x14ac:dyDescent="0.3">
      <c r="A19" t="s">
        <v>5</v>
      </c>
      <c r="B19" t="s">
        <v>164</v>
      </c>
      <c r="C19" t="s">
        <v>92</v>
      </c>
      <c r="F19">
        <v>-4</v>
      </c>
      <c r="G19" t="s">
        <v>158</v>
      </c>
      <c r="J19" t="s">
        <v>338</v>
      </c>
    </row>
    <row r="20" spans="1:10" x14ac:dyDescent="0.3">
      <c r="A20" t="s">
        <v>5</v>
      </c>
      <c r="B20" t="s">
        <v>156</v>
      </c>
      <c r="C20" t="s">
        <v>92</v>
      </c>
      <c r="F20">
        <v>3</v>
      </c>
      <c r="G20" t="s">
        <v>32</v>
      </c>
      <c r="H20" t="s">
        <v>87</v>
      </c>
      <c r="J20" t="s">
        <v>338</v>
      </c>
    </row>
    <row r="21" spans="1:10" x14ac:dyDescent="0.3">
      <c r="A21" t="s">
        <v>5</v>
      </c>
      <c r="B21" t="s">
        <v>162</v>
      </c>
      <c r="C21" t="s">
        <v>92</v>
      </c>
      <c r="F21">
        <v>4.2</v>
      </c>
      <c r="G21" t="s">
        <v>159</v>
      </c>
      <c r="J21" t="s">
        <v>338</v>
      </c>
    </row>
    <row r="22" spans="1:10" x14ac:dyDescent="0.3">
      <c r="A22" t="s">
        <v>5</v>
      </c>
      <c r="B22" t="s">
        <v>163</v>
      </c>
      <c r="C22" t="s">
        <v>93</v>
      </c>
      <c r="F22">
        <v>3.75</v>
      </c>
      <c r="H22" t="s">
        <v>160</v>
      </c>
      <c r="J22" t="s">
        <v>338</v>
      </c>
    </row>
    <row r="23" spans="1:10" x14ac:dyDescent="0.3">
      <c r="A23" t="s">
        <v>5</v>
      </c>
      <c r="B23" t="s">
        <v>164</v>
      </c>
      <c r="C23" t="s">
        <v>93</v>
      </c>
      <c r="F23">
        <v>-3</v>
      </c>
      <c r="G23" t="s">
        <v>158</v>
      </c>
      <c r="J23" t="s">
        <v>338</v>
      </c>
    </row>
    <row r="24" spans="1:10" x14ac:dyDescent="0.3">
      <c r="A24" t="s">
        <v>5</v>
      </c>
      <c r="B24" t="s">
        <v>165</v>
      </c>
      <c r="C24" t="s">
        <v>93</v>
      </c>
      <c r="F24">
        <v>5</v>
      </c>
      <c r="G24" t="s">
        <v>32</v>
      </c>
      <c r="H24" t="s">
        <v>87</v>
      </c>
      <c r="J24" t="s">
        <v>338</v>
      </c>
    </row>
    <row r="25" spans="1:10" x14ac:dyDescent="0.3">
      <c r="A25" t="s">
        <v>5</v>
      </c>
      <c r="B25" t="s">
        <v>162</v>
      </c>
      <c r="C25" t="s">
        <v>93</v>
      </c>
      <c r="F25">
        <v>11.7</v>
      </c>
      <c r="G25" t="s">
        <v>159</v>
      </c>
      <c r="J25" t="s">
        <v>338</v>
      </c>
    </row>
    <row r="26" spans="1:10" x14ac:dyDescent="0.3">
      <c r="A26" t="s">
        <v>5</v>
      </c>
      <c r="B26" t="s">
        <v>154</v>
      </c>
      <c r="C26" t="s">
        <v>94</v>
      </c>
      <c r="F26">
        <v>6.5</v>
      </c>
      <c r="H26" t="s">
        <v>160</v>
      </c>
      <c r="J26" t="s">
        <v>338</v>
      </c>
    </row>
    <row r="27" spans="1:10" x14ac:dyDescent="0.3">
      <c r="A27" t="s">
        <v>5</v>
      </c>
      <c r="B27" t="s">
        <v>164</v>
      </c>
      <c r="C27" t="s">
        <v>94</v>
      </c>
      <c r="F27">
        <v>-2.2000000000000002</v>
      </c>
      <c r="G27" t="s">
        <v>158</v>
      </c>
      <c r="J27" t="s">
        <v>338</v>
      </c>
    </row>
    <row r="28" spans="1:10" x14ac:dyDescent="0.3">
      <c r="A28" t="s">
        <v>5</v>
      </c>
      <c r="B28" t="s">
        <v>156</v>
      </c>
      <c r="C28" t="s">
        <v>94</v>
      </c>
      <c r="F28">
        <v>3.5</v>
      </c>
      <c r="G28" t="s">
        <v>32</v>
      </c>
      <c r="H28" t="s">
        <v>87</v>
      </c>
      <c r="J28" t="s">
        <v>338</v>
      </c>
    </row>
    <row r="29" spans="1:10" x14ac:dyDescent="0.3">
      <c r="A29" t="s">
        <v>5</v>
      </c>
      <c r="B29" t="s">
        <v>162</v>
      </c>
      <c r="C29" t="s">
        <v>94</v>
      </c>
      <c r="F29">
        <v>23.9</v>
      </c>
      <c r="G29" t="s">
        <v>159</v>
      </c>
      <c r="J29" t="s">
        <v>338</v>
      </c>
    </row>
    <row r="30" spans="1:10" x14ac:dyDescent="0.3">
      <c r="A30" t="s">
        <v>5</v>
      </c>
      <c r="B30" t="s">
        <v>154</v>
      </c>
      <c r="C30" t="s">
        <v>95</v>
      </c>
      <c r="F30">
        <v>7</v>
      </c>
      <c r="H30" t="s">
        <v>160</v>
      </c>
      <c r="J30" t="s">
        <v>338</v>
      </c>
    </row>
    <row r="31" spans="1:10" x14ac:dyDescent="0.3">
      <c r="A31" t="s">
        <v>5</v>
      </c>
      <c r="B31" t="s">
        <v>164</v>
      </c>
      <c r="C31" t="s">
        <v>95</v>
      </c>
      <c r="F31">
        <v>-1.4</v>
      </c>
      <c r="G31" t="s">
        <v>158</v>
      </c>
      <c r="J31" t="s">
        <v>338</v>
      </c>
    </row>
    <row r="32" spans="1:10" x14ac:dyDescent="0.3">
      <c r="A32" t="s">
        <v>5</v>
      </c>
      <c r="B32" t="s">
        <v>156</v>
      </c>
      <c r="C32" t="s">
        <v>95</v>
      </c>
      <c r="F32">
        <v>2.5</v>
      </c>
      <c r="G32" t="s">
        <v>32</v>
      </c>
      <c r="H32" t="s">
        <v>87</v>
      </c>
      <c r="J32" t="s">
        <v>338</v>
      </c>
    </row>
    <row r="33" spans="1:10" x14ac:dyDescent="0.3">
      <c r="A33" t="s">
        <v>5</v>
      </c>
      <c r="B33" t="s">
        <v>162</v>
      </c>
      <c r="C33" t="s">
        <v>95</v>
      </c>
      <c r="F33">
        <v>-23.9</v>
      </c>
      <c r="G33" t="s">
        <v>159</v>
      </c>
      <c r="J33" t="s">
        <v>338</v>
      </c>
    </row>
    <row r="34" spans="1:10" x14ac:dyDescent="0.3">
      <c r="A34" t="s">
        <v>5</v>
      </c>
      <c r="B34" t="s">
        <v>163</v>
      </c>
      <c r="C34" t="s">
        <v>96</v>
      </c>
      <c r="F34">
        <v>5.75</v>
      </c>
      <c r="H34" t="s">
        <v>160</v>
      </c>
      <c r="J34" t="s">
        <v>338</v>
      </c>
    </row>
    <row r="35" spans="1:10" x14ac:dyDescent="0.3">
      <c r="A35" t="s">
        <v>5</v>
      </c>
      <c r="B35" t="s">
        <v>161</v>
      </c>
      <c r="C35" t="s">
        <v>96</v>
      </c>
      <c r="F35">
        <v>-5</v>
      </c>
      <c r="G35" t="s">
        <v>158</v>
      </c>
      <c r="J35" t="s">
        <v>338</v>
      </c>
    </row>
    <row r="36" spans="1:10" x14ac:dyDescent="0.3">
      <c r="A36" t="s">
        <v>5</v>
      </c>
      <c r="B36" t="s">
        <v>165</v>
      </c>
      <c r="C36" t="s">
        <v>96</v>
      </c>
      <c r="F36">
        <v>3.75</v>
      </c>
      <c r="G36" t="s">
        <v>32</v>
      </c>
      <c r="H36" t="s">
        <v>87</v>
      </c>
      <c r="J36" t="s">
        <v>338</v>
      </c>
    </row>
    <row r="37" spans="1:10" x14ac:dyDescent="0.3">
      <c r="A37" t="s">
        <v>5</v>
      </c>
      <c r="B37" t="s">
        <v>162</v>
      </c>
      <c r="C37" t="s">
        <v>96</v>
      </c>
      <c r="F37">
        <v>46.7</v>
      </c>
      <c r="G37" t="s">
        <v>159</v>
      </c>
      <c r="J37" t="s">
        <v>338</v>
      </c>
    </row>
    <row r="38" spans="1:10" x14ac:dyDescent="0.3">
      <c r="A38" t="s">
        <v>5</v>
      </c>
      <c r="B38" t="s">
        <v>163</v>
      </c>
      <c r="C38" t="s">
        <v>97</v>
      </c>
      <c r="F38">
        <v>5</v>
      </c>
      <c r="H38" t="s">
        <v>160</v>
      </c>
      <c r="J38" t="s">
        <v>338</v>
      </c>
    </row>
    <row r="39" spans="1:10" x14ac:dyDescent="0.3">
      <c r="A39" t="s">
        <v>5</v>
      </c>
      <c r="B39" t="s">
        <v>161</v>
      </c>
      <c r="C39" t="s">
        <v>97</v>
      </c>
      <c r="F39">
        <v>-5</v>
      </c>
      <c r="G39" t="s">
        <v>158</v>
      </c>
      <c r="J39" t="s">
        <v>338</v>
      </c>
    </row>
    <row r="40" spans="1:10" x14ac:dyDescent="0.3">
      <c r="A40" t="s">
        <v>5</v>
      </c>
      <c r="B40" t="s">
        <v>156</v>
      </c>
      <c r="C40" t="s">
        <v>97</v>
      </c>
      <c r="F40">
        <v>64</v>
      </c>
      <c r="G40" t="s">
        <v>32</v>
      </c>
      <c r="H40" t="s">
        <v>87</v>
      </c>
      <c r="J40" t="s">
        <v>338</v>
      </c>
    </row>
    <row r="41" spans="1:10" x14ac:dyDescent="0.3">
      <c r="A41" t="s">
        <v>5</v>
      </c>
      <c r="B41" t="s">
        <v>162</v>
      </c>
      <c r="C41" t="s">
        <v>97</v>
      </c>
      <c r="F41">
        <v>88</v>
      </c>
      <c r="G41" t="s">
        <v>159</v>
      </c>
      <c r="J41" t="s">
        <v>338</v>
      </c>
    </row>
    <row r="42" spans="1:10" x14ac:dyDescent="0.3">
      <c r="A42" t="s">
        <v>5</v>
      </c>
      <c r="B42" t="s">
        <v>154</v>
      </c>
      <c r="C42" t="s">
        <v>98</v>
      </c>
      <c r="F42">
        <v>5.75</v>
      </c>
      <c r="H42" t="s">
        <v>160</v>
      </c>
      <c r="J42" t="s">
        <v>338</v>
      </c>
    </row>
    <row r="43" spans="1:10" x14ac:dyDescent="0.3">
      <c r="A43" t="s">
        <v>5</v>
      </c>
      <c r="B43" t="s">
        <v>164</v>
      </c>
      <c r="C43" t="s">
        <v>98</v>
      </c>
      <c r="F43">
        <v>-7.2</v>
      </c>
      <c r="G43" t="s">
        <v>158</v>
      </c>
      <c r="J43" t="s">
        <v>338</v>
      </c>
    </row>
    <row r="44" spans="1:10" x14ac:dyDescent="0.3">
      <c r="A44" t="s">
        <v>5</v>
      </c>
      <c r="B44" t="s">
        <v>165</v>
      </c>
      <c r="C44" t="s">
        <v>98</v>
      </c>
      <c r="F44">
        <v>3</v>
      </c>
      <c r="G44" t="s">
        <v>32</v>
      </c>
      <c r="H44" t="s">
        <v>87</v>
      </c>
      <c r="J44" t="s">
        <v>338</v>
      </c>
    </row>
    <row r="45" spans="1:10" x14ac:dyDescent="0.3">
      <c r="A45" t="s">
        <v>5</v>
      </c>
      <c r="B45" t="s">
        <v>162</v>
      </c>
      <c r="C45" t="s">
        <v>98</v>
      </c>
      <c r="F45">
        <v>-40</v>
      </c>
      <c r="G45" t="s">
        <v>159</v>
      </c>
      <c r="J45" t="s">
        <v>338</v>
      </c>
    </row>
    <row r="46" spans="1:10" x14ac:dyDescent="0.3">
      <c r="A46" t="s">
        <v>5</v>
      </c>
      <c r="B46" t="s">
        <v>163</v>
      </c>
      <c r="C46" t="s">
        <v>99</v>
      </c>
      <c r="F46">
        <v>3.75</v>
      </c>
      <c r="H46" t="s">
        <v>160</v>
      </c>
      <c r="J46" t="s">
        <v>338</v>
      </c>
    </row>
    <row r="47" spans="1:10" x14ac:dyDescent="0.3">
      <c r="A47" t="s">
        <v>5</v>
      </c>
      <c r="B47" t="s">
        <v>161</v>
      </c>
      <c r="C47" t="s">
        <v>99</v>
      </c>
      <c r="F47">
        <v>-3.5</v>
      </c>
      <c r="G47" t="s">
        <v>158</v>
      </c>
      <c r="J47" t="s">
        <v>338</v>
      </c>
    </row>
    <row r="48" spans="1:10" x14ac:dyDescent="0.3">
      <c r="A48" t="s">
        <v>5</v>
      </c>
      <c r="B48" t="s">
        <v>165</v>
      </c>
      <c r="C48" t="s">
        <v>99</v>
      </c>
      <c r="F48">
        <v>4</v>
      </c>
      <c r="G48" t="s">
        <v>32</v>
      </c>
      <c r="H48" t="s">
        <v>87</v>
      </c>
      <c r="J48" t="s">
        <v>338</v>
      </c>
    </row>
    <row r="49" spans="1:10" x14ac:dyDescent="0.3">
      <c r="A49" t="s">
        <v>5</v>
      </c>
      <c r="B49" t="s">
        <v>157</v>
      </c>
      <c r="C49" t="s">
        <v>99</v>
      </c>
      <c r="F49">
        <v>24.8</v>
      </c>
      <c r="G49" t="s">
        <v>159</v>
      </c>
      <c r="J49" t="s">
        <v>338</v>
      </c>
    </row>
    <row r="50" spans="1:10" x14ac:dyDescent="0.3">
      <c r="A50" t="s">
        <v>5</v>
      </c>
      <c r="B50" t="s">
        <v>454</v>
      </c>
      <c r="G50" t="s">
        <v>455</v>
      </c>
      <c r="J50" t="s">
        <v>337</v>
      </c>
    </row>
    <row r="51" spans="1:10" x14ac:dyDescent="0.3">
      <c r="A51" t="s">
        <v>5</v>
      </c>
      <c r="B51" t="s">
        <v>456</v>
      </c>
      <c r="J51" t="s">
        <v>337</v>
      </c>
    </row>
    <row r="52" spans="1:10" x14ac:dyDescent="0.3">
      <c r="A52" t="s">
        <v>5</v>
      </c>
      <c r="B52" t="s">
        <v>457</v>
      </c>
      <c r="J52" t="s">
        <v>238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70" zoomScaleNormal="70" workbookViewId="0">
      <pane ySplit="1" topLeftCell="A2" activePane="bottomLeft" state="frozen"/>
      <selection pane="bottomLeft" activeCell="A2" sqref="A2:XFD19"/>
    </sheetView>
  </sheetViews>
  <sheetFormatPr defaultRowHeight="14.4" x14ac:dyDescent="0.3"/>
  <cols>
    <col min="2" max="2" width="28.441406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6</v>
      </c>
      <c r="B2" t="s">
        <v>100</v>
      </c>
      <c r="F2">
        <f xml:space="preserve"> 7.15</f>
        <v>7.15</v>
      </c>
      <c r="G2" t="s">
        <v>23</v>
      </c>
      <c r="J2" t="s">
        <v>338</v>
      </c>
    </row>
    <row r="3" spans="1:11" ht="15" x14ac:dyDescent="0.3">
      <c r="A3" t="s">
        <v>6</v>
      </c>
      <c r="B3" t="s">
        <v>101</v>
      </c>
      <c r="F3">
        <v>11.95</v>
      </c>
      <c r="G3" t="s">
        <v>23</v>
      </c>
      <c r="J3" t="s">
        <v>338</v>
      </c>
    </row>
    <row r="4" spans="1:11" ht="15" x14ac:dyDescent="0.3">
      <c r="A4" t="s">
        <v>6</v>
      </c>
      <c r="B4" t="s">
        <v>102</v>
      </c>
      <c r="F4">
        <v>55.96</v>
      </c>
      <c r="G4" t="s">
        <v>23</v>
      </c>
      <c r="J4" t="s">
        <v>338</v>
      </c>
    </row>
    <row r="5" spans="1:11" ht="15" x14ac:dyDescent="0.3">
      <c r="A5" t="s">
        <v>6</v>
      </c>
      <c r="B5" t="s">
        <v>103</v>
      </c>
      <c r="F5">
        <v>38.5</v>
      </c>
      <c r="G5" t="s">
        <v>78</v>
      </c>
      <c r="J5" t="s">
        <v>338</v>
      </c>
    </row>
    <row r="6" spans="1:11" ht="15" x14ac:dyDescent="0.3">
      <c r="A6" t="s">
        <v>6</v>
      </c>
      <c r="B6" t="s">
        <v>104</v>
      </c>
      <c r="C6" t="s">
        <v>105</v>
      </c>
      <c r="F6">
        <f xml:space="preserve"> (72 * 36) / 24</f>
        <v>108</v>
      </c>
      <c r="G6" t="s">
        <v>26</v>
      </c>
      <c r="J6" t="s">
        <v>338</v>
      </c>
    </row>
    <row r="7" spans="1:11" ht="15" x14ac:dyDescent="0.3">
      <c r="A7" t="s">
        <v>6</v>
      </c>
      <c r="B7" t="s">
        <v>107</v>
      </c>
      <c r="C7" t="s">
        <v>106</v>
      </c>
      <c r="F7">
        <v>36</v>
      </c>
      <c r="G7" t="s">
        <v>23</v>
      </c>
      <c r="J7" t="s">
        <v>338</v>
      </c>
    </row>
    <row r="8" spans="1:11" ht="15" x14ac:dyDescent="0.3">
      <c r="A8" t="s">
        <v>6</v>
      </c>
      <c r="B8" t="s">
        <v>108</v>
      </c>
      <c r="F8">
        <v>479.12</v>
      </c>
      <c r="G8" t="s">
        <v>78</v>
      </c>
      <c r="J8" t="s">
        <v>338</v>
      </c>
    </row>
    <row r="9" spans="1:11" ht="15" x14ac:dyDescent="0.3">
      <c r="A9" t="s">
        <v>6</v>
      </c>
      <c r="B9" t="s">
        <v>109</v>
      </c>
      <c r="F9">
        <v>0.8</v>
      </c>
      <c r="G9" t="s">
        <v>110</v>
      </c>
      <c r="J9" t="s">
        <v>338</v>
      </c>
    </row>
    <row r="10" spans="1:11" ht="15" x14ac:dyDescent="0.3">
      <c r="A10" t="s">
        <v>6</v>
      </c>
      <c r="B10" t="s">
        <v>111</v>
      </c>
      <c r="F10">
        <v>24.98</v>
      </c>
      <c r="J10" t="s">
        <v>338</v>
      </c>
    </row>
    <row r="11" spans="1:11" ht="15" x14ac:dyDescent="0.3">
      <c r="A11" t="s">
        <v>6</v>
      </c>
      <c r="B11" t="s">
        <v>112</v>
      </c>
      <c r="C11" t="s">
        <v>114</v>
      </c>
      <c r="F11">
        <f>6567 / 496</f>
        <v>13.23991935483871</v>
      </c>
      <c r="G11" t="s">
        <v>113</v>
      </c>
      <c r="J11" t="s">
        <v>338</v>
      </c>
    </row>
    <row r="12" spans="1:11" x14ac:dyDescent="0.3">
      <c r="A12" t="s">
        <v>6</v>
      </c>
      <c r="B12" t="s">
        <v>458</v>
      </c>
      <c r="G12" t="s">
        <v>408</v>
      </c>
      <c r="J12" t="s">
        <v>337</v>
      </c>
    </row>
    <row r="13" spans="1:11" x14ac:dyDescent="0.3">
      <c r="A13" t="s">
        <v>6</v>
      </c>
      <c r="B13" t="s">
        <v>459</v>
      </c>
      <c r="G13" t="s">
        <v>461</v>
      </c>
      <c r="J13" t="s">
        <v>337</v>
      </c>
    </row>
    <row r="14" spans="1:11" x14ac:dyDescent="0.3">
      <c r="A14" t="s">
        <v>6</v>
      </c>
      <c r="B14" t="s">
        <v>460</v>
      </c>
      <c r="G14" t="s">
        <v>462</v>
      </c>
      <c r="J14" t="s">
        <v>337</v>
      </c>
    </row>
    <row r="15" spans="1:11" x14ac:dyDescent="0.3">
      <c r="A15" t="s">
        <v>6</v>
      </c>
      <c r="B15" t="s">
        <v>463</v>
      </c>
      <c r="G15" t="s">
        <v>32</v>
      </c>
      <c r="J15" t="s">
        <v>337</v>
      </c>
    </row>
    <row r="16" spans="1:11" x14ac:dyDescent="0.3">
      <c r="A16" t="s">
        <v>6</v>
      </c>
      <c r="B16" t="s">
        <v>415</v>
      </c>
      <c r="G16" t="s">
        <v>78</v>
      </c>
      <c r="J16" t="s">
        <v>238</v>
      </c>
    </row>
    <row r="17" spans="1:10" x14ac:dyDescent="0.3">
      <c r="A17" t="s">
        <v>6</v>
      </c>
      <c r="B17" t="s">
        <v>464</v>
      </c>
      <c r="G17" t="s">
        <v>147</v>
      </c>
      <c r="J17" t="s">
        <v>238</v>
      </c>
    </row>
    <row r="18" spans="1:10" x14ac:dyDescent="0.3">
      <c r="A18" t="s">
        <v>6</v>
      </c>
      <c r="B18" t="s">
        <v>406</v>
      </c>
      <c r="G18" t="s">
        <v>26</v>
      </c>
      <c r="J18" t="s">
        <v>238</v>
      </c>
    </row>
    <row r="19" spans="1:10" x14ac:dyDescent="0.3">
      <c r="A19" t="s">
        <v>6</v>
      </c>
      <c r="B19" t="s">
        <v>465</v>
      </c>
      <c r="G19" t="s">
        <v>78</v>
      </c>
      <c r="J19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pane ySplit="1" topLeftCell="A2" activePane="bottomLeft" state="frozen"/>
      <selection pane="bottomLeft" activeCell="A31" activeCellId="3" sqref="A2:XFD2 A4:XFD14 A16:XFD28 A31:XFD37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167</v>
      </c>
      <c r="B2" t="s">
        <v>168</v>
      </c>
      <c r="G2" t="s">
        <v>174</v>
      </c>
      <c r="J2" t="s">
        <v>173</v>
      </c>
    </row>
    <row r="4" spans="1:11" x14ac:dyDescent="0.3">
      <c r="A4" t="s">
        <v>167</v>
      </c>
      <c r="B4" t="s">
        <v>169</v>
      </c>
      <c r="F4">
        <v>259</v>
      </c>
      <c r="G4" t="s">
        <v>175</v>
      </c>
      <c r="H4" t="s">
        <v>177</v>
      </c>
      <c r="J4" t="s">
        <v>176</v>
      </c>
    </row>
    <row r="5" spans="1:11" x14ac:dyDescent="0.3">
      <c r="A5" t="s">
        <v>167</v>
      </c>
      <c r="B5" t="s">
        <v>170</v>
      </c>
      <c r="F5">
        <v>258</v>
      </c>
      <c r="G5" t="s">
        <v>175</v>
      </c>
      <c r="H5" t="s">
        <v>177</v>
      </c>
      <c r="J5" t="s">
        <v>176</v>
      </c>
    </row>
    <row r="6" spans="1:11" x14ac:dyDescent="0.3">
      <c r="A6" t="s">
        <v>167</v>
      </c>
      <c r="B6" t="s">
        <v>171</v>
      </c>
      <c r="F6">
        <v>455</v>
      </c>
      <c r="G6" t="s">
        <v>175</v>
      </c>
      <c r="J6" t="s">
        <v>176</v>
      </c>
    </row>
    <row r="7" spans="1:11" x14ac:dyDescent="0.3">
      <c r="A7" t="s">
        <v>167</v>
      </c>
      <c r="B7" t="s">
        <v>178</v>
      </c>
      <c r="F7">
        <v>1250</v>
      </c>
      <c r="G7" t="s">
        <v>78</v>
      </c>
      <c r="H7" t="s">
        <v>179</v>
      </c>
      <c r="J7" t="s">
        <v>176</v>
      </c>
      <c r="K7" t="s">
        <v>186</v>
      </c>
    </row>
    <row r="8" spans="1:11" x14ac:dyDescent="0.3">
      <c r="A8" t="s">
        <v>167</v>
      </c>
      <c r="B8" t="s">
        <v>180</v>
      </c>
      <c r="F8">
        <v>6.7799999999999996E-3</v>
      </c>
      <c r="G8" t="s">
        <v>181</v>
      </c>
      <c r="H8" t="s">
        <v>182</v>
      </c>
      <c r="J8" t="s">
        <v>176</v>
      </c>
    </row>
    <row r="9" spans="1:11" x14ac:dyDescent="0.3">
      <c r="A9" t="s">
        <v>167</v>
      </c>
      <c r="B9" t="s">
        <v>183</v>
      </c>
      <c r="F9">
        <v>330</v>
      </c>
      <c r="G9" t="s">
        <v>110</v>
      </c>
      <c r="H9" t="s">
        <v>184</v>
      </c>
      <c r="J9" t="s">
        <v>176</v>
      </c>
    </row>
    <row r="10" spans="1:11" x14ac:dyDescent="0.3">
      <c r="A10" t="s">
        <v>167</v>
      </c>
      <c r="B10" t="s">
        <v>187</v>
      </c>
      <c r="F10">
        <v>126000</v>
      </c>
      <c r="G10" t="s">
        <v>78</v>
      </c>
      <c r="H10" t="s">
        <v>188</v>
      </c>
      <c r="J10" t="s">
        <v>176</v>
      </c>
    </row>
    <row r="11" spans="1:11" x14ac:dyDescent="0.3">
      <c r="A11" t="s">
        <v>167</v>
      </c>
      <c r="B11" t="s">
        <v>189</v>
      </c>
      <c r="F11">
        <v>20000</v>
      </c>
      <c r="G11" t="s">
        <v>78</v>
      </c>
      <c r="H11" t="s">
        <v>190</v>
      </c>
      <c r="J11" t="s">
        <v>176</v>
      </c>
    </row>
    <row r="12" spans="1:11" x14ac:dyDescent="0.3">
      <c r="A12" t="s">
        <v>167</v>
      </c>
      <c r="B12" t="s">
        <v>191</v>
      </c>
      <c r="F12">
        <v>20</v>
      </c>
      <c r="G12" t="s">
        <v>110</v>
      </c>
      <c r="H12" t="s">
        <v>192</v>
      </c>
      <c r="J12" t="s">
        <v>176</v>
      </c>
    </row>
    <row r="13" spans="1:11" x14ac:dyDescent="0.3">
      <c r="A13" t="s">
        <v>167</v>
      </c>
      <c r="B13" t="s">
        <v>193</v>
      </c>
      <c r="F13">
        <v>500</v>
      </c>
      <c r="G13" t="s">
        <v>78</v>
      </c>
      <c r="H13" t="s">
        <v>192</v>
      </c>
      <c r="J13" t="s">
        <v>176</v>
      </c>
      <c r="K13" t="s">
        <v>186</v>
      </c>
    </row>
    <row r="14" spans="1:11" x14ac:dyDescent="0.3">
      <c r="A14" t="s">
        <v>167</v>
      </c>
      <c r="B14" t="s">
        <v>194</v>
      </c>
      <c r="F14">
        <v>1</v>
      </c>
      <c r="G14" t="s">
        <v>110</v>
      </c>
      <c r="H14" t="s">
        <v>192</v>
      </c>
      <c r="J14" t="s">
        <v>176</v>
      </c>
    </row>
    <row r="16" spans="1:11" x14ac:dyDescent="0.3">
      <c r="A16" t="s">
        <v>167</v>
      </c>
      <c r="B16" t="s">
        <v>172</v>
      </c>
      <c r="G16" t="s">
        <v>175</v>
      </c>
      <c r="J16" t="s">
        <v>195</v>
      </c>
    </row>
    <row r="17" spans="1:11" x14ac:dyDescent="0.3">
      <c r="A17" t="s">
        <v>167</v>
      </c>
      <c r="B17" t="s">
        <v>196</v>
      </c>
      <c r="G17" t="s">
        <v>78</v>
      </c>
      <c r="H17" t="s">
        <v>198</v>
      </c>
      <c r="J17" t="s">
        <v>195</v>
      </c>
    </row>
    <row r="18" spans="1:11" x14ac:dyDescent="0.3">
      <c r="A18" t="s">
        <v>167</v>
      </c>
      <c r="B18" t="s">
        <v>197</v>
      </c>
      <c r="G18" t="s">
        <v>26</v>
      </c>
      <c r="H18" t="s">
        <v>198</v>
      </c>
      <c r="J18" t="s">
        <v>195</v>
      </c>
    </row>
    <row r="19" spans="1:11" x14ac:dyDescent="0.3">
      <c r="A19" t="s">
        <v>167</v>
      </c>
      <c r="B19" t="s">
        <v>199</v>
      </c>
      <c r="G19" t="s">
        <v>110</v>
      </c>
      <c r="J19" t="s">
        <v>195</v>
      </c>
    </row>
    <row r="20" spans="1:11" x14ac:dyDescent="0.3">
      <c r="A20" t="s">
        <v>167</v>
      </c>
      <c r="B20" t="s">
        <v>200</v>
      </c>
      <c r="G20" t="s">
        <v>78</v>
      </c>
      <c r="J20" t="s">
        <v>195</v>
      </c>
    </row>
    <row r="21" spans="1:11" x14ac:dyDescent="0.3">
      <c r="A21" t="s">
        <v>167</v>
      </c>
      <c r="B21" t="s">
        <v>201</v>
      </c>
      <c r="G21" t="s">
        <v>78</v>
      </c>
      <c r="J21" t="s">
        <v>195</v>
      </c>
    </row>
    <row r="22" spans="1:11" x14ac:dyDescent="0.3">
      <c r="A22" t="s">
        <v>167</v>
      </c>
      <c r="B22" t="s">
        <v>202</v>
      </c>
      <c r="G22" t="s">
        <v>26</v>
      </c>
      <c r="H22" t="s">
        <v>203</v>
      </c>
      <c r="J22" t="s">
        <v>195</v>
      </c>
      <c r="K22" t="s">
        <v>186</v>
      </c>
    </row>
    <row r="23" spans="1:11" x14ac:dyDescent="0.3">
      <c r="A23" t="s">
        <v>167</v>
      </c>
      <c r="B23" t="s">
        <v>204</v>
      </c>
      <c r="G23" t="s">
        <v>26</v>
      </c>
      <c r="J23" t="s">
        <v>195</v>
      </c>
      <c r="K23" t="s">
        <v>186</v>
      </c>
    </row>
    <row r="24" spans="1:11" x14ac:dyDescent="0.3">
      <c r="A24" t="s">
        <v>167</v>
      </c>
      <c r="B24" t="s">
        <v>205</v>
      </c>
      <c r="G24" t="s">
        <v>110</v>
      </c>
      <c r="J24" t="s">
        <v>195</v>
      </c>
      <c r="K24" t="s">
        <v>186</v>
      </c>
    </row>
    <row r="25" spans="1:11" x14ac:dyDescent="0.3">
      <c r="A25" t="s">
        <v>167</v>
      </c>
      <c r="B25" t="s">
        <v>206</v>
      </c>
      <c r="G25" t="s">
        <v>26</v>
      </c>
      <c r="J25" t="s">
        <v>195</v>
      </c>
    </row>
    <row r="26" spans="1:11" x14ac:dyDescent="0.3">
      <c r="A26" t="s">
        <v>167</v>
      </c>
      <c r="B26" t="s">
        <v>207</v>
      </c>
      <c r="G26" t="s">
        <v>78</v>
      </c>
      <c r="J26" t="s">
        <v>195</v>
      </c>
    </row>
    <row r="27" spans="1:11" x14ac:dyDescent="0.3">
      <c r="A27" t="s">
        <v>167</v>
      </c>
      <c r="B27" t="s">
        <v>208</v>
      </c>
      <c r="G27" t="s">
        <v>110</v>
      </c>
      <c r="H27" t="s">
        <v>210</v>
      </c>
      <c r="J27" t="s">
        <v>195</v>
      </c>
    </row>
    <row r="28" spans="1:11" x14ac:dyDescent="0.3">
      <c r="A28" t="s">
        <v>167</v>
      </c>
      <c r="B28" t="s">
        <v>209</v>
      </c>
      <c r="G28" t="s">
        <v>78</v>
      </c>
      <c r="J28" t="s">
        <v>195</v>
      </c>
      <c r="K28" t="s">
        <v>186</v>
      </c>
    </row>
    <row r="31" spans="1:11" x14ac:dyDescent="0.3">
      <c r="A31" t="s">
        <v>167</v>
      </c>
      <c r="B31" t="s">
        <v>211</v>
      </c>
      <c r="G31" t="s">
        <v>110</v>
      </c>
      <c r="J31" t="s">
        <v>218</v>
      </c>
    </row>
    <row r="32" spans="1:11" x14ac:dyDescent="0.3">
      <c r="A32" t="s">
        <v>167</v>
      </c>
      <c r="B32" t="s">
        <v>212</v>
      </c>
      <c r="G32" t="s">
        <v>110</v>
      </c>
      <c r="J32" t="s">
        <v>218</v>
      </c>
    </row>
    <row r="33" spans="1:10" x14ac:dyDescent="0.3">
      <c r="A33" t="s">
        <v>167</v>
      </c>
      <c r="B33" t="s">
        <v>213</v>
      </c>
      <c r="G33" t="s">
        <v>110</v>
      </c>
      <c r="J33" t="s">
        <v>218</v>
      </c>
    </row>
    <row r="34" spans="1:10" x14ac:dyDescent="0.3">
      <c r="A34" t="s">
        <v>167</v>
      </c>
      <c r="B34" t="s">
        <v>214</v>
      </c>
      <c r="G34" t="s">
        <v>26</v>
      </c>
      <c r="J34" t="s">
        <v>218</v>
      </c>
    </row>
    <row r="35" spans="1:10" x14ac:dyDescent="0.3">
      <c r="A35" t="s">
        <v>167</v>
      </c>
      <c r="B35" t="s">
        <v>215</v>
      </c>
      <c r="G35" t="s">
        <v>26</v>
      </c>
      <c r="J35" t="s">
        <v>218</v>
      </c>
    </row>
    <row r="36" spans="1:10" x14ac:dyDescent="0.3">
      <c r="A36" t="s">
        <v>167</v>
      </c>
      <c r="B36" t="s">
        <v>216</v>
      </c>
      <c r="G36" t="s">
        <v>78</v>
      </c>
      <c r="J36" t="s">
        <v>218</v>
      </c>
    </row>
    <row r="37" spans="1:10" x14ac:dyDescent="0.3">
      <c r="A37" t="s">
        <v>167</v>
      </c>
      <c r="B37" t="s">
        <v>217</v>
      </c>
      <c r="G37" t="s">
        <v>78</v>
      </c>
      <c r="J37" t="s">
        <v>218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60" zoomScaleNormal="60" workbookViewId="0">
      <pane ySplit="1" topLeftCell="A2" activePane="bottomLeft" state="frozen"/>
      <selection pane="bottomLeft" activeCell="B60" sqref="B60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219</v>
      </c>
      <c r="B2" s="2" t="s">
        <v>226</v>
      </c>
      <c r="G2" s="2" t="s">
        <v>174</v>
      </c>
      <c r="J2" s="2" t="s">
        <v>173</v>
      </c>
    </row>
    <row r="3" spans="1:11" s="2" customFormat="1" x14ac:dyDescent="0.3">
      <c r="A3" t="s">
        <v>219</v>
      </c>
      <c r="B3" s="2" t="s">
        <v>227</v>
      </c>
      <c r="G3" s="2" t="s">
        <v>110</v>
      </c>
      <c r="J3" s="2" t="s">
        <v>173</v>
      </c>
    </row>
    <row r="4" spans="1:11" s="2" customFormat="1" x14ac:dyDescent="0.3"/>
    <row r="5" spans="1:11" x14ac:dyDescent="0.3">
      <c r="A5" t="s">
        <v>219</v>
      </c>
      <c r="B5" t="s">
        <v>220</v>
      </c>
      <c r="G5" t="s">
        <v>78</v>
      </c>
      <c r="H5" t="s">
        <v>221</v>
      </c>
      <c r="J5" t="s">
        <v>195</v>
      </c>
    </row>
    <row r="6" spans="1:11" x14ac:dyDescent="0.3">
      <c r="A6" t="s">
        <v>219</v>
      </c>
      <c r="B6" t="s">
        <v>222</v>
      </c>
      <c r="G6" t="s">
        <v>110</v>
      </c>
      <c r="H6" t="s">
        <v>221</v>
      </c>
      <c r="J6" t="s">
        <v>195</v>
      </c>
    </row>
    <row r="7" spans="1:11" x14ac:dyDescent="0.3">
      <c r="A7" t="s">
        <v>219</v>
      </c>
      <c r="B7" t="s">
        <v>228</v>
      </c>
      <c r="G7" t="s">
        <v>78</v>
      </c>
      <c r="H7" t="s">
        <v>221</v>
      </c>
      <c r="J7" t="s">
        <v>195</v>
      </c>
    </row>
    <row r="9" spans="1:11" x14ac:dyDescent="0.3">
      <c r="A9" t="s">
        <v>219</v>
      </c>
      <c r="B9" t="s">
        <v>223</v>
      </c>
      <c r="F9">
        <v>0</v>
      </c>
      <c r="G9" t="s">
        <v>110</v>
      </c>
      <c r="J9" t="s">
        <v>176</v>
      </c>
      <c r="K9" t="s">
        <v>224</v>
      </c>
    </row>
    <row r="10" spans="1:11" x14ac:dyDescent="0.3">
      <c r="A10" t="s">
        <v>219</v>
      </c>
      <c r="B10" t="s">
        <v>225</v>
      </c>
      <c r="F10">
        <v>0</v>
      </c>
      <c r="G10" t="s">
        <v>78</v>
      </c>
      <c r="J10" t="s">
        <v>176</v>
      </c>
      <c r="K10" t="s">
        <v>224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9" activeCellId="2" sqref="A2:XFD5 A7:XFD7 A9:XFD11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1</v>
      </c>
      <c r="B2" s="2" t="s">
        <v>229</v>
      </c>
      <c r="C2" s="2" t="s">
        <v>230</v>
      </c>
      <c r="J2" s="2" t="s">
        <v>173</v>
      </c>
    </row>
    <row r="3" spans="1:11" s="2" customFormat="1" x14ac:dyDescent="0.3">
      <c r="A3" t="s">
        <v>1</v>
      </c>
      <c r="B3" s="2" t="s">
        <v>231</v>
      </c>
      <c r="J3" s="2" t="s">
        <v>173</v>
      </c>
    </row>
    <row r="4" spans="1:11" s="2" customFormat="1" x14ac:dyDescent="0.3">
      <c r="A4" t="s">
        <v>1</v>
      </c>
      <c r="B4" s="2" t="s">
        <v>232</v>
      </c>
      <c r="J4" s="2" t="s">
        <v>173</v>
      </c>
    </row>
    <row r="5" spans="1:11" s="2" customFormat="1" x14ac:dyDescent="0.3">
      <c r="A5" t="s">
        <v>1</v>
      </c>
      <c r="B5" s="2" t="s">
        <v>234</v>
      </c>
      <c r="C5" s="2" t="s">
        <v>236</v>
      </c>
      <c r="J5" s="2" t="s">
        <v>173</v>
      </c>
    </row>
    <row r="7" spans="1:11" x14ac:dyDescent="0.3">
      <c r="A7" t="s">
        <v>1</v>
      </c>
      <c r="B7" t="s">
        <v>233</v>
      </c>
      <c r="C7" t="s">
        <v>235</v>
      </c>
      <c r="G7" t="s">
        <v>259</v>
      </c>
      <c r="J7" t="s">
        <v>195</v>
      </c>
    </row>
    <row r="9" spans="1:11" x14ac:dyDescent="0.3">
      <c r="A9" t="s">
        <v>1</v>
      </c>
      <c r="B9" s="2" t="s">
        <v>231</v>
      </c>
      <c r="J9" t="s">
        <v>238</v>
      </c>
    </row>
    <row r="10" spans="1:11" x14ac:dyDescent="0.3">
      <c r="A10" t="s">
        <v>1</v>
      </c>
      <c r="B10" s="2" t="s">
        <v>232</v>
      </c>
      <c r="J10" t="s">
        <v>238</v>
      </c>
    </row>
    <row r="11" spans="1:11" x14ac:dyDescent="0.3">
      <c r="A11" t="s">
        <v>1</v>
      </c>
      <c r="B11" s="2" t="s">
        <v>237</v>
      </c>
      <c r="J11" t="s">
        <v>238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pane="bottomLeft" activeCell="A22" activeCellId="4" sqref="A2:XFD5 A7:XFD8 A10:XFD12 A14:XFD16 A22:B27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14</v>
      </c>
      <c r="B2" s="2" t="s">
        <v>239</v>
      </c>
      <c r="C2" s="2" t="s">
        <v>240</v>
      </c>
      <c r="G2" s="4" t="s">
        <v>261</v>
      </c>
      <c r="J2" s="2" t="s">
        <v>173</v>
      </c>
    </row>
    <row r="3" spans="1:11" s="2" customFormat="1" x14ac:dyDescent="0.3">
      <c r="A3" t="s">
        <v>14</v>
      </c>
      <c r="B3" s="2" t="s">
        <v>241</v>
      </c>
      <c r="C3" s="2" t="s">
        <v>242</v>
      </c>
      <c r="G3" s="4" t="s">
        <v>261</v>
      </c>
      <c r="J3" s="2" t="s">
        <v>173</v>
      </c>
    </row>
    <row r="4" spans="1:11" s="2" customFormat="1" x14ac:dyDescent="0.3">
      <c r="A4" t="s">
        <v>14</v>
      </c>
      <c r="B4" s="2" t="s">
        <v>233</v>
      </c>
      <c r="G4" s="2" t="s">
        <v>259</v>
      </c>
      <c r="J4" s="2" t="s">
        <v>173</v>
      </c>
    </row>
    <row r="5" spans="1:11" s="2" customFormat="1" x14ac:dyDescent="0.3">
      <c r="A5" t="s">
        <v>14</v>
      </c>
      <c r="B5" s="2" t="s">
        <v>243</v>
      </c>
      <c r="C5" s="2" t="s">
        <v>244</v>
      </c>
      <c r="G5" s="2" t="s">
        <v>78</v>
      </c>
      <c r="J5" s="2" t="s">
        <v>173</v>
      </c>
    </row>
    <row r="7" spans="1:11" x14ac:dyDescent="0.3">
      <c r="A7" t="s">
        <v>14</v>
      </c>
      <c r="B7" t="s">
        <v>245</v>
      </c>
      <c r="C7" t="s">
        <v>246</v>
      </c>
      <c r="F7">
        <v>9.8665000000000003E-3</v>
      </c>
      <c r="G7" t="s">
        <v>260</v>
      </c>
      <c r="J7" t="s">
        <v>247</v>
      </c>
    </row>
    <row r="8" spans="1:11" x14ac:dyDescent="0.3">
      <c r="A8" t="s">
        <v>14</v>
      </c>
      <c r="B8" t="s">
        <v>248</v>
      </c>
      <c r="F8" s="3">
        <v>2.7182818284590402</v>
      </c>
      <c r="G8" s="5" t="s">
        <v>261</v>
      </c>
      <c r="J8" t="s">
        <v>247</v>
      </c>
    </row>
    <row r="9" spans="1:11" x14ac:dyDescent="0.3">
      <c r="F9" s="3"/>
      <c r="G9" s="5"/>
    </row>
    <row r="10" spans="1:11" x14ac:dyDescent="0.3">
      <c r="A10" t="s">
        <v>14</v>
      </c>
      <c r="B10" s="2" t="s">
        <v>249</v>
      </c>
      <c r="C10" t="s">
        <v>250</v>
      </c>
      <c r="G10" t="s">
        <v>78</v>
      </c>
      <c r="J10" t="s">
        <v>195</v>
      </c>
    </row>
    <row r="11" spans="1:11" x14ac:dyDescent="0.3">
      <c r="A11" t="s">
        <v>14</v>
      </c>
      <c r="B11" s="2" t="s">
        <v>251</v>
      </c>
      <c r="G11" s="5" t="s">
        <v>261</v>
      </c>
      <c r="H11" t="s">
        <v>252</v>
      </c>
      <c r="J11" t="s">
        <v>195</v>
      </c>
    </row>
    <row r="12" spans="1:11" x14ac:dyDescent="0.3">
      <c r="A12" t="s">
        <v>14</v>
      </c>
      <c r="B12" s="2" t="s">
        <v>253</v>
      </c>
      <c r="G12" t="s">
        <v>78</v>
      </c>
      <c r="J12" t="s">
        <v>195</v>
      </c>
    </row>
    <row r="14" spans="1:11" x14ac:dyDescent="0.3">
      <c r="A14" t="s">
        <v>14</v>
      </c>
      <c r="B14" t="s">
        <v>254</v>
      </c>
      <c r="G14" t="s">
        <v>78</v>
      </c>
      <c r="J14" t="s">
        <v>218</v>
      </c>
    </row>
    <row r="15" spans="1:11" x14ac:dyDescent="0.3">
      <c r="A15" t="s">
        <v>14</v>
      </c>
      <c r="B15" t="s">
        <v>255</v>
      </c>
      <c r="G15" t="s">
        <v>78</v>
      </c>
      <c r="J15" t="s">
        <v>218</v>
      </c>
    </row>
    <row r="16" spans="1:11" x14ac:dyDescent="0.3">
      <c r="A16" t="s">
        <v>14</v>
      </c>
      <c r="B16" t="s">
        <v>256</v>
      </c>
      <c r="G16" t="s">
        <v>78</v>
      </c>
      <c r="J16" t="s">
        <v>218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70" zoomScaleNormal="70" workbookViewId="0">
      <pane ySplit="1" topLeftCell="A2" activePane="bottomLeft" state="frozen"/>
      <selection pane="bottomLeft" activeCell="A7" activeCellId="2" sqref="A2:XFD3 A5:XFD5 A7:XFD10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2</v>
      </c>
      <c r="B2" s="2" t="s">
        <v>262</v>
      </c>
      <c r="C2" s="2" t="s">
        <v>263</v>
      </c>
      <c r="J2" s="2" t="s">
        <v>173</v>
      </c>
      <c r="K2" s="2" t="s">
        <v>264</v>
      </c>
    </row>
    <row r="3" spans="1:11" s="2" customFormat="1" x14ac:dyDescent="0.3">
      <c r="A3" t="s">
        <v>2</v>
      </c>
      <c r="B3" s="2" t="s">
        <v>265</v>
      </c>
      <c r="C3" s="2" t="s">
        <v>266</v>
      </c>
      <c r="J3" s="2" t="s">
        <v>173</v>
      </c>
    </row>
    <row r="4" spans="1:11" s="2" customFormat="1" x14ac:dyDescent="0.3">
      <c r="A4" t="s">
        <v>2</v>
      </c>
    </row>
    <row r="5" spans="1:11" s="2" customFormat="1" x14ac:dyDescent="0.3">
      <c r="A5" t="s">
        <v>2</v>
      </c>
      <c r="B5" s="2" t="s">
        <v>233</v>
      </c>
      <c r="C5" s="2" t="s">
        <v>267</v>
      </c>
      <c r="G5" s="2" t="s">
        <v>259</v>
      </c>
      <c r="H5" s="2" t="s">
        <v>268</v>
      </c>
      <c r="J5" s="2" t="s">
        <v>176</v>
      </c>
    </row>
    <row r="6" spans="1:11" s="2" customFormat="1" x14ac:dyDescent="0.3">
      <c r="A6" t="s">
        <v>2</v>
      </c>
    </row>
    <row r="7" spans="1:11" x14ac:dyDescent="0.3">
      <c r="A7" t="s">
        <v>2</v>
      </c>
      <c r="B7" s="2" t="s">
        <v>269</v>
      </c>
      <c r="C7" s="2" t="s">
        <v>273</v>
      </c>
      <c r="G7" t="s">
        <v>78</v>
      </c>
      <c r="J7" s="2" t="s">
        <v>218</v>
      </c>
    </row>
    <row r="8" spans="1:11" x14ac:dyDescent="0.3">
      <c r="A8" t="s">
        <v>2</v>
      </c>
      <c r="B8" t="s">
        <v>270</v>
      </c>
      <c r="C8" s="2" t="s">
        <v>274</v>
      </c>
      <c r="G8" t="s">
        <v>78</v>
      </c>
      <c r="J8" s="2" t="s">
        <v>218</v>
      </c>
    </row>
    <row r="9" spans="1:11" x14ac:dyDescent="0.3">
      <c r="A9" t="s">
        <v>2</v>
      </c>
      <c r="B9" s="6" t="s">
        <v>271</v>
      </c>
      <c r="F9" s="3"/>
      <c r="G9" t="s">
        <v>78</v>
      </c>
      <c r="J9" s="2" t="s">
        <v>218</v>
      </c>
    </row>
    <row r="10" spans="1:11" x14ac:dyDescent="0.3">
      <c r="A10" t="s">
        <v>2</v>
      </c>
      <c r="B10" t="s">
        <v>272</v>
      </c>
      <c r="C10" t="s">
        <v>275</v>
      </c>
      <c r="G10" s="5" t="s">
        <v>261</v>
      </c>
      <c r="J10" s="2" t="s">
        <v>218</v>
      </c>
    </row>
    <row r="11" spans="1:11" x14ac:dyDescent="0.3">
      <c r="B11" s="2"/>
    </row>
    <row r="12" spans="1:11" x14ac:dyDescent="0.3">
      <c r="B12" s="2"/>
    </row>
    <row r="15" spans="1:11" x14ac:dyDescent="0.3">
      <c r="B15" t="s">
        <v>276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0" activePane="bottomLeft" state="frozen"/>
      <selection pane="bottomLeft" activeCell="A39" activeCellId="3" sqref="A2:XFD5 A7:XFD33 A36:XFD37 A39:XFD42"/>
    </sheetView>
  </sheetViews>
  <sheetFormatPr defaultColWidth="9.109375" defaultRowHeight="14.4" x14ac:dyDescent="0.3"/>
  <cols>
    <col min="1" max="1" width="17" style="2" customWidth="1"/>
    <col min="2" max="2" width="28.44140625" style="2" customWidth="1"/>
    <col min="3" max="5" width="9.109375" style="2"/>
    <col min="6" max="6" width="13.44140625" style="2" bestFit="1" customWidth="1"/>
    <col min="7" max="8" width="9.109375" style="2"/>
    <col min="9" max="9" width="9.5546875" style="2" customWidth="1"/>
    <col min="10" max="10" width="20.88671875" style="2" customWidth="1"/>
    <col min="11" max="16384" width="9.109375" style="2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s="2" t="s">
        <v>3</v>
      </c>
      <c r="B2" s="8" t="s">
        <v>277</v>
      </c>
      <c r="G2" s="2" t="s">
        <v>174</v>
      </c>
      <c r="J2" s="2" t="s">
        <v>173</v>
      </c>
    </row>
    <row r="3" spans="1:11" x14ac:dyDescent="0.3">
      <c r="A3" s="2" t="s">
        <v>3</v>
      </c>
      <c r="B3" s="8" t="s">
        <v>278</v>
      </c>
      <c r="G3" s="2" t="s">
        <v>78</v>
      </c>
      <c r="J3" s="2" t="s">
        <v>173</v>
      </c>
    </row>
    <row r="4" spans="1:11" x14ac:dyDescent="0.3">
      <c r="A4" s="2" t="s">
        <v>3</v>
      </c>
      <c r="B4" s="8" t="s">
        <v>279</v>
      </c>
      <c r="G4" s="2" t="s">
        <v>124</v>
      </c>
      <c r="J4" s="2" t="s">
        <v>173</v>
      </c>
    </row>
    <row r="5" spans="1:11" x14ac:dyDescent="0.3">
      <c r="A5" s="2" t="s">
        <v>3</v>
      </c>
      <c r="B5" s="8" t="s">
        <v>280</v>
      </c>
      <c r="C5" s="2" t="s">
        <v>281</v>
      </c>
      <c r="F5" s="2" t="s">
        <v>282</v>
      </c>
      <c r="G5" s="4" t="s">
        <v>261</v>
      </c>
      <c r="J5" s="2" t="s">
        <v>173</v>
      </c>
    </row>
    <row r="7" spans="1:11" x14ac:dyDescent="0.3">
      <c r="A7" s="2" t="s">
        <v>3</v>
      </c>
      <c r="B7" s="7" t="s">
        <v>283</v>
      </c>
      <c r="F7" s="2">
        <v>185.13</v>
      </c>
      <c r="G7" s="2" t="s">
        <v>110</v>
      </c>
      <c r="J7" s="2" t="s">
        <v>176</v>
      </c>
    </row>
    <row r="8" spans="1:11" x14ac:dyDescent="0.3">
      <c r="A8" s="2" t="s">
        <v>3</v>
      </c>
      <c r="B8" s="7" t="s">
        <v>284</v>
      </c>
      <c r="F8" s="7">
        <v>263.43</v>
      </c>
      <c r="G8" s="2" t="s">
        <v>110</v>
      </c>
      <c r="J8" s="2" t="s">
        <v>176</v>
      </c>
    </row>
    <row r="9" spans="1:11" x14ac:dyDescent="0.3">
      <c r="A9" s="2" t="s">
        <v>3</v>
      </c>
      <c r="B9" s="7" t="s">
        <v>285</v>
      </c>
      <c r="F9" s="2">
        <v>48</v>
      </c>
      <c r="G9" s="4" t="s">
        <v>110</v>
      </c>
      <c r="J9" s="2" t="s">
        <v>176</v>
      </c>
    </row>
    <row r="10" spans="1:11" x14ac:dyDescent="0.3">
      <c r="A10" s="2" t="s">
        <v>3</v>
      </c>
      <c r="B10" s="7" t="s">
        <v>286</v>
      </c>
      <c r="F10" s="2">
        <v>21.13</v>
      </c>
      <c r="G10" s="2" t="s">
        <v>312</v>
      </c>
      <c r="H10" s="2" t="s">
        <v>313</v>
      </c>
      <c r="J10" s="2" t="s">
        <v>176</v>
      </c>
    </row>
    <row r="11" spans="1:11" x14ac:dyDescent="0.3">
      <c r="A11" s="2" t="s">
        <v>3</v>
      </c>
      <c r="B11" s="7" t="s">
        <v>287</v>
      </c>
      <c r="F11" s="2">
        <v>50</v>
      </c>
      <c r="G11" s="2" t="s">
        <v>32</v>
      </c>
      <c r="H11" s="9" t="s">
        <v>314</v>
      </c>
      <c r="J11" s="2" t="s">
        <v>176</v>
      </c>
    </row>
    <row r="12" spans="1:11" x14ac:dyDescent="0.3">
      <c r="A12" s="2" t="s">
        <v>3</v>
      </c>
      <c r="B12" s="7" t="s">
        <v>288</v>
      </c>
      <c r="F12" s="2">
        <v>780</v>
      </c>
      <c r="G12" s="2" t="s">
        <v>83</v>
      </c>
      <c r="J12" s="2" t="s">
        <v>176</v>
      </c>
    </row>
    <row r="13" spans="1:11" x14ac:dyDescent="0.3">
      <c r="A13" s="2" t="s">
        <v>3</v>
      </c>
      <c r="B13" s="7" t="s">
        <v>289</v>
      </c>
      <c r="F13" s="2">
        <v>71.061300000000003</v>
      </c>
      <c r="G13" s="2" t="s">
        <v>315</v>
      </c>
      <c r="H13" s="9" t="s">
        <v>316</v>
      </c>
      <c r="J13" s="2" t="s">
        <v>176</v>
      </c>
    </row>
    <row r="14" spans="1:11" x14ac:dyDescent="0.3">
      <c r="A14" s="2" t="s">
        <v>3</v>
      </c>
      <c r="B14" s="7" t="s">
        <v>290</v>
      </c>
      <c r="F14" s="2">
        <v>56.033999999999999</v>
      </c>
      <c r="G14" s="2" t="s">
        <v>315</v>
      </c>
      <c r="H14" s="9" t="s">
        <v>316</v>
      </c>
      <c r="J14" s="2" t="s">
        <v>176</v>
      </c>
    </row>
    <row r="15" spans="1:11" x14ac:dyDescent="0.3">
      <c r="A15" s="2" t="s">
        <v>3</v>
      </c>
      <c r="B15" s="7" t="s">
        <v>291</v>
      </c>
      <c r="F15" s="2">
        <v>37.822949999999999</v>
      </c>
      <c r="G15" s="2" t="s">
        <v>315</v>
      </c>
      <c r="H15" s="9" t="s">
        <v>316</v>
      </c>
      <c r="J15" s="2" t="s">
        <v>176</v>
      </c>
    </row>
    <row r="16" spans="1:11" x14ac:dyDescent="0.3">
      <c r="A16" s="2" t="s">
        <v>3</v>
      </c>
      <c r="B16" s="7" t="s">
        <v>292</v>
      </c>
      <c r="F16" s="2">
        <v>71.061300000000003</v>
      </c>
      <c r="G16" s="2" t="s">
        <v>315</v>
      </c>
      <c r="H16" s="9" t="s">
        <v>316</v>
      </c>
      <c r="J16" s="2" t="s">
        <v>176</v>
      </c>
    </row>
    <row r="17" spans="1:10" x14ac:dyDescent="0.3">
      <c r="A17" s="2" t="s">
        <v>3</v>
      </c>
      <c r="B17" s="7" t="s">
        <v>294</v>
      </c>
      <c r="F17" s="2">
        <v>28.3</v>
      </c>
      <c r="G17" s="2" t="s">
        <v>318</v>
      </c>
      <c r="H17" s="9" t="s">
        <v>316</v>
      </c>
      <c r="J17" s="2" t="s">
        <v>176</v>
      </c>
    </row>
    <row r="18" spans="1:10" x14ac:dyDescent="0.3">
      <c r="A18" s="2" t="s">
        <v>3</v>
      </c>
      <c r="B18" s="7" t="s">
        <v>295</v>
      </c>
      <c r="F18" s="2">
        <v>28.3</v>
      </c>
      <c r="G18" s="2" t="s">
        <v>319</v>
      </c>
      <c r="H18" s="9" t="s">
        <v>316</v>
      </c>
      <c r="J18" s="2" t="s">
        <v>176</v>
      </c>
    </row>
    <row r="19" spans="1:10" x14ac:dyDescent="0.3">
      <c r="A19" s="2" t="s">
        <v>3</v>
      </c>
      <c r="B19" s="7" t="s">
        <v>296</v>
      </c>
      <c r="F19" s="2">
        <v>137.53800000000001</v>
      </c>
      <c r="G19" s="2" t="s">
        <v>110</v>
      </c>
      <c r="J19" s="2" t="s">
        <v>176</v>
      </c>
    </row>
    <row r="20" spans="1:10" x14ac:dyDescent="0.3">
      <c r="A20" s="2" t="s">
        <v>3</v>
      </c>
      <c r="B20" s="7" t="s">
        <v>298</v>
      </c>
      <c r="F20" s="2">
        <v>48</v>
      </c>
      <c r="G20" s="2" t="s">
        <v>110</v>
      </c>
      <c r="H20" s="9" t="s">
        <v>320</v>
      </c>
      <c r="J20" s="2" t="s">
        <v>176</v>
      </c>
    </row>
    <row r="21" spans="1:10" x14ac:dyDescent="0.3">
      <c r="A21" s="2" t="s">
        <v>3</v>
      </c>
      <c r="B21" s="7" t="s">
        <v>299</v>
      </c>
      <c r="F21" s="2">
        <f>20.376*2</f>
        <v>40.752000000000002</v>
      </c>
      <c r="G21" s="2" t="s">
        <v>322</v>
      </c>
      <c r="H21" s="9"/>
      <c r="J21" s="2" t="s">
        <v>176</v>
      </c>
    </row>
    <row r="22" spans="1:10" x14ac:dyDescent="0.3">
      <c r="A22" s="2" t="s">
        <v>3</v>
      </c>
      <c r="B22" s="7" t="s">
        <v>300</v>
      </c>
      <c r="F22" s="2">
        <v>64.184399999999997</v>
      </c>
      <c r="G22" s="2" t="s">
        <v>110</v>
      </c>
      <c r="J22" s="2" t="s">
        <v>176</v>
      </c>
    </row>
    <row r="23" spans="1:10" x14ac:dyDescent="0.3">
      <c r="A23" s="2" t="s">
        <v>3</v>
      </c>
      <c r="B23" s="7" t="s">
        <v>301</v>
      </c>
      <c r="F23" s="2">
        <v>213.94800000000001</v>
      </c>
      <c r="G23" s="2" t="s">
        <v>321</v>
      </c>
      <c r="J23" s="2" t="s">
        <v>176</v>
      </c>
    </row>
    <row r="24" spans="1:10" x14ac:dyDescent="0.3">
      <c r="A24" s="2" t="s">
        <v>3</v>
      </c>
      <c r="B24" s="7" t="s">
        <v>302</v>
      </c>
      <c r="F24" s="2">
        <v>144.6686</v>
      </c>
      <c r="G24" s="2" t="s">
        <v>110</v>
      </c>
      <c r="J24" s="2" t="s">
        <v>176</v>
      </c>
    </row>
    <row r="25" spans="1:10" x14ac:dyDescent="0.3">
      <c r="A25" s="2" t="s">
        <v>3</v>
      </c>
      <c r="B25" s="7" t="s">
        <v>303</v>
      </c>
      <c r="F25" s="2">
        <v>132.44399999999999</v>
      </c>
      <c r="G25" s="2" t="s">
        <v>322</v>
      </c>
      <c r="J25" s="2" t="s">
        <v>176</v>
      </c>
    </row>
    <row r="26" spans="1:10" x14ac:dyDescent="0.3">
      <c r="A26" s="2" t="s">
        <v>3</v>
      </c>
      <c r="B26" s="7" t="s">
        <v>304</v>
      </c>
      <c r="F26" s="2">
        <v>24.4512</v>
      </c>
      <c r="G26" s="2" t="s">
        <v>110</v>
      </c>
      <c r="J26" s="2" t="s">
        <v>176</v>
      </c>
    </row>
    <row r="27" spans="1:10" x14ac:dyDescent="0.3">
      <c r="A27" s="2" t="s">
        <v>3</v>
      </c>
      <c r="B27" s="7" t="s">
        <v>305</v>
      </c>
      <c r="F27" s="2">
        <v>64.184399999999997</v>
      </c>
      <c r="G27" s="2" t="s">
        <v>110</v>
      </c>
      <c r="J27" s="2" t="s">
        <v>176</v>
      </c>
    </row>
    <row r="28" spans="1:10" x14ac:dyDescent="0.3">
      <c r="A28" s="2" t="s">
        <v>3</v>
      </c>
      <c r="B28" s="7" t="s">
        <v>306</v>
      </c>
      <c r="F28" s="2">
        <v>156.89519999999999</v>
      </c>
      <c r="G28" s="2" t="s">
        <v>110</v>
      </c>
      <c r="J28" s="2" t="s">
        <v>176</v>
      </c>
    </row>
    <row r="29" spans="1:10" x14ac:dyDescent="0.3">
      <c r="A29" s="2" t="s">
        <v>3</v>
      </c>
      <c r="B29" s="7" t="s">
        <v>307</v>
      </c>
      <c r="F29" s="2">
        <v>42.7896</v>
      </c>
      <c r="G29" s="2" t="s">
        <v>110</v>
      </c>
      <c r="J29" s="2" t="s">
        <v>176</v>
      </c>
    </row>
    <row r="30" spans="1:10" x14ac:dyDescent="0.3">
      <c r="A30" s="2" t="s">
        <v>3</v>
      </c>
      <c r="B30" s="7" t="s">
        <v>308</v>
      </c>
      <c r="F30" s="2">
        <v>20.376000000000001</v>
      </c>
      <c r="G30" s="2" t="s">
        <v>110</v>
      </c>
      <c r="J30" s="2" t="s">
        <v>176</v>
      </c>
    </row>
    <row r="31" spans="1:10" x14ac:dyDescent="0.3">
      <c r="A31" s="2" t="s">
        <v>3</v>
      </c>
      <c r="B31" s="7" t="s">
        <v>309</v>
      </c>
      <c r="F31" s="2">
        <v>9.157</v>
      </c>
      <c r="G31" s="2" t="s">
        <v>312</v>
      </c>
      <c r="H31" s="2" t="s">
        <v>320</v>
      </c>
      <c r="J31" s="2" t="s">
        <v>176</v>
      </c>
    </row>
    <row r="32" spans="1:10" x14ac:dyDescent="0.3">
      <c r="A32" s="2" t="s">
        <v>3</v>
      </c>
      <c r="B32" s="7" t="s">
        <v>310</v>
      </c>
      <c r="C32" s="2" t="s">
        <v>323</v>
      </c>
      <c r="F32" s="2">
        <v>3</v>
      </c>
      <c r="G32" s="4" t="s">
        <v>261</v>
      </c>
      <c r="J32" s="2" t="s">
        <v>176</v>
      </c>
    </row>
    <row r="33" spans="1:10" x14ac:dyDescent="0.3">
      <c r="A33" s="2" t="s">
        <v>3</v>
      </c>
      <c r="B33" s="7" t="s">
        <v>311</v>
      </c>
      <c r="F33" s="2">
        <v>0</v>
      </c>
      <c r="G33" s="2" t="s">
        <v>26</v>
      </c>
      <c r="J33" s="2" t="s">
        <v>176</v>
      </c>
    </row>
    <row r="36" spans="1:10" x14ac:dyDescent="0.3">
      <c r="A36" s="2" t="s">
        <v>3</v>
      </c>
      <c r="B36" s="7" t="s">
        <v>293</v>
      </c>
      <c r="G36" s="2" t="s">
        <v>110</v>
      </c>
      <c r="H36" s="2" t="s">
        <v>317</v>
      </c>
      <c r="J36" s="2" t="s">
        <v>195</v>
      </c>
    </row>
    <row r="37" spans="1:10" x14ac:dyDescent="0.3">
      <c r="A37" s="2" t="s">
        <v>3</v>
      </c>
      <c r="B37" s="7" t="s">
        <v>297</v>
      </c>
      <c r="G37" s="2" t="s">
        <v>110</v>
      </c>
      <c r="H37" s="2" t="s">
        <v>317</v>
      </c>
      <c r="J37" s="2" t="s">
        <v>195</v>
      </c>
    </row>
    <row r="38" spans="1:10" ht="62.4" customHeight="1" x14ac:dyDescent="0.3">
      <c r="B38" s="7"/>
    </row>
    <row r="39" spans="1:10" x14ac:dyDescent="0.3">
      <c r="A39" s="2" t="s">
        <v>3</v>
      </c>
      <c r="B39" s="7" t="s">
        <v>324</v>
      </c>
      <c r="G39" s="2" t="s">
        <v>110</v>
      </c>
      <c r="J39" s="2" t="s">
        <v>218</v>
      </c>
    </row>
    <row r="40" spans="1:10" x14ac:dyDescent="0.3">
      <c r="A40" s="2" t="s">
        <v>3</v>
      </c>
      <c r="B40" s="7" t="s">
        <v>325</v>
      </c>
      <c r="G40" s="2" t="s">
        <v>78</v>
      </c>
      <c r="J40" s="2" t="s">
        <v>218</v>
      </c>
    </row>
    <row r="41" spans="1:10" x14ac:dyDescent="0.3">
      <c r="A41" s="2" t="s">
        <v>3</v>
      </c>
      <c r="B41" s="7" t="s">
        <v>326</v>
      </c>
      <c r="G41" s="2" t="s">
        <v>26</v>
      </c>
      <c r="J41" s="2" t="s">
        <v>218</v>
      </c>
    </row>
    <row r="42" spans="1:10" x14ac:dyDescent="0.3">
      <c r="A42" s="2" t="s">
        <v>3</v>
      </c>
      <c r="B42" s="7" t="s">
        <v>327</v>
      </c>
      <c r="G42" s="2" t="s">
        <v>78</v>
      </c>
      <c r="J42" s="2" t="s">
        <v>218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60" zoomScaleNormal="60" workbookViewId="0">
      <pane ySplit="1" topLeftCell="A2" activePane="bottomLeft" state="frozen"/>
      <selection pane="bottomLeft" activeCell="A34" activeCellId="2" sqref="A2:XFD5 A7:XFD32 A34:XFD45"/>
    </sheetView>
  </sheetViews>
  <sheetFormatPr defaultColWidth="9.109375" defaultRowHeight="14.4" x14ac:dyDescent="0.3"/>
  <cols>
    <col min="1" max="1" width="17" style="2" customWidth="1"/>
    <col min="2" max="2" width="28.44140625" style="2" customWidth="1"/>
    <col min="3" max="5" width="9.109375" style="2"/>
    <col min="6" max="6" width="13.44140625" style="2" bestFit="1" customWidth="1"/>
    <col min="7" max="8" width="9.109375" style="2"/>
    <col min="9" max="9" width="9.5546875" style="2" customWidth="1"/>
    <col min="10" max="10" width="20.88671875" style="2" customWidth="1"/>
    <col min="11" max="16384" width="9.109375" style="2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s="2" t="s">
        <v>4</v>
      </c>
      <c r="B2" s="7" t="s">
        <v>329</v>
      </c>
      <c r="G2" s="2" t="s">
        <v>110</v>
      </c>
      <c r="J2" s="2" t="s">
        <v>337</v>
      </c>
    </row>
    <row r="3" spans="1:11" x14ac:dyDescent="0.3">
      <c r="A3" s="2" t="s">
        <v>4</v>
      </c>
      <c r="B3" s="7" t="s">
        <v>330</v>
      </c>
      <c r="G3" s="2" t="s">
        <v>78</v>
      </c>
      <c r="J3" s="2" t="s">
        <v>337</v>
      </c>
    </row>
    <row r="4" spans="1:11" x14ac:dyDescent="0.3">
      <c r="A4" s="2" t="s">
        <v>4</v>
      </c>
      <c r="B4" s="8" t="s">
        <v>277</v>
      </c>
      <c r="G4" s="2" t="s">
        <v>174</v>
      </c>
      <c r="J4" s="2" t="s">
        <v>337</v>
      </c>
    </row>
    <row r="5" spans="1:11" x14ac:dyDescent="0.3">
      <c r="A5" s="2" t="s">
        <v>4</v>
      </c>
      <c r="B5" s="7" t="s">
        <v>278</v>
      </c>
      <c r="C5" s="2" t="s">
        <v>352</v>
      </c>
      <c r="G5" s="2" t="s">
        <v>32</v>
      </c>
      <c r="J5" s="2" t="s">
        <v>337</v>
      </c>
    </row>
    <row r="7" spans="1:11" x14ac:dyDescent="0.3">
      <c r="A7" s="2" t="s">
        <v>4</v>
      </c>
      <c r="B7" s="7" t="s">
        <v>331</v>
      </c>
      <c r="F7" s="2">
        <v>2</v>
      </c>
      <c r="G7" s="2" t="s">
        <v>334</v>
      </c>
      <c r="J7" s="2" t="s">
        <v>338</v>
      </c>
    </row>
    <row r="8" spans="1:11" x14ac:dyDescent="0.3">
      <c r="A8" s="2" t="s">
        <v>4</v>
      </c>
      <c r="B8" s="7" t="s">
        <v>332</v>
      </c>
      <c r="F8" s="2">
        <v>4</v>
      </c>
      <c r="G8" s="2" t="s">
        <v>335</v>
      </c>
      <c r="J8" s="2" t="s">
        <v>338</v>
      </c>
    </row>
    <row r="9" spans="1:11" x14ac:dyDescent="0.3">
      <c r="A9" s="2" t="s">
        <v>4</v>
      </c>
      <c r="B9" s="7" t="s">
        <v>333</v>
      </c>
      <c r="F9" s="7">
        <v>6</v>
      </c>
      <c r="G9" s="2" t="s">
        <v>336</v>
      </c>
      <c r="J9" s="2" t="s">
        <v>338</v>
      </c>
    </row>
    <row r="10" spans="1:11" x14ac:dyDescent="0.3">
      <c r="A10" s="2" t="s">
        <v>4</v>
      </c>
      <c r="B10" s="7" t="s">
        <v>339</v>
      </c>
      <c r="F10" s="2">
        <v>780</v>
      </c>
      <c r="G10" s="4" t="s">
        <v>83</v>
      </c>
      <c r="J10" s="2" t="s">
        <v>338</v>
      </c>
    </row>
    <row r="11" spans="1:11" x14ac:dyDescent="0.3">
      <c r="A11" s="2" t="s">
        <v>4</v>
      </c>
      <c r="B11" s="7" t="s">
        <v>340</v>
      </c>
      <c r="F11" s="2">
        <v>70.3</v>
      </c>
      <c r="G11" s="2" t="s">
        <v>363</v>
      </c>
      <c r="H11" s="2" t="s">
        <v>364</v>
      </c>
      <c r="J11" s="2" t="s">
        <v>338</v>
      </c>
    </row>
    <row r="12" spans="1:11" x14ac:dyDescent="0.3">
      <c r="A12" s="2" t="s">
        <v>4</v>
      </c>
      <c r="B12" s="7" t="s">
        <v>341</v>
      </c>
      <c r="F12" s="2">
        <v>8.3145100000000003</v>
      </c>
      <c r="G12" s="2" t="s">
        <v>365</v>
      </c>
      <c r="J12" s="2" t="s">
        <v>338</v>
      </c>
    </row>
    <row r="13" spans="1:11" x14ac:dyDescent="0.3">
      <c r="A13" s="2" t="s">
        <v>4</v>
      </c>
      <c r="B13" s="7" t="s">
        <v>342</v>
      </c>
      <c r="F13" s="2">
        <v>26.5</v>
      </c>
      <c r="G13" s="2" t="s">
        <v>32</v>
      </c>
      <c r="H13" s="2" t="s">
        <v>366</v>
      </c>
      <c r="J13" s="2" t="s">
        <v>338</v>
      </c>
    </row>
    <row r="14" spans="1:11" x14ac:dyDescent="0.3">
      <c r="A14" s="2" t="s">
        <v>4</v>
      </c>
      <c r="B14" s="7" t="s">
        <v>343</v>
      </c>
      <c r="F14" s="2">
        <v>0.56999999999999995</v>
      </c>
      <c r="G14" s="2" t="s">
        <v>32</v>
      </c>
      <c r="H14" s="2" t="s">
        <v>366</v>
      </c>
      <c r="J14" s="2" t="s">
        <v>338</v>
      </c>
    </row>
    <row r="15" spans="1:11" x14ac:dyDescent="0.3">
      <c r="A15" s="2" t="s">
        <v>4</v>
      </c>
      <c r="B15" s="7" t="s">
        <v>344</v>
      </c>
      <c r="F15" s="2">
        <v>296</v>
      </c>
      <c r="G15" s="2" t="s">
        <v>367</v>
      </c>
      <c r="H15" s="2" t="s">
        <v>366</v>
      </c>
      <c r="J15" s="2" t="s">
        <v>338</v>
      </c>
    </row>
    <row r="16" spans="1:11" x14ac:dyDescent="0.3">
      <c r="A16" s="2" t="s">
        <v>4</v>
      </c>
      <c r="B16" s="7" t="s">
        <v>345</v>
      </c>
      <c r="F16" s="2">
        <v>0.05</v>
      </c>
      <c r="G16" s="2" t="s">
        <v>368</v>
      </c>
      <c r="H16" s="2" t="s">
        <v>366</v>
      </c>
      <c r="J16" s="2" t="s">
        <v>338</v>
      </c>
    </row>
    <row r="17" spans="1:10" x14ac:dyDescent="0.3">
      <c r="A17" s="2" t="s">
        <v>4</v>
      </c>
      <c r="B17" s="7" t="s">
        <v>346</v>
      </c>
      <c r="F17" s="2">
        <v>1.04</v>
      </c>
      <c r="G17" s="2" t="s">
        <v>369</v>
      </c>
      <c r="H17" s="2" t="s">
        <v>370</v>
      </c>
      <c r="J17" s="2" t="s">
        <v>338</v>
      </c>
    </row>
    <row r="18" spans="1:10" x14ac:dyDescent="0.3">
      <c r="A18" s="2" t="s">
        <v>4</v>
      </c>
      <c r="B18" s="7" t="s">
        <v>347</v>
      </c>
      <c r="F18" s="2">
        <v>0.81599999999999995</v>
      </c>
      <c r="G18" s="2" t="s">
        <v>369</v>
      </c>
      <c r="H18" s="2" t="s">
        <v>370</v>
      </c>
      <c r="J18" s="2" t="s">
        <v>338</v>
      </c>
    </row>
    <row r="19" spans="1:10" x14ac:dyDescent="0.3">
      <c r="A19" s="2" t="s">
        <v>4</v>
      </c>
      <c r="B19" s="7" t="s">
        <v>348</v>
      </c>
      <c r="C19" s="2" t="s">
        <v>371</v>
      </c>
      <c r="F19" s="2">
        <v>74</v>
      </c>
      <c r="G19" s="2" t="s">
        <v>32</v>
      </c>
      <c r="J19" s="2" t="s">
        <v>338</v>
      </c>
    </row>
    <row r="20" spans="1:10" x14ac:dyDescent="0.3">
      <c r="A20" s="2" t="s">
        <v>4</v>
      </c>
      <c r="B20" s="7" t="s">
        <v>349</v>
      </c>
      <c r="C20" s="2" t="s">
        <v>372</v>
      </c>
      <c r="F20" s="2">
        <v>100</v>
      </c>
      <c r="G20" s="2" t="s">
        <v>32</v>
      </c>
      <c r="J20" s="2" t="s">
        <v>338</v>
      </c>
    </row>
    <row r="21" spans="1:10" x14ac:dyDescent="0.3">
      <c r="A21" s="2" t="s">
        <v>4</v>
      </c>
      <c r="B21" s="7" t="s">
        <v>350</v>
      </c>
      <c r="F21" s="2">
        <v>2.2999999999999998</v>
      </c>
      <c r="G21" s="2" t="s">
        <v>369</v>
      </c>
      <c r="H21" s="2" t="s">
        <v>373</v>
      </c>
      <c r="J21" s="2" t="s">
        <v>338</v>
      </c>
    </row>
    <row r="22" spans="1:10" x14ac:dyDescent="0.3">
      <c r="A22" s="2" t="s">
        <v>4</v>
      </c>
      <c r="B22" s="7" t="s">
        <v>351</v>
      </c>
      <c r="F22" s="2">
        <v>6.5700000000000003E-3</v>
      </c>
      <c r="G22" s="2" t="s">
        <v>110</v>
      </c>
      <c r="H22" s="2" t="s">
        <v>373</v>
      </c>
      <c r="J22" s="2" t="s">
        <v>338</v>
      </c>
    </row>
    <row r="23" spans="1:10" x14ac:dyDescent="0.3">
      <c r="A23" s="2" t="s">
        <v>4</v>
      </c>
      <c r="B23" s="7" t="s">
        <v>353</v>
      </c>
      <c r="F23" s="2">
        <v>13.1</v>
      </c>
      <c r="G23" s="2" t="s">
        <v>374</v>
      </c>
      <c r="H23" s="2" t="s">
        <v>375</v>
      </c>
      <c r="J23" s="2" t="s">
        <v>338</v>
      </c>
    </row>
    <row r="24" spans="1:10" x14ac:dyDescent="0.3">
      <c r="A24" s="2" t="s">
        <v>4</v>
      </c>
      <c r="B24" s="7" t="s">
        <v>354</v>
      </c>
      <c r="C24" s="2" t="s">
        <v>378</v>
      </c>
      <c r="F24" s="2">
        <v>0.83</v>
      </c>
      <c r="G24" s="2" t="s">
        <v>376</v>
      </c>
      <c r="H24" s="2" t="s">
        <v>377</v>
      </c>
      <c r="J24" s="2" t="s">
        <v>338</v>
      </c>
    </row>
    <row r="25" spans="1:10" x14ac:dyDescent="0.3">
      <c r="A25" s="2" t="s">
        <v>4</v>
      </c>
      <c r="B25" s="7" t="s">
        <v>355</v>
      </c>
      <c r="C25" s="2" t="s">
        <v>379</v>
      </c>
      <c r="F25" s="2">
        <v>0.17</v>
      </c>
      <c r="G25" s="2" t="s">
        <v>376</v>
      </c>
      <c r="H25" s="2" t="s">
        <v>377</v>
      </c>
      <c r="J25" s="2" t="s">
        <v>338</v>
      </c>
    </row>
    <row r="26" spans="1:10" x14ac:dyDescent="0.3">
      <c r="A26" s="2" t="s">
        <v>4</v>
      </c>
      <c r="B26" s="7" t="s">
        <v>356</v>
      </c>
      <c r="F26" s="2">
        <v>9.1999999999999998E-2</v>
      </c>
      <c r="G26" s="2" t="s">
        <v>380</v>
      </c>
      <c r="H26" s="2" t="s">
        <v>381</v>
      </c>
      <c r="J26" s="2" t="s">
        <v>338</v>
      </c>
    </row>
    <row r="27" spans="1:10" x14ac:dyDescent="0.3">
      <c r="A27" s="2" t="s">
        <v>4</v>
      </c>
      <c r="B27" s="7" t="s">
        <v>357</v>
      </c>
      <c r="F27" s="2">
        <v>2.9</v>
      </c>
      <c r="G27" s="2" t="s">
        <v>110</v>
      </c>
      <c r="H27" s="2" t="s">
        <v>383</v>
      </c>
      <c r="J27" s="2" t="s">
        <v>338</v>
      </c>
    </row>
    <row r="28" spans="1:10" x14ac:dyDescent="0.3">
      <c r="A28" s="2" t="s">
        <v>4</v>
      </c>
      <c r="B28" s="7" t="s">
        <v>358</v>
      </c>
      <c r="F28" s="2">
        <v>13.8</v>
      </c>
      <c r="G28" s="2" t="s">
        <v>363</v>
      </c>
      <c r="H28" s="2" t="s">
        <v>384</v>
      </c>
      <c r="J28" s="2" t="s">
        <v>338</v>
      </c>
    </row>
    <row r="29" spans="1:10" x14ac:dyDescent="0.3">
      <c r="A29" s="2" t="s">
        <v>4</v>
      </c>
      <c r="B29" s="7" t="s">
        <v>359</v>
      </c>
      <c r="F29" s="2">
        <v>7.4999999999999997E-2</v>
      </c>
      <c r="G29" s="2" t="s">
        <v>380</v>
      </c>
      <c r="H29" s="2" t="s">
        <v>385</v>
      </c>
      <c r="J29" s="2" t="s">
        <v>338</v>
      </c>
    </row>
    <row r="30" spans="1:10" x14ac:dyDescent="0.3">
      <c r="A30" s="2" t="s">
        <v>4</v>
      </c>
      <c r="B30" s="7" t="s">
        <v>360</v>
      </c>
      <c r="F30" s="2">
        <v>9.2999999999999999E-2</v>
      </c>
      <c r="G30" s="2" t="s">
        <v>380</v>
      </c>
      <c r="H30" s="2" t="s">
        <v>382</v>
      </c>
      <c r="J30" s="2" t="s">
        <v>338</v>
      </c>
    </row>
    <row r="31" spans="1:10" x14ac:dyDescent="0.3">
      <c r="A31" s="2" t="s">
        <v>4</v>
      </c>
      <c r="B31" s="7" t="s">
        <v>361</v>
      </c>
      <c r="F31" s="2">
        <v>0.625</v>
      </c>
      <c r="G31" s="2" t="s">
        <v>369</v>
      </c>
      <c r="H31" s="2" t="s">
        <v>386</v>
      </c>
      <c r="J31" s="2" t="s">
        <v>338</v>
      </c>
    </row>
    <row r="32" spans="1:10" x14ac:dyDescent="0.3">
      <c r="A32" s="2" t="s">
        <v>4</v>
      </c>
      <c r="B32" s="7" t="s">
        <v>362</v>
      </c>
      <c r="F32" s="2">
        <v>0.24</v>
      </c>
      <c r="G32" s="2" t="s">
        <v>369</v>
      </c>
      <c r="H32" s="2" t="s">
        <v>385</v>
      </c>
      <c r="J32" s="2" t="s">
        <v>338</v>
      </c>
    </row>
    <row r="34" spans="1:10" x14ac:dyDescent="0.3">
      <c r="A34" s="2" t="s">
        <v>4</v>
      </c>
      <c r="B34" s="8" t="s">
        <v>387</v>
      </c>
      <c r="G34" s="2" t="s">
        <v>78</v>
      </c>
      <c r="J34" s="2" t="s">
        <v>238</v>
      </c>
    </row>
    <row r="35" spans="1:10" x14ac:dyDescent="0.3">
      <c r="A35" s="2" t="s">
        <v>4</v>
      </c>
      <c r="B35" s="8" t="s">
        <v>388</v>
      </c>
      <c r="G35" s="2" t="s">
        <v>110</v>
      </c>
      <c r="J35" s="2" t="s">
        <v>238</v>
      </c>
    </row>
    <row r="36" spans="1:10" x14ac:dyDescent="0.3">
      <c r="A36" s="2" t="s">
        <v>4</v>
      </c>
      <c r="B36" s="8" t="s">
        <v>389</v>
      </c>
      <c r="G36" s="2" t="s">
        <v>78</v>
      </c>
      <c r="J36" s="2" t="s">
        <v>238</v>
      </c>
    </row>
    <row r="37" spans="1:10" x14ac:dyDescent="0.3">
      <c r="A37" s="2" t="s">
        <v>4</v>
      </c>
      <c r="B37" s="8" t="s">
        <v>390</v>
      </c>
      <c r="G37" s="2" t="s">
        <v>110</v>
      </c>
      <c r="J37" s="2" t="s">
        <v>238</v>
      </c>
    </row>
    <row r="38" spans="1:10" x14ac:dyDescent="0.3">
      <c r="A38" s="2" t="s">
        <v>4</v>
      </c>
      <c r="B38" s="8" t="s">
        <v>391</v>
      </c>
      <c r="G38" s="2" t="s">
        <v>78</v>
      </c>
      <c r="J38" s="2" t="s">
        <v>238</v>
      </c>
    </row>
    <row r="39" spans="1:10" x14ac:dyDescent="0.3">
      <c r="A39" s="2" t="s">
        <v>4</v>
      </c>
      <c r="B39" s="8" t="s">
        <v>392</v>
      </c>
      <c r="G39" s="2" t="s">
        <v>26</v>
      </c>
      <c r="J39" s="2" t="s">
        <v>238</v>
      </c>
    </row>
    <row r="40" spans="1:10" x14ac:dyDescent="0.3">
      <c r="A40" s="2" t="s">
        <v>4</v>
      </c>
      <c r="B40" s="8" t="s">
        <v>393</v>
      </c>
      <c r="G40" s="2" t="s">
        <v>110</v>
      </c>
      <c r="J40" s="2" t="s">
        <v>238</v>
      </c>
    </row>
    <row r="41" spans="1:10" x14ac:dyDescent="0.3">
      <c r="A41" s="2" t="s">
        <v>4</v>
      </c>
      <c r="B41" s="8" t="s">
        <v>394</v>
      </c>
      <c r="G41" s="2" t="s">
        <v>78</v>
      </c>
      <c r="J41" s="2" t="s">
        <v>238</v>
      </c>
    </row>
    <row r="42" spans="1:10" x14ac:dyDescent="0.3">
      <c r="A42" s="2" t="s">
        <v>4</v>
      </c>
      <c r="B42" s="8" t="s">
        <v>395</v>
      </c>
      <c r="G42" s="2" t="s">
        <v>110</v>
      </c>
      <c r="J42" s="2" t="s">
        <v>238</v>
      </c>
    </row>
    <row r="43" spans="1:10" x14ac:dyDescent="0.3">
      <c r="A43" s="2" t="s">
        <v>4</v>
      </c>
      <c r="B43" s="8" t="s">
        <v>396</v>
      </c>
      <c r="G43" s="2" t="s">
        <v>78</v>
      </c>
      <c r="J43" s="2" t="s">
        <v>238</v>
      </c>
    </row>
    <row r="44" spans="1:10" x14ac:dyDescent="0.3">
      <c r="A44" s="2" t="s">
        <v>4</v>
      </c>
      <c r="B44" s="8" t="s">
        <v>397</v>
      </c>
      <c r="G44" s="2" t="s">
        <v>110</v>
      </c>
      <c r="J44" s="2" t="s">
        <v>238</v>
      </c>
    </row>
    <row r="45" spans="1:10" x14ac:dyDescent="0.3">
      <c r="A45" s="2" t="s">
        <v>4</v>
      </c>
      <c r="B45" s="8" t="s">
        <v>398</v>
      </c>
      <c r="G45" s="2" t="s">
        <v>26</v>
      </c>
      <c r="J45" s="2" t="s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9" sqref="A9"/>
    </sheetView>
  </sheetViews>
  <sheetFormatPr defaultRowHeight="14.4" x14ac:dyDescent="0.3"/>
  <cols>
    <col min="1" max="1" width="26.88671875" customWidth="1"/>
    <col min="2" max="2" width="13.6640625" customWidth="1"/>
  </cols>
  <sheetData>
    <row r="1" spans="1:3" s="1" customFormat="1" x14ac:dyDescent="0.3">
      <c r="A1" s="1" t="s">
        <v>0</v>
      </c>
    </row>
    <row r="2" spans="1:3" x14ac:dyDescent="0.3">
      <c r="A2" t="s">
        <v>167</v>
      </c>
    </row>
    <row r="3" spans="1:3" x14ac:dyDescent="0.3">
      <c r="A3" t="s">
        <v>219</v>
      </c>
    </row>
    <row r="4" spans="1:3" x14ac:dyDescent="0.3">
      <c r="A4" t="s">
        <v>1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4</v>
      </c>
      <c r="B7" t="s">
        <v>16</v>
      </c>
      <c r="C7" t="s">
        <v>328</v>
      </c>
    </row>
    <row r="8" spans="1:3" x14ac:dyDescent="0.3">
      <c r="A8" t="s">
        <v>5</v>
      </c>
    </row>
    <row r="9" spans="1:3" x14ac:dyDescent="0.3">
      <c r="A9" t="s">
        <v>6</v>
      </c>
    </row>
    <row r="10" spans="1:3" x14ac:dyDescent="0.3">
      <c r="A10" s="10" t="s">
        <v>7</v>
      </c>
    </row>
    <row r="11" spans="1:3" x14ac:dyDescent="0.3">
      <c r="A11" s="10" t="s">
        <v>8</v>
      </c>
      <c r="B11" t="s">
        <v>9</v>
      </c>
    </row>
    <row r="12" spans="1:3" x14ac:dyDescent="0.3">
      <c r="A12" s="10" t="s">
        <v>10</v>
      </c>
    </row>
    <row r="13" spans="1:3" x14ac:dyDescent="0.3">
      <c r="A13" s="10" t="s">
        <v>11</v>
      </c>
    </row>
    <row r="14" spans="1:3" x14ac:dyDescent="0.3">
      <c r="A14" s="10" t="s">
        <v>12</v>
      </c>
    </row>
    <row r="15" spans="1:3" x14ac:dyDescent="0.3">
      <c r="A15" s="10" t="s">
        <v>13</v>
      </c>
    </row>
    <row r="16" spans="1:3" x14ac:dyDescent="0.3">
      <c r="A16" s="10" t="s">
        <v>14</v>
      </c>
    </row>
    <row r="17" spans="1:2" x14ac:dyDescent="0.3">
      <c r="A17" s="10" t="s">
        <v>15</v>
      </c>
      <c r="B17" t="s">
        <v>9</v>
      </c>
    </row>
    <row r="20" spans="1:2" x14ac:dyDescent="0.3">
      <c r="A20" t="s">
        <v>257</v>
      </c>
      <c r="B20" t="s">
        <v>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pane ySplit="1" topLeftCell="A2" activePane="bottomLeft" state="frozen"/>
      <selection pane="bottomLeft" activeCell="C42" sqref="C42"/>
    </sheetView>
  </sheetViews>
  <sheetFormatPr defaultRowHeight="14.4" x14ac:dyDescent="0.3"/>
  <cols>
    <col min="1" max="1" width="20.6640625" customWidth="1"/>
    <col min="2" max="2" width="27.109375" customWidth="1"/>
    <col min="3" max="3" width="10.44140625" bestFit="1" customWidth="1"/>
    <col min="6" max="6" width="13.44140625" bestFit="1" customWidth="1"/>
    <col min="7" max="7" width="9.3320312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7</v>
      </c>
      <c r="B2" t="s">
        <v>24</v>
      </c>
      <c r="C2" t="s">
        <v>25</v>
      </c>
      <c r="F2">
        <v>26</v>
      </c>
      <c r="G2" t="s">
        <v>26</v>
      </c>
      <c r="H2" t="s">
        <v>28</v>
      </c>
      <c r="J2" t="s">
        <v>49</v>
      </c>
    </row>
    <row r="3" spans="1:11" x14ac:dyDescent="0.3">
      <c r="A3" t="s">
        <v>7</v>
      </c>
      <c r="B3" t="s">
        <v>29</v>
      </c>
      <c r="C3" t="s">
        <v>30</v>
      </c>
      <c r="F3">
        <v>0.24</v>
      </c>
      <c r="J3" t="s">
        <v>50</v>
      </c>
    </row>
    <row r="4" spans="1:11" x14ac:dyDescent="0.3">
      <c r="A4" t="s">
        <v>7</v>
      </c>
      <c r="B4" t="s">
        <v>31</v>
      </c>
      <c r="C4" t="s">
        <v>30</v>
      </c>
      <c r="D4">
        <v>0</v>
      </c>
      <c r="E4">
        <v>1</v>
      </c>
      <c r="F4">
        <v>0.96</v>
      </c>
      <c r="G4" t="s">
        <v>32</v>
      </c>
      <c r="J4" t="s">
        <v>51</v>
      </c>
    </row>
    <row r="5" spans="1:11" x14ac:dyDescent="0.3">
      <c r="A5" t="s">
        <v>7</v>
      </c>
      <c r="B5" t="s">
        <v>33</v>
      </c>
      <c r="C5" t="s">
        <v>30</v>
      </c>
      <c r="F5">
        <f>65*(1000)</f>
        <v>65000</v>
      </c>
      <c r="G5" t="s">
        <v>34</v>
      </c>
      <c r="J5" t="s">
        <v>32</v>
      </c>
    </row>
    <row r="6" spans="1:11" x14ac:dyDescent="0.3">
      <c r="A6" t="s">
        <v>7</v>
      </c>
      <c r="B6" t="s">
        <v>35</v>
      </c>
      <c r="C6" t="s">
        <v>30</v>
      </c>
      <c r="F6">
        <v>8</v>
      </c>
      <c r="J6" t="s">
        <v>52</v>
      </c>
    </row>
    <row r="7" spans="1:11" x14ac:dyDescent="0.3">
      <c r="A7" t="s">
        <v>7</v>
      </c>
      <c r="B7" t="s">
        <v>36</v>
      </c>
      <c r="C7" t="s">
        <v>30</v>
      </c>
      <c r="F7">
        <f xml:space="preserve"> 0.59*(1/100)</f>
        <v>5.8999999999999999E-3</v>
      </c>
      <c r="G7" t="s">
        <v>37</v>
      </c>
      <c r="J7" t="s">
        <v>53</v>
      </c>
    </row>
    <row r="8" spans="1:11" x14ac:dyDescent="0.3">
      <c r="A8" t="s">
        <v>7</v>
      </c>
      <c r="B8" t="s">
        <v>38</v>
      </c>
      <c r="C8" t="s">
        <v>30</v>
      </c>
      <c r="F8">
        <v>0.1</v>
      </c>
      <c r="G8" t="s">
        <v>37</v>
      </c>
      <c r="J8" t="s">
        <v>338</v>
      </c>
    </row>
    <row r="9" spans="1:11" x14ac:dyDescent="0.3">
      <c r="A9" t="s">
        <v>7</v>
      </c>
      <c r="B9" t="s">
        <v>40</v>
      </c>
      <c r="C9" t="s">
        <v>39</v>
      </c>
      <c r="F9">
        <f xml:space="preserve"> 2.52*(1/1000)*(100)^3</f>
        <v>2520</v>
      </c>
      <c r="G9" t="s">
        <v>41</v>
      </c>
      <c r="J9" t="s">
        <v>338</v>
      </c>
    </row>
    <row r="10" spans="1:11" x14ac:dyDescent="0.3">
      <c r="A10" t="s">
        <v>7</v>
      </c>
      <c r="B10" t="s">
        <v>42</v>
      </c>
      <c r="C10" t="s">
        <v>39</v>
      </c>
      <c r="F10">
        <f xml:space="preserve"> 3*(1/1000)*(100)^3</f>
        <v>3000</v>
      </c>
      <c r="G10" t="s">
        <v>41</v>
      </c>
      <c r="J10" t="s">
        <v>338</v>
      </c>
    </row>
    <row r="11" spans="1:11" x14ac:dyDescent="0.3">
      <c r="A11" t="s">
        <v>7</v>
      </c>
      <c r="B11" t="s">
        <v>43</v>
      </c>
      <c r="C11" t="s">
        <v>39</v>
      </c>
      <c r="F11">
        <f xml:space="preserve"> 780</f>
        <v>780</v>
      </c>
      <c r="G11" t="s">
        <v>41</v>
      </c>
      <c r="J11" t="s">
        <v>338</v>
      </c>
    </row>
    <row r="12" spans="1:11" x14ac:dyDescent="0.3">
      <c r="A12" t="s">
        <v>7</v>
      </c>
      <c r="B12" t="s">
        <v>44</v>
      </c>
      <c r="C12" t="s">
        <v>39</v>
      </c>
      <c r="F12">
        <f xml:space="preserve"> 19.25*(1/1000)*(100^3)</f>
        <v>19250</v>
      </c>
      <c r="G12" t="s">
        <v>41</v>
      </c>
      <c r="J12" t="s">
        <v>338</v>
      </c>
    </row>
    <row r="13" spans="1:11" x14ac:dyDescent="0.3">
      <c r="A13" t="s">
        <v>7</v>
      </c>
      <c r="B13" t="s">
        <v>116</v>
      </c>
      <c r="C13" t="s">
        <v>45</v>
      </c>
      <c r="F13">
        <f xml:space="preserve"> 2.277*10^-2</f>
        <v>2.2770000000000002E-2</v>
      </c>
      <c r="J13" t="s">
        <v>338</v>
      </c>
    </row>
    <row r="14" spans="1:11" x14ac:dyDescent="0.3">
      <c r="A14" t="s">
        <v>7</v>
      </c>
      <c r="B14" t="s">
        <v>115</v>
      </c>
      <c r="C14" t="s">
        <v>45</v>
      </c>
      <c r="F14">
        <f xml:space="preserve"> 4.391*10^-2</f>
        <v>4.3909999999999998E-2</v>
      </c>
      <c r="J14" t="s">
        <v>338</v>
      </c>
    </row>
    <row r="15" spans="1:11" x14ac:dyDescent="0.3">
      <c r="A15" t="s">
        <v>7</v>
      </c>
      <c r="B15" t="s">
        <v>117</v>
      </c>
      <c r="C15" t="s">
        <v>45</v>
      </c>
      <c r="F15">
        <f xml:space="preserve"> 3.84*10^-1</f>
        <v>0.38400000000000001</v>
      </c>
      <c r="J15" t="s">
        <v>338</v>
      </c>
    </row>
    <row r="16" spans="1:11" x14ac:dyDescent="0.3">
      <c r="A16" t="s">
        <v>7</v>
      </c>
      <c r="B16" t="s">
        <v>118</v>
      </c>
      <c r="C16" t="s">
        <v>46</v>
      </c>
      <c r="F16">
        <v>10</v>
      </c>
      <c r="G16" t="s">
        <v>73</v>
      </c>
      <c r="J16" t="s">
        <v>338</v>
      </c>
    </row>
    <row r="17" spans="1:10" x14ac:dyDescent="0.3">
      <c r="A17" t="s">
        <v>7</v>
      </c>
      <c r="B17" t="s">
        <v>119</v>
      </c>
      <c r="C17" t="s">
        <v>46</v>
      </c>
      <c r="D17">
        <v>0</v>
      </c>
      <c r="E17">
        <v>1</v>
      </c>
      <c r="F17">
        <f xml:space="preserve"> 0.98</f>
        <v>0.98</v>
      </c>
      <c r="G17" t="s">
        <v>32</v>
      </c>
      <c r="J17" t="s">
        <v>338</v>
      </c>
    </row>
    <row r="18" spans="1:10" x14ac:dyDescent="0.3">
      <c r="A18" t="s">
        <v>7</v>
      </c>
      <c r="B18" t="s">
        <v>120</v>
      </c>
      <c r="C18" t="s">
        <v>47</v>
      </c>
      <c r="F18">
        <v>0.1</v>
      </c>
      <c r="G18" t="s">
        <v>37</v>
      </c>
      <c r="J18" t="s">
        <v>338</v>
      </c>
    </row>
    <row r="19" spans="1:10" x14ac:dyDescent="0.3">
      <c r="A19" t="s">
        <v>7</v>
      </c>
      <c r="B19" t="s">
        <v>121</v>
      </c>
      <c r="C19" t="s">
        <v>48</v>
      </c>
      <c r="F19">
        <f xml:space="preserve"> 720</f>
        <v>720</v>
      </c>
      <c r="G19" t="s">
        <v>78</v>
      </c>
      <c r="J19" t="s">
        <v>338</v>
      </c>
    </row>
    <row r="20" spans="1:10" x14ac:dyDescent="0.3">
      <c r="A20" t="s">
        <v>7</v>
      </c>
      <c r="B20" t="s">
        <v>122</v>
      </c>
      <c r="C20" t="s">
        <v>48</v>
      </c>
      <c r="F20">
        <f xml:space="preserve"> 1.728</f>
        <v>1.728</v>
      </c>
      <c r="G20" t="s">
        <v>110</v>
      </c>
      <c r="J20" t="s">
        <v>338</v>
      </c>
    </row>
    <row r="21" spans="1:10" x14ac:dyDescent="0.3">
      <c r="A21" t="s">
        <v>7</v>
      </c>
      <c r="B21" t="s">
        <v>123</v>
      </c>
      <c r="C21" t="s">
        <v>48</v>
      </c>
      <c r="F21">
        <f xml:space="preserve"> 22.43</f>
        <v>22.43</v>
      </c>
      <c r="G21" t="s">
        <v>124</v>
      </c>
      <c r="J21" t="s">
        <v>338</v>
      </c>
    </row>
    <row r="22" spans="1:10" x14ac:dyDescent="0.3">
      <c r="A22" t="s">
        <v>7</v>
      </c>
      <c r="B22" t="s">
        <v>55</v>
      </c>
      <c r="C22" t="s">
        <v>54</v>
      </c>
      <c r="F22">
        <f xml:space="preserve"> 3000</f>
        <v>3000</v>
      </c>
      <c r="G22" t="s">
        <v>37</v>
      </c>
      <c r="J22" t="s">
        <v>338</v>
      </c>
    </row>
    <row r="23" spans="1:10" x14ac:dyDescent="0.3">
      <c r="A23" t="s">
        <v>7</v>
      </c>
      <c r="B23" t="s">
        <v>126</v>
      </c>
      <c r="C23" t="s">
        <v>57</v>
      </c>
      <c r="F23" t="s">
        <v>127</v>
      </c>
      <c r="G23" t="s">
        <v>58</v>
      </c>
      <c r="J23" t="s">
        <v>338</v>
      </c>
    </row>
    <row r="24" spans="1:10" x14ac:dyDescent="0.3">
      <c r="A24" t="s">
        <v>7</v>
      </c>
      <c r="B24" t="s">
        <v>63</v>
      </c>
      <c r="C24" t="s">
        <v>59</v>
      </c>
      <c r="F24" t="s">
        <v>62</v>
      </c>
      <c r="G24" t="s">
        <v>61</v>
      </c>
      <c r="J24" t="s">
        <v>338</v>
      </c>
    </row>
    <row r="25" spans="1:10" x14ac:dyDescent="0.3">
      <c r="A25" t="s">
        <v>7</v>
      </c>
      <c r="B25" t="s">
        <v>60</v>
      </c>
      <c r="C25" t="s">
        <v>64</v>
      </c>
      <c r="F25" t="s">
        <v>400</v>
      </c>
      <c r="G25" t="s">
        <v>58</v>
      </c>
      <c r="J25" t="s">
        <v>338</v>
      </c>
    </row>
    <row r="26" spans="1:10" x14ac:dyDescent="0.3">
      <c r="A26" t="s">
        <v>7</v>
      </c>
      <c r="B26" t="s">
        <v>65</v>
      </c>
      <c r="C26" t="s">
        <v>66</v>
      </c>
      <c r="F26" t="s">
        <v>401</v>
      </c>
      <c r="G26" t="s">
        <v>61</v>
      </c>
      <c r="J26" t="s">
        <v>338</v>
      </c>
    </row>
    <row r="27" spans="1:10" x14ac:dyDescent="0.3">
      <c r="A27" t="s">
        <v>7</v>
      </c>
      <c r="B27" t="s">
        <v>403</v>
      </c>
      <c r="G27" t="s">
        <v>78</v>
      </c>
      <c r="J27" t="s">
        <v>238</v>
      </c>
    </row>
    <row r="28" spans="1:10" x14ac:dyDescent="0.3">
      <c r="A28" t="s">
        <v>7</v>
      </c>
      <c r="B28" t="s">
        <v>404</v>
      </c>
      <c r="G28" t="s">
        <v>147</v>
      </c>
      <c r="J28" t="s">
        <v>238</v>
      </c>
    </row>
    <row r="29" spans="1:10" x14ac:dyDescent="0.3">
      <c r="A29" t="s">
        <v>7</v>
      </c>
      <c r="B29" t="s">
        <v>125</v>
      </c>
      <c r="C29" t="s">
        <v>56</v>
      </c>
      <c r="F29" t="s">
        <v>399</v>
      </c>
      <c r="G29" t="s">
        <v>402</v>
      </c>
      <c r="J29" t="s">
        <v>337</v>
      </c>
    </row>
    <row r="30" spans="1:10" x14ac:dyDescent="0.3">
      <c r="A30" t="s">
        <v>7</v>
      </c>
      <c r="B30" t="s">
        <v>405</v>
      </c>
      <c r="G30" t="s">
        <v>26</v>
      </c>
      <c r="J30" t="s">
        <v>337</v>
      </c>
    </row>
    <row r="31" spans="1:10" x14ac:dyDescent="0.3">
      <c r="A31" t="s">
        <v>7</v>
      </c>
      <c r="B31" t="s">
        <v>392</v>
      </c>
      <c r="G31" t="s">
        <v>26</v>
      </c>
      <c r="J31" t="s">
        <v>337</v>
      </c>
    </row>
    <row r="32" spans="1:10" x14ac:dyDescent="0.3">
      <c r="A32" t="s">
        <v>7</v>
      </c>
      <c r="B32" t="s">
        <v>406</v>
      </c>
      <c r="G32" t="s">
        <v>26</v>
      </c>
      <c r="J32" t="s">
        <v>337</v>
      </c>
    </row>
    <row r="33" spans="1:10" x14ac:dyDescent="0.3">
      <c r="A33" t="s">
        <v>7</v>
      </c>
      <c r="B33" t="s">
        <v>407</v>
      </c>
      <c r="F33" t="s">
        <v>409</v>
      </c>
      <c r="G33" t="s">
        <v>408</v>
      </c>
      <c r="J33" t="s">
        <v>337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pane ySplit="1" topLeftCell="A2" activePane="bottomLeft" state="frozen"/>
      <selection pane="bottomLeft" activeCell="A2" sqref="A2:XFD11"/>
    </sheetView>
  </sheetViews>
  <sheetFormatPr defaultRowHeight="14.4" x14ac:dyDescent="0.3"/>
  <cols>
    <col min="1" max="1" width="14.33203125" bestFit="1" customWidth="1"/>
    <col min="2" max="2" width="10.6640625" bestFit="1" customWidth="1"/>
    <col min="3" max="3" width="24.554687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80</v>
      </c>
      <c r="B2" t="s">
        <v>67</v>
      </c>
      <c r="C2" t="s">
        <v>69</v>
      </c>
      <c r="D2">
        <v>0</v>
      </c>
      <c r="E2">
        <v>1</v>
      </c>
      <c r="F2">
        <v>0.05</v>
      </c>
      <c r="G2" t="s">
        <v>68</v>
      </c>
      <c r="H2" t="s">
        <v>70</v>
      </c>
      <c r="J2" t="s">
        <v>338</v>
      </c>
    </row>
    <row r="3" spans="1:11" ht="15" x14ac:dyDescent="0.3">
      <c r="A3" t="s">
        <v>80</v>
      </c>
      <c r="B3" t="s">
        <v>71</v>
      </c>
      <c r="C3" t="s">
        <v>72</v>
      </c>
      <c r="F3">
        <v>2.137</v>
      </c>
      <c r="G3" t="s">
        <v>73</v>
      </c>
      <c r="J3" t="s">
        <v>338</v>
      </c>
    </row>
    <row r="4" spans="1:11" x14ac:dyDescent="0.3">
      <c r="A4" t="s">
        <v>80</v>
      </c>
      <c r="B4" t="s">
        <v>410</v>
      </c>
      <c r="G4" t="s">
        <v>78</v>
      </c>
      <c r="J4" t="s">
        <v>238</v>
      </c>
    </row>
    <row r="5" spans="1:11" x14ac:dyDescent="0.3">
      <c r="A5" t="s">
        <v>80</v>
      </c>
      <c r="B5" t="s">
        <v>411</v>
      </c>
      <c r="G5" t="s">
        <v>78</v>
      </c>
      <c r="J5" t="s">
        <v>238</v>
      </c>
    </row>
    <row r="6" spans="1:11" x14ac:dyDescent="0.3">
      <c r="A6" t="s">
        <v>80</v>
      </c>
      <c r="B6" t="s">
        <v>412</v>
      </c>
      <c r="G6" t="s">
        <v>78</v>
      </c>
      <c r="J6" t="s">
        <v>238</v>
      </c>
    </row>
    <row r="7" spans="1:11" x14ac:dyDescent="0.3">
      <c r="A7" t="s">
        <v>80</v>
      </c>
      <c r="B7" t="s">
        <v>413</v>
      </c>
      <c r="G7" t="s">
        <v>78</v>
      </c>
      <c r="J7" t="s">
        <v>238</v>
      </c>
    </row>
    <row r="8" spans="1:11" x14ac:dyDescent="0.3">
      <c r="A8" t="s">
        <v>80</v>
      </c>
      <c r="B8" t="s">
        <v>414</v>
      </c>
      <c r="G8" t="s">
        <v>78</v>
      </c>
      <c r="J8" t="s">
        <v>337</v>
      </c>
    </row>
    <row r="9" spans="1:11" x14ac:dyDescent="0.3">
      <c r="A9" t="s">
        <v>80</v>
      </c>
      <c r="B9" t="s">
        <v>391</v>
      </c>
      <c r="G9" t="s">
        <v>78</v>
      </c>
      <c r="J9" t="s">
        <v>337</v>
      </c>
    </row>
    <row r="10" spans="1:11" x14ac:dyDescent="0.3">
      <c r="A10" t="s">
        <v>80</v>
      </c>
      <c r="B10" t="s">
        <v>415</v>
      </c>
      <c r="G10" t="s">
        <v>78</v>
      </c>
      <c r="J10" t="s">
        <v>337</v>
      </c>
    </row>
    <row r="11" spans="1:11" x14ac:dyDescent="0.3">
      <c r="A11" t="s">
        <v>80</v>
      </c>
      <c r="B11" t="s">
        <v>403</v>
      </c>
      <c r="G11" t="s">
        <v>78</v>
      </c>
      <c r="J11" t="s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0" zoomScaleNormal="80" workbookViewId="0">
      <pane ySplit="1" topLeftCell="A2" activePane="bottomLeft" state="frozen"/>
      <selection pane="bottomLeft" activeCell="A2" sqref="A2:XFD6"/>
    </sheetView>
  </sheetViews>
  <sheetFormatPr defaultRowHeight="14.4" x14ac:dyDescent="0.3"/>
  <cols>
    <col min="1" max="1" width="14.109375" bestFit="1" customWidth="1"/>
    <col min="2" max="2" width="8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10</v>
      </c>
      <c r="B2" t="s">
        <v>76</v>
      </c>
      <c r="C2" t="s">
        <v>74</v>
      </c>
      <c r="D2">
        <v>0</v>
      </c>
      <c r="E2">
        <v>24.66</v>
      </c>
      <c r="F2">
        <v>13</v>
      </c>
      <c r="G2" t="s">
        <v>75</v>
      </c>
      <c r="J2" t="s">
        <v>338</v>
      </c>
    </row>
    <row r="3" spans="1:11" x14ac:dyDescent="0.3">
      <c r="A3" t="s">
        <v>10</v>
      </c>
      <c r="B3" t="s">
        <v>277</v>
      </c>
      <c r="G3" t="s">
        <v>416</v>
      </c>
      <c r="J3" t="s">
        <v>337</v>
      </c>
    </row>
    <row r="4" spans="1:11" x14ac:dyDescent="0.3">
      <c r="A4" t="s">
        <v>10</v>
      </c>
      <c r="B4" t="s">
        <v>417</v>
      </c>
      <c r="G4" t="s">
        <v>418</v>
      </c>
      <c r="J4" t="s">
        <v>337</v>
      </c>
    </row>
    <row r="5" spans="1:11" x14ac:dyDescent="0.3">
      <c r="A5" t="s">
        <v>10</v>
      </c>
      <c r="B5" t="s">
        <v>419</v>
      </c>
      <c r="F5" t="s">
        <v>420</v>
      </c>
      <c r="G5" t="s">
        <v>408</v>
      </c>
      <c r="J5" t="s">
        <v>337</v>
      </c>
    </row>
    <row r="6" spans="1:11" x14ac:dyDescent="0.3">
      <c r="A6" t="s">
        <v>10</v>
      </c>
      <c r="B6" t="s">
        <v>421</v>
      </c>
      <c r="G6" t="s">
        <v>422</v>
      </c>
      <c r="J6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1" topLeftCell="A9" activePane="bottomLeft" state="frozen"/>
      <selection pane="bottomLeft" activeCell="A9" sqref="A9:XFD13"/>
    </sheetView>
  </sheetViews>
  <sheetFormatPr defaultRowHeight="14.4" x14ac:dyDescent="0.3"/>
  <cols>
    <col min="1" max="1" width="7.5546875" bestFit="1" customWidth="1"/>
    <col min="2" max="2" width="15.88671875" bestFit="1" customWidth="1"/>
    <col min="3" max="3" width="10.44140625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11</v>
      </c>
      <c r="B2" t="s">
        <v>77</v>
      </c>
      <c r="F2">
        <v>40400</v>
      </c>
      <c r="G2" t="s">
        <v>78</v>
      </c>
      <c r="J2" t="s">
        <v>338</v>
      </c>
    </row>
    <row r="3" spans="1:11" x14ac:dyDescent="0.3">
      <c r="A3" t="s">
        <v>11</v>
      </c>
      <c r="B3" t="s">
        <v>423</v>
      </c>
      <c r="G3" t="s">
        <v>78</v>
      </c>
      <c r="J3" t="s">
        <v>238</v>
      </c>
    </row>
    <row r="4" spans="1:11" x14ac:dyDescent="0.3">
      <c r="A4" t="s">
        <v>11</v>
      </c>
      <c r="B4" t="s">
        <v>424</v>
      </c>
      <c r="G4" t="s">
        <v>425</v>
      </c>
      <c r="J4" t="s">
        <v>238</v>
      </c>
    </row>
    <row r="5" spans="1:11" x14ac:dyDescent="0.3">
      <c r="A5" t="s">
        <v>11</v>
      </c>
      <c r="B5" t="s">
        <v>426</v>
      </c>
      <c r="G5" t="s">
        <v>78</v>
      </c>
      <c r="J5" t="s">
        <v>238</v>
      </c>
    </row>
    <row r="6" spans="1:11" x14ac:dyDescent="0.3">
      <c r="A6" t="s">
        <v>11</v>
      </c>
      <c r="B6" t="s">
        <v>427</v>
      </c>
      <c r="G6" t="s">
        <v>78</v>
      </c>
      <c r="J6" t="s">
        <v>238</v>
      </c>
    </row>
    <row r="7" spans="1:11" x14ac:dyDescent="0.3">
      <c r="A7" t="s">
        <v>11</v>
      </c>
      <c r="B7" t="s">
        <v>428</v>
      </c>
      <c r="G7" t="s">
        <v>78</v>
      </c>
      <c r="J7" t="s">
        <v>238</v>
      </c>
    </row>
    <row r="8" spans="1:11" x14ac:dyDescent="0.3">
      <c r="A8" t="s">
        <v>11</v>
      </c>
      <c r="B8" t="s">
        <v>429</v>
      </c>
      <c r="G8" t="s">
        <v>78</v>
      </c>
      <c r="J8" t="s">
        <v>238</v>
      </c>
    </row>
    <row r="9" spans="1:11" x14ac:dyDescent="0.3">
      <c r="A9" t="s">
        <v>11</v>
      </c>
      <c r="B9" t="s">
        <v>430</v>
      </c>
      <c r="G9" t="s">
        <v>158</v>
      </c>
      <c r="J9" t="s">
        <v>337</v>
      </c>
    </row>
    <row r="10" spans="1:11" x14ac:dyDescent="0.3">
      <c r="A10" t="s">
        <v>11</v>
      </c>
      <c r="B10" t="s">
        <v>432</v>
      </c>
      <c r="G10" t="s">
        <v>78</v>
      </c>
      <c r="J10" t="s">
        <v>337</v>
      </c>
    </row>
    <row r="11" spans="1:11" x14ac:dyDescent="0.3">
      <c r="A11" t="s">
        <v>11</v>
      </c>
      <c r="B11" t="s">
        <v>431</v>
      </c>
      <c r="G11" t="s">
        <v>78</v>
      </c>
      <c r="J11" t="s">
        <v>337</v>
      </c>
    </row>
    <row r="12" spans="1:11" x14ac:dyDescent="0.3">
      <c r="A12" t="s">
        <v>11</v>
      </c>
      <c r="B12" t="s">
        <v>434</v>
      </c>
      <c r="G12" t="s">
        <v>78</v>
      </c>
      <c r="J12" t="s">
        <v>337</v>
      </c>
    </row>
    <row r="13" spans="1:11" x14ac:dyDescent="0.3">
      <c r="A13" t="s">
        <v>11</v>
      </c>
      <c r="B13" t="s">
        <v>433</v>
      </c>
      <c r="G13" t="s">
        <v>78</v>
      </c>
      <c r="J13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2" sqref="A2:XFD11"/>
    </sheetView>
  </sheetViews>
  <sheetFormatPr defaultRowHeight="14.4" x14ac:dyDescent="0.3"/>
  <cols>
    <col min="1" max="1" width="10.33203125" bestFit="1" customWidth="1"/>
    <col min="2" max="2" width="18.44140625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12</v>
      </c>
      <c r="B2" t="s">
        <v>81</v>
      </c>
      <c r="C2" t="s">
        <v>82</v>
      </c>
      <c r="F2">
        <v>30</v>
      </c>
      <c r="G2" t="s">
        <v>83</v>
      </c>
      <c r="H2" t="s">
        <v>28</v>
      </c>
      <c r="J2" t="s">
        <v>338</v>
      </c>
    </row>
    <row r="3" spans="1:11" ht="15" x14ac:dyDescent="0.3">
      <c r="A3" t="s">
        <v>12</v>
      </c>
      <c r="B3" t="s">
        <v>85</v>
      </c>
      <c r="C3" t="s">
        <v>84</v>
      </c>
      <c r="F3">
        <v>66100</v>
      </c>
      <c r="G3" t="s">
        <v>78</v>
      </c>
      <c r="H3" t="s">
        <v>28</v>
      </c>
      <c r="J3" t="s">
        <v>338</v>
      </c>
    </row>
    <row r="4" spans="1:11" x14ac:dyDescent="0.3">
      <c r="A4" t="s">
        <v>12</v>
      </c>
      <c r="B4" t="s">
        <v>435</v>
      </c>
      <c r="D4">
        <v>0</v>
      </c>
      <c r="E4">
        <v>1</v>
      </c>
      <c r="G4" t="s">
        <v>437</v>
      </c>
      <c r="J4" t="s">
        <v>337</v>
      </c>
    </row>
    <row r="5" spans="1:11" x14ac:dyDescent="0.3">
      <c r="A5" t="s">
        <v>12</v>
      </c>
      <c r="B5" t="s">
        <v>436</v>
      </c>
      <c r="D5">
        <v>0</v>
      </c>
      <c r="E5">
        <v>1</v>
      </c>
      <c r="G5" t="s">
        <v>437</v>
      </c>
      <c r="J5" t="s">
        <v>337</v>
      </c>
    </row>
    <row r="6" spans="1:11" x14ac:dyDescent="0.3">
      <c r="A6" t="s">
        <v>12</v>
      </c>
      <c r="B6" t="s">
        <v>438</v>
      </c>
      <c r="G6" t="s">
        <v>437</v>
      </c>
      <c r="J6" t="s">
        <v>337</v>
      </c>
    </row>
    <row r="7" spans="1:11" x14ac:dyDescent="0.3">
      <c r="A7" t="s">
        <v>12</v>
      </c>
      <c r="B7" t="s">
        <v>439</v>
      </c>
      <c r="G7" t="s">
        <v>408</v>
      </c>
      <c r="J7" t="s">
        <v>337</v>
      </c>
    </row>
    <row r="8" spans="1:11" x14ac:dyDescent="0.3">
      <c r="A8" t="s">
        <v>12</v>
      </c>
      <c r="B8" t="s">
        <v>440</v>
      </c>
      <c r="G8" t="s">
        <v>78</v>
      </c>
      <c r="J8" t="s">
        <v>337</v>
      </c>
    </row>
    <row r="9" spans="1:11" x14ac:dyDescent="0.3">
      <c r="A9" t="s">
        <v>12</v>
      </c>
      <c r="B9" t="s">
        <v>441</v>
      </c>
      <c r="G9" t="s">
        <v>78</v>
      </c>
      <c r="J9" t="s">
        <v>238</v>
      </c>
    </row>
    <row r="10" spans="1:11" x14ac:dyDescent="0.3">
      <c r="A10" t="s">
        <v>12</v>
      </c>
      <c r="B10" t="s">
        <v>442</v>
      </c>
      <c r="G10" t="s">
        <v>78</v>
      </c>
      <c r="J10" t="s">
        <v>238</v>
      </c>
    </row>
    <row r="11" spans="1:11" x14ac:dyDescent="0.3">
      <c r="A11" t="s">
        <v>12</v>
      </c>
      <c r="B11" t="s">
        <v>421</v>
      </c>
      <c r="G11" t="s">
        <v>443</v>
      </c>
      <c r="J11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pane ySplit="1" topLeftCell="A16" activePane="bottomLeft" state="frozen"/>
      <selection pane="bottomLeft" activeCell="A16" sqref="A16:XFD21"/>
    </sheetView>
  </sheetViews>
  <sheetFormatPr defaultRowHeight="14.4" x14ac:dyDescent="0.3"/>
  <cols>
    <col min="1" max="1" width="10.44140625" bestFit="1" customWidth="1"/>
    <col min="2" max="2" width="27.332031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13</v>
      </c>
      <c r="B2" t="s">
        <v>129</v>
      </c>
      <c r="C2" t="s">
        <v>128</v>
      </c>
      <c r="F2">
        <f xml:space="preserve"> 1.3</f>
        <v>1.3</v>
      </c>
      <c r="G2" t="s">
        <v>124</v>
      </c>
      <c r="H2" t="s">
        <v>128</v>
      </c>
      <c r="J2" t="s">
        <v>338</v>
      </c>
    </row>
    <row r="3" spans="1:11" ht="15" x14ac:dyDescent="0.3">
      <c r="A3" t="s">
        <v>13</v>
      </c>
      <c r="B3" t="s">
        <v>133</v>
      </c>
      <c r="C3" t="s">
        <v>132</v>
      </c>
      <c r="F3">
        <f xml:space="preserve"> 450</f>
        <v>450</v>
      </c>
      <c r="G3" t="s">
        <v>130</v>
      </c>
      <c r="H3" t="s">
        <v>132</v>
      </c>
      <c r="J3" t="s">
        <v>338</v>
      </c>
    </row>
    <row r="4" spans="1:11" ht="15" x14ac:dyDescent="0.3">
      <c r="A4" t="s">
        <v>13</v>
      </c>
      <c r="B4" t="s">
        <v>136</v>
      </c>
      <c r="C4" t="s">
        <v>135</v>
      </c>
      <c r="F4">
        <v>2.5</v>
      </c>
      <c r="G4" t="s">
        <v>134</v>
      </c>
      <c r="H4" t="s">
        <v>135</v>
      </c>
      <c r="J4" t="s">
        <v>338</v>
      </c>
    </row>
    <row r="5" spans="1:11" ht="15" x14ac:dyDescent="0.3">
      <c r="A5" t="s">
        <v>13</v>
      </c>
      <c r="B5" t="s">
        <v>55</v>
      </c>
      <c r="C5" t="s">
        <v>54</v>
      </c>
      <c r="F5">
        <v>3000</v>
      </c>
      <c r="G5" t="s">
        <v>37</v>
      </c>
      <c r="H5" t="s">
        <v>54</v>
      </c>
      <c r="J5" t="s">
        <v>338</v>
      </c>
    </row>
    <row r="6" spans="1:11" ht="15" x14ac:dyDescent="0.3">
      <c r="A6" t="s">
        <v>13</v>
      </c>
      <c r="B6" t="s">
        <v>137</v>
      </c>
      <c r="C6" t="s">
        <v>138</v>
      </c>
      <c r="F6">
        <v>10</v>
      </c>
      <c r="G6" t="s">
        <v>131</v>
      </c>
      <c r="H6" t="s">
        <v>138</v>
      </c>
      <c r="J6" t="s">
        <v>338</v>
      </c>
    </row>
    <row r="7" spans="1:11" ht="15" x14ac:dyDescent="0.3">
      <c r="A7" t="s">
        <v>13</v>
      </c>
      <c r="B7" t="s">
        <v>140</v>
      </c>
      <c r="C7" t="s">
        <v>139</v>
      </c>
      <c r="F7">
        <v>5</v>
      </c>
      <c r="G7" t="s">
        <v>131</v>
      </c>
      <c r="H7" t="s">
        <v>139</v>
      </c>
      <c r="J7" t="s">
        <v>338</v>
      </c>
    </row>
    <row r="8" spans="1:11" ht="15" x14ac:dyDescent="0.3">
      <c r="A8" t="s">
        <v>13</v>
      </c>
      <c r="B8" t="s">
        <v>143</v>
      </c>
      <c r="C8" t="s">
        <v>141</v>
      </c>
      <c r="F8">
        <v>4</v>
      </c>
      <c r="G8" t="s">
        <v>131</v>
      </c>
      <c r="H8" t="s">
        <v>141</v>
      </c>
      <c r="J8" t="s">
        <v>338</v>
      </c>
    </row>
    <row r="9" spans="1:11" ht="15" x14ac:dyDescent="0.3">
      <c r="A9" t="s">
        <v>13</v>
      </c>
      <c r="B9" t="s">
        <v>144</v>
      </c>
      <c r="C9" t="s">
        <v>142</v>
      </c>
      <c r="F9">
        <v>0.1</v>
      </c>
      <c r="G9" t="s">
        <v>131</v>
      </c>
      <c r="H9" t="s">
        <v>142</v>
      </c>
      <c r="J9" t="s">
        <v>338</v>
      </c>
    </row>
    <row r="10" spans="1:11" ht="15" x14ac:dyDescent="0.3">
      <c r="A10" t="s">
        <v>13</v>
      </c>
      <c r="B10" t="s">
        <v>145</v>
      </c>
      <c r="C10" t="s">
        <v>138</v>
      </c>
      <c r="F10">
        <v>40095</v>
      </c>
      <c r="G10" t="s">
        <v>131</v>
      </c>
      <c r="H10" t="s">
        <v>138</v>
      </c>
      <c r="J10" t="s">
        <v>338</v>
      </c>
    </row>
    <row r="11" spans="1:11" ht="15" x14ac:dyDescent="0.3">
      <c r="A11" t="s">
        <v>13</v>
      </c>
      <c r="B11" t="s">
        <v>146</v>
      </c>
      <c r="F11">
        <f xml:space="preserve"> 8247.98</f>
        <v>8247.98</v>
      </c>
      <c r="G11" t="s">
        <v>147</v>
      </c>
      <c r="J11" t="s">
        <v>338</v>
      </c>
    </row>
    <row r="12" spans="1:11" ht="15" x14ac:dyDescent="0.3">
      <c r="A12" t="s">
        <v>13</v>
      </c>
      <c r="B12" t="s">
        <v>149</v>
      </c>
      <c r="C12" t="s">
        <v>148</v>
      </c>
      <c r="F12">
        <v>24500</v>
      </c>
      <c r="G12" t="s">
        <v>78</v>
      </c>
      <c r="H12" t="s">
        <v>148</v>
      </c>
      <c r="J12" t="s">
        <v>338</v>
      </c>
    </row>
    <row r="13" spans="1:11" ht="15" x14ac:dyDescent="0.3">
      <c r="A13" t="s">
        <v>13</v>
      </c>
      <c r="B13" t="s">
        <v>150</v>
      </c>
      <c r="F13">
        <v>2324.7399999999998</v>
      </c>
      <c r="G13" t="s">
        <v>147</v>
      </c>
      <c r="J13" t="s">
        <v>338</v>
      </c>
    </row>
    <row r="14" spans="1:11" ht="15" x14ac:dyDescent="0.3">
      <c r="A14" t="s">
        <v>13</v>
      </c>
      <c r="B14" t="s">
        <v>151</v>
      </c>
      <c r="C14" t="s">
        <v>141</v>
      </c>
      <c r="F14">
        <f xml:space="preserve"> 41510</f>
        <v>41510</v>
      </c>
      <c r="G14" t="s">
        <v>78</v>
      </c>
      <c r="H14" t="s">
        <v>141</v>
      </c>
      <c r="J14" t="s">
        <v>338</v>
      </c>
    </row>
    <row r="15" spans="1:11" ht="15" x14ac:dyDescent="0.3">
      <c r="A15" t="s">
        <v>13</v>
      </c>
      <c r="B15" t="s">
        <v>152</v>
      </c>
      <c r="C15" t="s">
        <v>142</v>
      </c>
      <c r="F15">
        <v>4610</v>
      </c>
      <c r="G15" t="s">
        <v>78</v>
      </c>
      <c r="H15" t="s">
        <v>142</v>
      </c>
      <c r="J15" t="s">
        <v>338</v>
      </c>
    </row>
    <row r="16" spans="1:11" ht="15" x14ac:dyDescent="0.3">
      <c r="A16" t="s">
        <v>13</v>
      </c>
      <c r="B16" t="s">
        <v>153</v>
      </c>
      <c r="F16">
        <v>36.770000000000003</v>
      </c>
      <c r="G16" t="s">
        <v>147</v>
      </c>
      <c r="J16" t="s">
        <v>338</v>
      </c>
    </row>
    <row r="17" spans="1:10" x14ac:dyDescent="0.3">
      <c r="A17" t="s">
        <v>13</v>
      </c>
      <c r="B17" t="s">
        <v>444</v>
      </c>
      <c r="G17" t="s">
        <v>448</v>
      </c>
      <c r="J17" t="s">
        <v>238</v>
      </c>
    </row>
    <row r="18" spans="1:10" x14ac:dyDescent="0.3">
      <c r="A18" t="s">
        <v>13</v>
      </c>
      <c r="B18" t="s">
        <v>445</v>
      </c>
      <c r="G18" t="s">
        <v>78</v>
      </c>
      <c r="J18" t="s">
        <v>238</v>
      </c>
    </row>
    <row r="19" spans="1:10" x14ac:dyDescent="0.3">
      <c r="A19" t="s">
        <v>13</v>
      </c>
      <c r="B19" t="s">
        <v>446</v>
      </c>
      <c r="G19" t="s">
        <v>26</v>
      </c>
      <c r="J19" t="s">
        <v>238</v>
      </c>
    </row>
    <row r="20" spans="1:10" x14ac:dyDescent="0.3">
      <c r="A20" t="s">
        <v>13</v>
      </c>
      <c r="B20" t="s">
        <v>447</v>
      </c>
      <c r="G20" t="s">
        <v>78</v>
      </c>
      <c r="J20" t="s">
        <v>238</v>
      </c>
    </row>
    <row r="21" spans="1:10" x14ac:dyDescent="0.3">
      <c r="A21" t="s">
        <v>13</v>
      </c>
      <c r="B21" t="s">
        <v>449</v>
      </c>
      <c r="G21" t="s">
        <v>78</v>
      </c>
      <c r="J21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70" zoomScaleNormal="70" workbookViewId="0">
      <pane ySplit="1" topLeftCell="A2" activePane="bottomLeft" state="frozen"/>
      <selection pane="bottomLeft" activeCell="A2" sqref="A2:XFD6"/>
    </sheetView>
  </sheetViews>
  <sheetFormatPr defaultRowHeight="14.4" x14ac:dyDescent="0.3"/>
  <cols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86</v>
      </c>
      <c r="B2" t="s">
        <v>450</v>
      </c>
      <c r="G2" t="s">
        <v>78</v>
      </c>
      <c r="J2" t="s">
        <v>238</v>
      </c>
    </row>
    <row r="3" spans="1:11" x14ac:dyDescent="0.3">
      <c r="A3" t="s">
        <v>86</v>
      </c>
      <c r="B3" t="s">
        <v>451</v>
      </c>
      <c r="G3" t="s">
        <v>78</v>
      </c>
      <c r="J3" t="s">
        <v>238</v>
      </c>
    </row>
    <row r="4" spans="1:11" x14ac:dyDescent="0.3">
      <c r="A4" t="s">
        <v>86</v>
      </c>
      <c r="B4" t="s">
        <v>452</v>
      </c>
      <c r="G4" t="s">
        <v>78</v>
      </c>
      <c r="J4" t="s">
        <v>238</v>
      </c>
    </row>
    <row r="5" spans="1:11" x14ac:dyDescent="0.3">
      <c r="A5" t="s">
        <v>86</v>
      </c>
      <c r="B5" t="s">
        <v>439</v>
      </c>
      <c r="G5" t="s">
        <v>408</v>
      </c>
      <c r="J5" t="s">
        <v>337</v>
      </c>
    </row>
    <row r="6" spans="1:11" x14ac:dyDescent="0.3">
      <c r="A6" t="s">
        <v>86</v>
      </c>
      <c r="B6" t="s">
        <v>453</v>
      </c>
      <c r="G6" t="s">
        <v>78</v>
      </c>
      <c r="J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LIST</vt:lpstr>
      <vt:lpstr>ModuleList</vt:lpstr>
      <vt:lpstr>MarsPower</vt:lpstr>
      <vt:lpstr>ISFR and Sparing</vt:lpstr>
      <vt:lpstr>Astronaut_Time</vt:lpstr>
      <vt:lpstr>Descent</vt:lpstr>
      <vt:lpstr>NewTransit</vt:lpstr>
      <vt:lpstr>Lunar_ISRU</vt:lpstr>
      <vt:lpstr>Staging Module</vt:lpstr>
      <vt:lpstr>Site_Selection</vt:lpstr>
      <vt:lpstr>ISRU</vt:lpstr>
      <vt:lpstr>Transit Habitat</vt:lpstr>
      <vt:lpstr>Earth Entry</vt:lpstr>
      <vt:lpstr>Return Transit</vt:lpstr>
      <vt:lpstr>Propellant Mass</vt:lpstr>
      <vt:lpstr>Ascent</vt:lpstr>
      <vt:lpstr>Surface Habitat</vt:lpstr>
      <vt:lpstr>ECLSS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2016-03-03T02:13:18Z</dcterms:modified>
</cp:coreProperties>
</file>