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9" i="1" l="1"/>
  <c r="G59" i="1" s="1"/>
  <c r="G73" i="1" s="1"/>
  <c r="G74" i="1" s="1"/>
  <c r="J73" i="1"/>
  <c r="J74" i="1" s="1"/>
  <c r="K73" i="1"/>
  <c r="K74" i="1" s="1"/>
  <c r="L73" i="1"/>
  <c r="L74" i="1" s="1"/>
  <c r="F73" i="1"/>
  <c r="F74" i="1" s="1"/>
  <c r="J59" i="1"/>
  <c r="L59" i="1"/>
  <c r="J70" i="1"/>
  <c r="F70" i="1"/>
  <c r="J69" i="1"/>
  <c r="L66" i="1"/>
  <c r="K66" i="1"/>
  <c r="H59" i="1" l="1"/>
  <c r="H73" i="1" s="1"/>
  <c r="H74" i="1" s="1"/>
  <c r="E59" i="1"/>
  <c r="E73" i="1" s="1"/>
  <c r="E74" i="1" s="1"/>
  <c r="K59" i="1"/>
</calcChain>
</file>

<file path=xl/sharedStrings.xml><?xml version="1.0" encoding="utf-8"?>
<sst xmlns="http://schemas.openxmlformats.org/spreadsheetml/2006/main" count="49" uniqueCount="40">
  <si>
    <t>Isp</t>
  </si>
  <si>
    <t>Cost Attriubute</t>
  </si>
  <si>
    <t>LH2 Engines</t>
  </si>
  <si>
    <t>TRL</t>
  </si>
  <si>
    <t>Nuclear Thermal Rockets</t>
  </si>
  <si>
    <t>Electric Propulsion</t>
  </si>
  <si>
    <t>NASA Advanced Mission Cost Model (from HSMAD)</t>
  </si>
  <si>
    <t>alpha</t>
  </si>
  <si>
    <t>beta</t>
  </si>
  <si>
    <t>zi</t>
  </si>
  <si>
    <t>delta</t>
  </si>
  <si>
    <t>epsilon</t>
  </si>
  <si>
    <t>phi</t>
  </si>
  <si>
    <t>gamma</t>
  </si>
  <si>
    <t>Q</t>
  </si>
  <si>
    <t>quantity</t>
  </si>
  <si>
    <t>M</t>
  </si>
  <si>
    <t>dry mass (lbs)</t>
  </si>
  <si>
    <t>S</t>
  </si>
  <si>
    <t>specification</t>
  </si>
  <si>
    <t>IOC</t>
  </si>
  <si>
    <t>initial operating capability</t>
  </si>
  <si>
    <t xml:space="preserve">B </t>
  </si>
  <si>
    <t>Block number</t>
  </si>
  <si>
    <t>D</t>
  </si>
  <si>
    <t>Difficulty</t>
  </si>
  <si>
    <t>1999-2016 Inflation</t>
  </si>
  <si>
    <t>http://ntrs.nasa.gov/archive/nasa/casi.ntrs.nasa.gov/20140005340.pdf</t>
  </si>
  <si>
    <t>http://ntrs.nasa.gov/archive/nasa/casi.ntrs.nasa.gov/20140005476.pdf</t>
  </si>
  <si>
    <t>http://www.nasa.gov/sites/default/files/files/CEH_AppD.pdf</t>
  </si>
  <si>
    <t>http://www.nasa.gov/sites/default/files/files/01_CEH_Main_Body_02_27_15.pdf</t>
  </si>
  <si>
    <t>Inertr Mass Ratio</t>
  </si>
  <si>
    <t>What about the electric propulsion nuclear generator or solar panel mass?  NTR reactor mass seems high?</t>
  </si>
  <si>
    <t>Total Development Cost ($M 1999)</t>
  </si>
  <si>
    <t>Total Development Cost ($M 2016)</t>
  </si>
  <si>
    <t>Prop Mass (kg)</t>
  </si>
  <si>
    <t>Engine Mass (kg)</t>
  </si>
  <si>
    <t>Static Engine Mass (kg)</t>
  </si>
  <si>
    <t>SSME weights 7,775</t>
  </si>
  <si>
    <t>These prices are WAY too high… the mass seems to be really large for these based on what I'd 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</si>
</sst>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E+00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3" fontId="0" fillId="0" borderId="0" xfId="0" applyNumberFormat="1"/>
    <xf numFmtId="1" fontId="0" fillId="0" borderId="0" xfId="0" applyNumberFormat="1"/>
    <xf numFmtId="167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LH2 Rocket Technologies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445</c:v>
                </c:pt>
                <c:pt idx="1">
                  <c:v>452</c:v>
                </c:pt>
                <c:pt idx="2">
                  <c:v>465</c:v>
                </c:pt>
                <c:pt idx="3">
                  <c:v>480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0448"/>
        <c:axId val="41692160"/>
      </c:scatterChart>
      <c:valAx>
        <c:axId val="41240448"/>
        <c:scaling>
          <c:orientation val="minMax"/>
          <c:max val="4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692160"/>
        <c:crosses val="autoZero"/>
        <c:crossBetween val="midCat"/>
      </c:valAx>
      <c:valAx>
        <c:axId val="41692160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24044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LH2 Rocket Technologies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445</c:v>
                </c:pt>
                <c:pt idx="1">
                  <c:v>452</c:v>
                </c:pt>
                <c:pt idx="2">
                  <c:v>465</c:v>
                </c:pt>
                <c:pt idx="3">
                  <c:v>480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0192"/>
        <c:axId val="50230016"/>
      </c:scatterChart>
      <c:valAx>
        <c:axId val="47000192"/>
        <c:scaling>
          <c:orientation val="minMax"/>
          <c:max val="4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230016"/>
        <c:crosses val="autoZero"/>
        <c:crossBetween val="midCat"/>
      </c:valAx>
      <c:valAx>
        <c:axId val="5023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TRL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00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Nuclear Thermal Rockets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Sheet1!$J$7:$J$9</c:f>
              <c:numCache>
                <c:formatCode>General</c:formatCode>
                <c:ptCount val="3"/>
                <c:pt idx="0">
                  <c:v>850</c:v>
                </c:pt>
                <c:pt idx="1">
                  <c:v>950</c:v>
                </c:pt>
                <c:pt idx="2">
                  <c:v>1000</c:v>
                </c:pt>
              </c:numCache>
            </c:numRef>
          </c:xVal>
          <c:yVal>
            <c:numRef>
              <c:f>Sheet1!$K$7:$K$9</c:f>
              <c:numCache>
                <c:formatCode>General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312"/>
        <c:axId val="46975232"/>
      </c:scatterChart>
      <c:valAx>
        <c:axId val="4697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975232"/>
        <c:crosses val="autoZero"/>
        <c:crossBetween val="midCat"/>
      </c:valAx>
      <c:valAx>
        <c:axId val="46975232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9733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Electric Propulsion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Sheet1!$R$7:$R$10</c:f>
              <c:numCache>
                <c:formatCode>General</c:formatCode>
                <c:ptCount val="4"/>
                <c:pt idx="0">
                  <c:v>3000</c:v>
                </c:pt>
                <c:pt idx="1">
                  <c:v>3800</c:v>
                </c:pt>
                <c:pt idx="2">
                  <c:v>5000</c:v>
                </c:pt>
                <c:pt idx="3">
                  <c:v>9000</c:v>
                </c:pt>
              </c:numCache>
            </c:numRef>
          </c:xVal>
          <c:yVal>
            <c:numRef>
              <c:f>Sheet1!$S$7:$S$10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0768"/>
        <c:axId val="47042944"/>
      </c:scatterChart>
      <c:valAx>
        <c:axId val="47040768"/>
        <c:scaling>
          <c:orientation val="minMax"/>
          <c:min val="2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042944"/>
        <c:crosses val="autoZero"/>
        <c:crossBetween val="midCat"/>
      </c:valAx>
      <c:valAx>
        <c:axId val="4704294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04076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100012</xdr:rowOff>
    </xdr:from>
    <xdr:to>
      <xdr:col>7</xdr:col>
      <xdr:colOff>0</xdr:colOff>
      <xdr:row>26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27</xdr:row>
      <xdr:rowOff>9525</xdr:rowOff>
    </xdr:from>
    <xdr:to>
      <xdr:col>7</xdr:col>
      <xdr:colOff>19050</xdr:colOff>
      <xdr:row>41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12</xdr:row>
      <xdr:rowOff>161925</xdr:rowOff>
    </xdr:from>
    <xdr:to>
      <xdr:col>15</xdr:col>
      <xdr:colOff>28575</xdr:colOff>
      <xdr:row>27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12</xdr:row>
      <xdr:rowOff>142875</xdr:rowOff>
    </xdr:from>
    <xdr:to>
      <xdr:col>23</xdr:col>
      <xdr:colOff>95250</xdr:colOff>
      <xdr:row>27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ls.gov/data/inflation_calculato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82"/>
  <sheetViews>
    <sheetView tabSelected="1" topLeftCell="A43" workbookViewId="0">
      <selection activeCell="F58" sqref="F58"/>
    </sheetView>
  </sheetViews>
  <sheetFormatPr defaultRowHeight="15" x14ac:dyDescent="0.25"/>
  <cols>
    <col min="2" max="2" width="10.28515625" bestFit="1" customWidth="1"/>
    <col min="3" max="3" width="15.42578125" customWidth="1"/>
    <col min="5" max="5" width="11.5703125" bestFit="1" customWidth="1"/>
    <col min="10" max="12" width="12.42578125" customWidth="1"/>
  </cols>
  <sheetData>
    <row r="5" spans="2:20" x14ac:dyDescent="0.25">
      <c r="B5" t="s">
        <v>2</v>
      </c>
      <c r="J5" t="s">
        <v>4</v>
      </c>
      <c r="R5" t="s">
        <v>5</v>
      </c>
    </row>
    <row r="6" spans="2:20" x14ac:dyDescent="0.25">
      <c r="B6" t="s">
        <v>0</v>
      </c>
      <c r="C6" t="s">
        <v>1</v>
      </c>
      <c r="D6" t="s">
        <v>3</v>
      </c>
      <c r="J6" t="s">
        <v>0</v>
      </c>
      <c r="K6" t="s">
        <v>1</v>
      </c>
      <c r="L6" t="s">
        <v>3</v>
      </c>
      <c r="R6" t="s">
        <v>0</v>
      </c>
      <c r="S6" t="s">
        <v>1</v>
      </c>
      <c r="T6" t="s">
        <v>3</v>
      </c>
    </row>
    <row r="7" spans="2:20" x14ac:dyDescent="0.25">
      <c r="B7">
        <v>445</v>
      </c>
      <c r="C7">
        <v>0</v>
      </c>
      <c r="D7">
        <v>9</v>
      </c>
      <c r="J7">
        <v>850</v>
      </c>
      <c r="K7">
        <v>0</v>
      </c>
      <c r="L7">
        <v>4</v>
      </c>
      <c r="R7">
        <v>3000</v>
      </c>
      <c r="S7">
        <v>0</v>
      </c>
      <c r="T7">
        <v>9</v>
      </c>
    </row>
    <row r="8" spans="2:20" x14ac:dyDescent="0.25">
      <c r="B8">
        <v>452</v>
      </c>
      <c r="C8">
        <v>0.05</v>
      </c>
      <c r="D8">
        <v>9</v>
      </c>
      <c r="J8">
        <v>950</v>
      </c>
      <c r="K8">
        <v>0.2</v>
      </c>
      <c r="L8">
        <v>3</v>
      </c>
      <c r="R8">
        <v>3800</v>
      </c>
      <c r="S8">
        <v>0.1</v>
      </c>
      <c r="T8">
        <v>9</v>
      </c>
    </row>
    <row r="9" spans="2:20" x14ac:dyDescent="0.25">
      <c r="B9">
        <v>465</v>
      </c>
      <c r="C9">
        <v>0.3</v>
      </c>
      <c r="D9">
        <v>8</v>
      </c>
      <c r="J9">
        <v>1000</v>
      </c>
      <c r="K9">
        <v>1</v>
      </c>
      <c r="L9">
        <v>2</v>
      </c>
      <c r="R9">
        <v>5000</v>
      </c>
      <c r="S9">
        <v>0.7</v>
      </c>
      <c r="T9">
        <v>4</v>
      </c>
    </row>
    <row r="10" spans="2:20" x14ac:dyDescent="0.25">
      <c r="B10">
        <v>480</v>
      </c>
      <c r="C10">
        <v>1</v>
      </c>
      <c r="D10">
        <v>7</v>
      </c>
      <c r="R10">
        <v>9000</v>
      </c>
      <c r="S10">
        <v>1</v>
      </c>
      <c r="T10">
        <v>4</v>
      </c>
    </row>
    <row r="50" spans="1:17" x14ac:dyDescent="0.25">
      <c r="A50" s="2" t="s">
        <v>6</v>
      </c>
    </row>
    <row r="51" spans="1:17" x14ac:dyDescent="0.25">
      <c r="A51" t="s">
        <v>7</v>
      </c>
      <c r="B51" s="1">
        <v>5.6499999999999996E-4</v>
      </c>
    </row>
    <row r="52" spans="1:17" x14ac:dyDescent="0.25">
      <c r="A52" t="s">
        <v>8</v>
      </c>
      <c r="B52">
        <v>0.59409999999999996</v>
      </c>
    </row>
    <row r="53" spans="1:17" x14ac:dyDescent="0.25">
      <c r="A53" t="s">
        <v>9</v>
      </c>
      <c r="B53">
        <v>0.66039999999999999</v>
      </c>
    </row>
    <row r="54" spans="1:17" x14ac:dyDescent="0.25">
      <c r="A54" t="s">
        <v>10</v>
      </c>
      <c r="B54">
        <v>80.599000000000004</v>
      </c>
      <c r="E54" s="4" t="s">
        <v>26</v>
      </c>
      <c r="G54">
        <v>1.42</v>
      </c>
    </row>
    <row r="55" spans="1:17" x14ac:dyDescent="0.25">
      <c r="A55" t="s">
        <v>11</v>
      </c>
      <c r="B55" s="3">
        <v>3.8084999999999997E-55</v>
      </c>
    </row>
    <row r="56" spans="1:17" x14ac:dyDescent="0.25">
      <c r="A56" t="s">
        <v>12</v>
      </c>
      <c r="B56">
        <v>-0.3553</v>
      </c>
      <c r="E56" s="5" t="s">
        <v>2</v>
      </c>
      <c r="F56" s="5"/>
      <c r="G56" s="5"/>
      <c r="H56" s="5"/>
      <c r="I56" s="2"/>
      <c r="J56" s="5" t="s">
        <v>4</v>
      </c>
      <c r="K56" s="5"/>
      <c r="L56" s="5"/>
      <c r="M56" s="2"/>
      <c r="N56" s="5" t="s">
        <v>5</v>
      </c>
      <c r="O56" s="5"/>
      <c r="P56" s="5"/>
      <c r="Q56" s="5"/>
    </row>
    <row r="57" spans="1:17" x14ac:dyDescent="0.25">
      <c r="A57" t="s">
        <v>13</v>
      </c>
      <c r="B57">
        <v>1.5690999999999999</v>
      </c>
      <c r="E57" s="6">
        <v>445</v>
      </c>
      <c r="F57" s="6">
        <v>452</v>
      </c>
      <c r="G57" s="6">
        <v>465</v>
      </c>
      <c r="H57" s="6">
        <v>480</v>
      </c>
      <c r="I57" s="7"/>
      <c r="J57" s="7">
        <v>850</v>
      </c>
      <c r="K57" s="7">
        <v>950</v>
      </c>
      <c r="L57" s="7">
        <v>1000</v>
      </c>
      <c r="M57" s="7"/>
      <c r="N57" s="7">
        <v>3000</v>
      </c>
      <c r="O57" s="7">
        <v>3800</v>
      </c>
      <c r="P57" s="7">
        <v>5000</v>
      </c>
      <c r="Q57" s="7">
        <v>9000</v>
      </c>
    </row>
    <row r="58" spans="1:17" x14ac:dyDescent="0.25">
      <c r="A58" t="s">
        <v>14</v>
      </c>
      <c r="B58" t="s">
        <v>15</v>
      </c>
      <c r="E58">
        <v>1</v>
      </c>
      <c r="F58">
        <v>1</v>
      </c>
      <c r="G58">
        <v>1</v>
      </c>
      <c r="H58">
        <v>1</v>
      </c>
      <c r="J58">
        <v>1</v>
      </c>
      <c r="K58">
        <v>1</v>
      </c>
      <c r="L58">
        <v>1</v>
      </c>
    </row>
    <row r="59" spans="1:17" x14ac:dyDescent="0.25">
      <c r="A59" t="s">
        <v>16</v>
      </c>
      <c r="B59" t="s">
        <v>17</v>
      </c>
      <c r="E59" s="9">
        <f>F59*0.95</f>
        <v>44433.4</v>
      </c>
      <c r="F59" s="9">
        <f>F69*2.2/F58</f>
        <v>46772.000000000007</v>
      </c>
      <c r="G59" s="9">
        <f>F59*1.1</f>
        <v>51449.200000000012</v>
      </c>
      <c r="H59" s="9">
        <f>F59*1.25</f>
        <v>58465.000000000007</v>
      </c>
      <c r="J59" s="9">
        <f>J69*2.2</f>
        <v>96326.34</v>
      </c>
      <c r="K59" s="9">
        <f>J59*1.1</f>
        <v>105958.974</v>
      </c>
      <c r="L59" s="9">
        <f>J59*1.15</f>
        <v>110775.29099999998</v>
      </c>
    </row>
    <row r="60" spans="1:17" x14ac:dyDescent="0.25">
      <c r="A60" t="s">
        <v>18</v>
      </c>
      <c r="B60" t="s">
        <v>19</v>
      </c>
      <c r="E60">
        <v>2.39</v>
      </c>
      <c r="F60">
        <v>2.39</v>
      </c>
      <c r="G60">
        <v>2.39</v>
      </c>
      <c r="H60">
        <v>2.39</v>
      </c>
      <c r="J60">
        <v>2.39</v>
      </c>
      <c r="K60">
        <v>2.39</v>
      </c>
      <c r="L60">
        <v>2.39</v>
      </c>
      <c r="N60">
        <v>2.39</v>
      </c>
      <c r="O60">
        <v>2.39</v>
      </c>
      <c r="P60">
        <v>2.39</v>
      </c>
      <c r="Q60">
        <v>2.39</v>
      </c>
    </row>
    <row r="61" spans="1:17" x14ac:dyDescent="0.25">
      <c r="A61" t="s">
        <v>20</v>
      </c>
      <c r="B61" t="s">
        <v>21</v>
      </c>
      <c r="E61">
        <v>2030</v>
      </c>
      <c r="F61">
        <v>2030</v>
      </c>
      <c r="G61">
        <v>2030</v>
      </c>
      <c r="H61">
        <v>2030</v>
      </c>
      <c r="J61">
        <v>2030</v>
      </c>
      <c r="K61">
        <v>2030</v>
      </c>
      <c r="L61">
        <v>2030</v>
      </c>
      <c r="N61">
        <v>2030</v>
      </c>
      <c r="O61">
        <v>2030</v>
      </c>
      <c r="P61">
        <v>2030</v>
      </c>
      <c r="Q61">
        <v>2030</v>
      </c>
    </row>
    <row r="62" spans="1:17" x14ac:dyDescent="0.25">
      <c r="A62" t="s">
        <v>22</v>
      </c>
      <c r="B62" t="s">
        <v>23</v>
      </c>
      <c r="E62">
        <v>3</v>
      </c>
      <c r="F62">
        <v>3</v>
      </c>
      <c r="G62">
        <v>2</v>
      </c>
      <c r="H62">
        <v>1</v>
      </c>
      <c r="J62">
        <v>1</v>
      </c>
      <c r="K62">
        <v>1</v>
      </c>
      <c r="L62">
        <v>1</v>
      </c>
      <c r="N62">
        <v>1</v>
      </c>
      <c r="O62">
        <v>1</v>
      </c>
      <c r="P62">
        <v>1</v>
      </c>
      <c r="Q62">
        <v>1</v>
      </c>
    </row>
    <row r="63" spans="1:17" x14ac:dyDescent="0.25">
      <c r="A63" t="s">
        <v>24</v>
      </c>
      <c r="B63" t="s">
        <v>25</v>
      </c>
      <c r="E63">
        <v>-1.5</v>
      </c>
      <c r="F63">
        <v>-0.5</v>
      </c>
      <c r="G63">
        <v>0</v>
      </c>
      <c r="H63">
        <v>1</v>
      </c>
      <c r="J63">
        <v>1.5</v>
      </c>
      <c r="K63">
        <v>1.5</v>
      </c>
      <c r="L63">
        <v>2</v>
      </c>
      <c r="N63">
        <v>0.5</v>
      </c>
      <c r="O63">
        <v>0.5</v>
      </c>
      <c r="P63">
        <v>1</v>
      </c>
      <c r="Q63">
        <v>1.5</v>
      </c>
    </row>
    <row r="66" spans="1:18" x14ac:dyDescent="0.25">
      <c r="A66" t="s">
        <v>37</v>
      </c>
      <c r="E66">
        <v>0</v>
      </c>
      <c r="F66">
        <v>0</v>
      </c>
      <c r="G66">
        <v>0</v>
      </c>
      <c r="H66">
        <v>0</v>
      </c>
      <c r="J66" s="8">
        <v>34500</v>
      </c>
      <c r="K66">
        <f>J66*1.05</f>
        <v>36225</v>
      </c>
      <c r="L66">
        <f>J66*1.1</f>
        <v>37950</v>
      </c>
      <c r="N66">
        <v>0</v>
      </c>
      <c r="O66">
        <v>0</v>
      </c>
      <c r="P66">
        <v>0</v>
      </c>
      <c r="Q66">
        <v>0</v>
      </c>
      <c r="R66" t="s">
        <v>32</v>
      </c>
    </row>
    <row r="67" spans="1:18" x14ac:dyDescent="0.25">
      <c r="A67" t="s">
        <v>31</v>
      </c>
      <c r="E67">
        <v>0.17</v>
      </c>
      <c r="F67">
        <v>0.18</v>
      </c>
      <c r="G67">
        <v>0.19</v>
      </c>
      <c r="H67">
        <v>0.2</v>
      </c>
      <c r="J67">
        <v>0.1</v>
      </c>
      <c r="K67">
        <v>0.11</v>
      </c>
      <c r="L67">
        <v>0.12</v>
      </c>
      <c r="N67">
        <v>0.18</v>
      </c>
      <c r="O67">
        <v>0.19</v>
      </c>
      <c r="P67">
        <v>0.2</v>
      </c>
      <c r="Q67">
        <v>0.23</v>
      </c>
    </row>
    <row r="68" spans="1:18" x14ac:dyDescent="0.25">
      <c r="A68" t="s">
        <v>35</v>
      </c>
      <c r="F68">
        <v>125060</v>
      </c>
      <c r="J68">
        <v>92847</v>
      </c>
    </row>
    <row r="69" spans="1:18" x14ac:dyDescent="0.25">
      <c r="A69" t="s">
        <v>36</v>
      </c>
      <c r="F69">
        <v>21260</v>
      </c>
      <c r="J69" s="9">
        <f>J66+J68*0.1</f>
        <v>43784.7</v>
      </c>
    </row>
    <row r="70" spans="1:18" x14ac:dyDescent="0.25">
      <c r="F70">
        <f>SUM(F68:F69)</f>
        <v>146320</v>
      </c>
      <c r="J70">
        <f>SUM(J68:J69)</f>
        <v>136631.70000000001</v>
      </c>
    </row>
    <row r="73" spans="1:18" x14ac:dyDescent="0.25">
      <c r="A73" t="s">
        <v>33</v>
      </c>
      <c r="E73" s="10">
        <f>$B$51*E58^$B$52*E59*$B$53*$B$54^E60*$B$55^(1/(E61-1900))*E62^$B$56*$B$57^E63</f>
        <v>78358.521011129968</v>
      </c>
      <c r="F73" s="10">
        <f>$B$51*F58^$B$52*F59*$B$53*$B$54^F60*$B$55^(1/(F61-1900))*F62^$B$56*$B$57^F63</f>
        <v>129423.53191427796</v>
      </c>
      <c r="G73" s="10">
        <f t="shared" ref="G73:H73" si="0">$B$51*G58^$B$52*G59*$B$53*$B$54^G60*$B$55^(1/(G61-1900))*G62^$B$56*$B$57^G63</f>
        <v>205966.4426147528</v>
      </c>
      <c r="H73" s="10">
        <f t="shared" si="0"/>
        <v>469807.96539144288</v>
      </c>
      <c r="I73" s="10"/>
      <c r="J73" s="10">
        <f t="shared" ref="I73:L73" si="1">$B$51*J58^$B$52*J59*$B$53*$B$54^J60*$B$55^(1/(J61-1900))*J62^$B$56*$B$57^J63</f>
        <v>969604.87901508925</v>
      </c>
      <c r="K73" s="10">
        <f t="shared" si="1"/>
        <v>1066565.3669165981</v>
      </c>
      <c r="L73" s="10">
        <f t="shared" si="1"/>
        <v>1396747.6319761402</v>
      </c>
      <c r="M73" s="10"/>
      <c r="N73" s="10"/>
      <c r="O73" s="10"/>
      <c r="P73" s="10"/>
      <c r="Q73" s="10"/>
      <c r="R73" s="10" t="s">
        <v>39</v>
      </c>
    </row>
    <row r="74" spans="1:18" x14ac:dyDescent="0.25">
      <c r="A74" t="s">
        <v>34</v>
      </c>
      <c r="E74" s="10">
        <f>E73*$G$54</f>
        <v>111269.09983580455</v>
      </c>
      <c r="F74" s="10">
        <f t="shared" ref="F74:H74" si="2">F73*$G$54</f>
        <v>183781.4153182747</v>
      </c>
      <c r="G74" s="10">
        <f t="shared" si="2"/>
        <v>292472.34851294896</v>
      </c>
      <c r="H74" s="10">
        <f t="shared" si="2"/>
        <v>667127.31085584883</v>
      </c>
      <c r="I74" s="10"/>
      <c r="J74" s="10">
        <f t="shared" ref="J74" si="3">J73*$G$54</f>
        <v>1376838.9282014268</v>
      </c>
      <c r="K74" s="10">
        <f t="shared" ref="K74" si="4">K73*$G$54</f>
        <v>1514522.8210215692</v>
      </c>
      <c r="L74" s="10">
        <f t="shared" ref="L74" si="5">L73*$G$54</f>
        <v>1983381.6374061189</v>
      </c>
      <c r="M74" s="10"/>
      <c r="N74" s="10"/>
      <c r="O74" s="10"/>
      <c r="P74" s="10"/>
      <c r="Q74" s="10"/>
      <c r="R74" s="10"/>
    </row>
    <row r="77" spans="1:18" x14ac:dyDescent="0.25">
      <c r="A77" t="s">
        <v>38</v>
      </c>
    </row>
    <row r="79" spans="1:18" x14ac:dyDescent="0.25">
      <c r="A79" t="s">
        <v>30</v>
      </c>
    </row>
    <row r="80" spans="1:18" x14ac:dyDescent="0.25">
      <c r="A80" t="s">
        <v>29</v>
      </c>
    </row>
    <row r="81" spans="1:1" x14ac:dyDescent="0.25">
      <c r="A81" t="s">
        <v>28</v>
      </c>
    </row>
    <row r="82" spans="1:1" x14ac:dyDescent="0.25">
      <c r="A82" t="s">
        <v>27</v>
      </c>
    </row>
  </sheetData>
  <mergeCells count="3">
    <mergeCell ref="E56:H56"/>
    <mergeCell ref="J56:L56"/>
    <mergeCell ref="N56:Q56"/>
  </mergeCells>
  <hyperlinks>
    <hyperlink ref="E54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ParkerVascik</dc:creator>
  <cp:lastModifiedBy>ParkerVascik</cp:lastModifiedBy>
  <dcterms:created xsi:type="dcterms:W3CDTF">2016-03-14T20:11:03Z</dcterms:created>
  <dcterms:modified xsi:type="dcterms:W3CDTF">2016-03-28T19:43:12Z</dcterms:modified>
</cp:coreProperties>
</file>