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board" sheetId="1" r:id="rId1"/>
  </sheets>
  <definedNames>
    <definedName name="BoardQty" localSheetId="0">'mainboard'!$H$1</definedName>
    <definedName name="PURCHASE_DESCRIPTION" localSheetId="0">'mainboard'!$H$51</definedName>
    <definedName name="TotalCost" localSheetId="0">'mainboard'!$H$3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5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5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<sst xmlns="http://schemas.openxmlformats.org/spreadsheetml/2006/main" count="232" uniqueCount="152">
  <si>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</si>
  <si>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</si>
  <si>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</si>
  <si>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</si>
  <si>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</si>
  <si>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</si>
  <si>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</si>
  <si>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</si>
  <si>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</si>
  <si>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C1-C3,C7-C9,C15</t>
  </si>
  <si>
    <t>10uF</t>
  </si>
  <si>
    <t>C_0805_2012Metric</t>
  </si>
  <si>
    <t>CL21B106KOQNNNG</t>
  </si>
  <si>
    <t>C5,C11-C13,C16</t>
  </si>
  <si>
    <t>0.1uF</t>
  </si>
  <si>
    <t>C_0603_1608Metric</t>
  </si>
  <si>
    <t>C0603C104J4RAC7867</t>
  </si>
  <si>
    <t>H1,H2</t>
  </si>
  <si>
    <t>MountingHole</t>
  </si>
  <si>
    <t>MountingHole_3.2mm_M3_ISO7380_Pad_TopOnly</t>
  </si>
  <si>
    <t>-</t>
  </si>
  <si>
    <t>H3-H5</t>
  </si>
  <si>
    <t>MountingHole_Pad</t>
  </si>
  <si>
    <t>MountingHole_3.2mm_M3_Pad_Via</t>
  </si>
  <si>
    <t>H6,H7</t>
  </si>
  <si>
    <t>MountingHole_4.3mm_M4_Pad_Via</t>
  </si>
  <si>
    <t>J1</t>
  </si>
  <si>
    <t>MC Comms Header</t>
  </si>
  <si>
    <t>PinSocket_1x06_P2.54mm_Vertical</t>
  </si>
  <si>
    <t>PPTC061LFBN-RC</t>
  </si>
  <si>
    <t>J2</t>
  </si>
  <si>
    <t>3.3V Breakout</t>
  </si>
  <si>
    <t>PinSocket_1x08_P2.54mm_Vertical</t>
  </si>
  <si>
    <t>J3</t>
  </si>
  <si>
    <t>MC Digital HEADER</t>
  </si>
  <si>
    <t>J4</t>
  </si>
  <si>
    <t>5V Breakout</t>
  </si>
  <si>
    <t>J5</t>
  </si>
  <si>
    <t>MC_PWR</t>
  </si>
  <si>
    <t>PinHeader_1x06_P2.54mm_Vertical</t>
  </si>
  <si>
    <t>J6</t>
  </si>
  <si>
    <t>MC Digital GPIO</t>
  </si>
  <si>
    <t>J7</t>
  </si>
  <si>
    <t>GND Breakout</t>
  </si>
  <si>
    <t>J8</t>
  </si>
  <si>
    <t>MC Comms Breakout</t>
  </si>
  <si>
    <t>J9,J11</t>
  </si>
  <si>
    <t>BUS Breakout</t>
  </si>
  <si>
    <t>PinHeader_2x04_P2.54mm_Vertical</t>
  </si>
  <si>
    <t>J10</t>
  </si>
  <si>
    <t>5V Fan Header</t>
  </si>
  <si>
    <t>PinHeader_1x02_P2.54mm_Vertical</t>
  </si>
  <si>
    <t>J12</t>
  </si>
  <si>
    <t>CP_2035551012</t>
  </si>
  <si>
    <t>MOLEX_2035551012</t>
  </si>
  <si>
    <t>2035551012</t>
  </si>
  <si>
    <t>J13</t>
  </si>
  <si>
    <t>Chamber 1</t>
  </si>
  <si>
    <t>MTJ-889X1-FSE(RJ45)</t>
  </si>
  <si>
    <t>MTJ-889X1-FSE</t>
  </si>
  <si>
    <t>MODULAR JACK RJ45 8P8C</t>
  </si>
  <si>
    <t>J14</t>
  </si>
  <si>
    <t>Chamber 2</t>
  </si>
  <si>
    <t>J15</t>
  </si>
  <si>
    <t>Chamber 3</t>
  </si>
  <si>
    <t>J17</t>
  </si>
  <si>
    <t>RTC Module</t>
  </si>
  <si>
    <t>J18</t>
  </si>
  <si>
    <t>Raspberry Pi</t>
  </si>
  <si>
    <t>IDC-Header_2x20_P2.54mm_Vertical</t>
  </si>
  <si>
    <t>3020-20-0100-00</t>
  </si>
  <si>
    <t>J21</t>
  </si>
  <si>
    <t>+12V In</t>
  </si>
  <si>
    <t>YK7010223000G(2POS-Terminal-Block)</t>
  </si>
  <si>
    <t>YK7010223000G</t>
  </si>
  <si>
    <t>JP1</t>
  </si>
  <si>
    <t>SolderJumper_2_Open</t>
  </si>
  <si>
    <t>SolderJumper-2_P1.3mm_Open_TrianglePad1.0x1.5mm</t>
  </si>
  <si>
    <t>JP2</t>
  </si>
  <si>
    <t>SCL_SELECT</t>
  </si>
  <si>
    <t>SolderJumper-3_P1.3mm_Bridged12_Pad1.0x1.5mm</t>
  </si>
  <si>
    <t>JP3</t>
  </si>
  <si>
    <t>MC 3.3V</t>
  </si>
  <si>
    <t>SolderJumper-2_P1.3mm_Bridged2Bar_Pad1.0x1.5mm</t>
  </si>
  <si>
    <t>JP4</t>
  </si>
  <si>
    <t>RPi-Reset_EN</t>
  </si>
  <si>
    <t>JP5</t>
  </si>
  <si>
    <t>SDA_SELECT</t>
  </si>
  <si>
    <t>JP6</t>
  </si>
  <si>
    <t>PI-RTC_PWR_EN</t>
  </si>
  <si>
    <t>JP7</t>
  </si>
  <si>
    <t>Earth Ground-Signal Groud Bridge</t>
  </si>
  <si>
    <t>JP8,JP9</t>
  </si>
  <si>
    <t>SolderJumper-2_P1.3mm_Open_Pad1.0x1.5mm</t>
  </si>
  <si>
    <t>Q1</t>
  </si>
  <si>
    <t>DMG3402L</t>
  </si>
  <si>
    <t>SOT-23</t>
  </si>
  <si>
    <t>DMG3402L-7</t>
  </si>
  <si>
    <t>Q2</t>
  </si>
  <si>
    <t>RD3L07BAT</t>
  </si>
  <si>
    <t>TO-252-2</t>
  </si>
  <si>
    <t>RD3L03BATTL1</t>
  </si>
  <si>
    <t>R1,R3,R17,R18</t>
  </si>
  <si>
    <t>4.7k</t>
  </si>
  <si>
    <t>R_0603_1608Metric</t>
  </si>
  <si>
    <t>RMCF0603FT4K70</t>
  </si>
  <si>
    <t>R2</t>
  </si>
  <si>
    <t>120R</t>
  </si>
  <si>
    <t>RC0603FR-07120RL</t>
  </si>
  <si>
    <t>R4,R6,R9-R14</t>
  </si>
  <si>
    <t>10k</t>
  </si>
  <si>
    <t>RMCF0603FT10K0</t>
  </si>
  <si>
    <t>R5</t>
  </si>
  <si>
    <t>1k</t>
  </si>
  <si>
    <t>RC0603FR-071KL</t>
  </si>
  <si>
    <t>R19,R21</t>
  </si>
  <si>
    <t>100k</t>
  </si>
  <si>
    <t>RC0603FR-07100KL</t>
  </si>
  <si>
    <t>R20,R22</t>
  </si>
  <si>
    <t>100R</t>
  </si>
  <si>
    <t>RC0603FR-07100RL</t>
  </si>
  <si>
    <t>S1</t>
  </si>
  <si>
    <t>PTS636-SMG25J-SMTR-LFS</t>
  </si>
  <si>
    <t>PTS636SK50SMTRLFS</t>
  </si>
  <si>
    <t>U2</t>
  </si>
  <si>
    <t>PCA9548ADB</t>
  </si>
  <si>
    <t>SSOP-24_5.3x8.2mm_P0.65mm</t>
  </si>
  <si>
    <t>U3-U5</t>
  </si>
  <si>
    <t>LTC4311CSC6#TRPBF</t>
  </si>
  <si>
    <t>SOT-363_SC-70-6</t>
  </si>
  <si>
    <t>U7</t>
  </si>
  <si>
    <t>DFRobot-5V-Regulator</t>
  </si>
  <si>
    <t>Digi-Key</t>
  </si>
  <si>
    <t>Avail</t>
  </si>
  <si>
    <t>Purch</t>
  </si>
  <si>
    <t>MOQ</t>
  </si>
  <si>
    <t>Cat#</t>
  </si>
  <si>
    <t>Buy here</t>
  </si>
  <si>
    <t>Total Purchase:</t>
  </si>
  <si>
    <t>Purchase description:</t>
  </si>
  <si>
    <t>Prj:</t>
  </si>
  <si>
    <t>Main | Hydroponics Mainboard</t>
  </si>
  <si>
    <t>Co.:</t>
  </si>
  <si>
    <t>Aerosol Technology Lab | Texas A&amp;M University @ College Station, TX</t>
  </si>
  <si>
    <t>Prj date:</t>
  </si>
  <si>
    <t>Fri 22 Oct 2021 12:01:29 PM CDT</t>
  </si>
  <si>
    <t>Board Qty:</t>
  </si>
  <si>
    <t>Total Cost:</t>
  </si>
  <si>
    <t>Unit Cost:</t>
  </si>
  <si>
    <t>$ date:</t>
  </si>
  <si>
    <t>2021-10-22 12:02:37</t>
  </si>
  <si>
    <t>KiCost® v1.1.6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</si>
</sst>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0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en/products/detail/sullins-connector-solutions/PPTC061LFBN-RC/810145" TargetMode="External"/><Relationship Id="rId2" Type="http://schemas.openxmlformats.org/officeDocument/2006/relationships/hyperlink" Target="https://www.digikey.com/en/products/detail/sullins-connector-solutions/PPTC061LFBN-RC/810145" TargetMode="External"/><Relationship Id="rId3" Type="http://schemas.openxmlformats.org/officeDocument/2006/relationships/hyperlink" Target="https://www.digikey.com/en/htmldatasheets/production/1638528/0/0/1/yk701xx2x0j0g-drawing.html?site=US&amp;lang=en&amp;cur=USD" TargetMode="External"/><Relationship Id="rId4" Type="http://schemas.openxmlformats.org/officeDocument/2006/relationships/hyperlink" Target="http://www.diodes.com/assets/Datasheets/DMG3402L.pdf" TargetMode="External"/><Relationship Id="rId5" Type="http://schemas.openxmlformats.org/officeDocument/2006/relationships/hyperlink" Target="https://fscdn.rohm.com/en/products/databook/datasheet/discrete/transistor/mosfet/rd3l07battl1-e.pdf" TargetMode="External"/><Relationship Id="rId6" Type="http://schemas.openxmlformats.org/officeDocument/2006/relationships/hyperlink" Target="https://www.ckswitches.com/media/2779/pts636.pdf" TargetMode="External"/><Relationship Id="rId7" Type="http://schemas.openxmlformats.org/officeDocument/2006/relationships/hyperlink" Target="http://www.ti.com/lit/ds/symlink/pca9548a.pdf" TargetMode="External"/><Relationship Id="rId8" Type="http://schemas.openxmlformats.org/officeDocument/2006/relationships/hyperlink" Target="https://www.analog.com/media/en/technical-documentation/data-sheets/4311fa.pdf" TargetMode="External"/><Relationship Id="rId9" Type="http://schemas.openxmlformats.org/officeDocument/2006/relationships/hyperlink" Target="https://www.digikey.com/ordering/shoppingcart" TargetMode="External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3"/>
  <cols>
    <col min="1" max="1" width="16.7109375" customWidth="1"/>
    <col min="2" max="2" width="33.7109375" customWidth="1"/>
    <col min="3" max="3" width="33.7109375" customWidth="1" outlineLevel="2"/>
    <col min="4" max="4" width="19.7109375" customWidth="1" outlineLevel="1"/>
    <col min="5" max="5" width="23.7109375" customWidth="1" outlineLevel="1"/>
    <col min="6" max="6" width="9.140625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>
      <c r="A1" s="1" t="s">
        <v>140</v>
      </c>
      <c r="B1" s="2" t="s">
        <v>141</v>
      </c>
      <c r="G1" s="3" t="s">
        <v>146</v>
      </c>
      <c r="H1" s="3">
        <v>100</v>
      </c>
    </row>
    <row r="2" spans="1:14">
      <c r="A2" s="1" t="s">
        <v>142</v>
      </c>
      <c r="B2" s="2" t="s">
        <v>143</v>
      </c>
      <c r="G2" s="1" t="s">
        <v>148</v>
      </c>
      <c r="H2" s="4">
        <f>TotalCost/BoardQty</f>
        <v>0.0</v>
      </c>
    </row>
    <row r="3" spans="1:14">
      <c r="A3" s="1" t="s">
        <v>144</v>
      </c>
      <c r="B3" s="2" t="s">
        <v>145</v>
      </c>
      <c r="G3" s="1" t="s">
        <v>147</v>
      </c>
      <c r="H3" s="5">
        <f>SUM(H7:H48)</f>
        <v>0</v>
      </c>
      <c r="M3" s="5">
        <f>SUM(M7:M48)</f>
        <v>0</v>
      </c>
      <c r="N3" s="6" t="str">
        <f>(COUNTA(M7:M48)&amp;" of "&amp;ROWS(M7:M48)&amp;" parts found")</f>
        <v>0 of 42 parts found</v>
      </c>
    </row>
    <row r="4" spans="1:14">
      <c r="A4" s="1" t="s">
        <v>149</v>
      </c>
      <c r="B4" s="2" t="s">
        <v>150</v>
      </c>
    </row>
    <row r="5" spans="1:14">
      <c r="A5" s="7" t="s">
        <v>0</v>
      </c>
      <c r="B5" s="7"/>
      <c r="C5" s="7"/>
      <c r="D5" s="7"/>
      <c r="E5" s="7"/>
      <c r="F5" s="7"/>
      <c r="G5" s="7"/>
      <c r="H5" s="7"/>
      <c r="I5" s="8" t="s">
        <v>132</v>
      </c>
      <c r="J5" s="8"/>
      <c r="K5" s="8"/>
      <c r="L5" s="8"/>
      <c r="M5" s="8"/>
      <c r="N5" s="8"/>
    </row>
    <row r="6" spans="1:14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133</v>
      </c>
      <c r="J6" s="9" t="s">
        <v>134</v>
      </c>
      <c r="K6" s="9" t="s">
        <v>7</v>
      </c>
      <c r="L6" s="9" t="s">
        <v>135</v>
      </c>
      <c r="M6" s="9" t="s">
        <v>8</v>
      </c>
      <c r="N6" s="9" t="s">
        <v>136</v>
      </c>
    </row>
    <row r="7" spans="1:14">
      <c r="A7" s="10" t="s">
        <v>9</v>
      </c>
      <c r="B7" s="10" t="s">
        <v>10</v>
      </c>
      <c r="C7" s="10" t="s">
        <v>11</v>
      </c>
      <c r="D7" s="10" t="s">
        <v>12</v>
      </c>
      <c r="F7" s="10">
        <f>CEILING(BoardQty*7,1)</f>
        <v>700</v>
      </c>
      <c r="G7" s="11">
        <f>IF(MIN(K7)&lt;&gt;0,MIN(K7),"")</f>
        <v/>
      </c>
      <c r="H7" s="12">
        <f>IF(AND(ISNUMBER(F7),ISNUMBER(G7)),F7*G7,"")</f>
        <v/>
      </c>
    </row>
    <row r="8" spans="1:14">
      <c r="A8" s="10" t="s">
        <v>13</v>
      </c>
      <c r="B8" s="10" t="s">
        <v>14</v>
      </c>
      <c r="C8" s="10" t="s">
        <v>15</v>
      </c>
      <c r="D8" s="10" t="s">
        <v>16</v>
      </c>
      <c r="E8" s="10" t="s">
        <v>16</v>
      </c>
      <c r="F8" s="10">
        <f>CEILING(BoardQty*5.0,1)</f>
        <v>500</v>
      </c>
      <c r="G8" s="11">
        <f>IF(MIN(K8)&lt;&gt;0,MIN(K8),"")</f>
        <v/>
      </c>
      <c r="H8" s="12">
        <f>IF(AND(ISNUMBER(F8),ISNUMBER(G8)),F8*G8,"")</f>
        <v/>
      </c>
    </row>
    <row r="9" spans="1:14" ht="30" customHeight="1">
      <c r="A9" s="10" t="s">
        <v>17</v>
      </c>
      <c r="B9" s="10" t="s">
        <v>18</v>
      </c>
      <c r="C9" s="10" t="s">
        <v>19</v>
      </c>
      <c r="D9" s="10" t="s">
        <v>20</v>
      </c>
      <c r="E9" s="10" t="s">
        <v>20</v>
      </c>
      <c r="F9" s="10">
        <f>CEILING(BoardQty*2.0,1)</f>
        <v>200</v>
      </c>
      <c r="G9" s="11">
        <f>IF(MIN(K9)&lt;&gt;0,MIN(K9),"")</f>
        <v/>
      </c>
      <c r="H9" s="12">
        <f>IF(AND(ISNUMBER(F9),ISNUMBER(G9)),F9*G9,"")</f>
        <v/>
      </c>
    </row>
    <row r="10" spans="1:14">
      <c r="A10" s="10" t="s">
        <v>21</v>
      </c>
      <c r="B10" s="10" t="s">
        <v>22</v>
      </c>
      <c r="C10" s="10" t="s">
        <v>23</v>
      </c>
      <c r="D10" s="10" t="s">
        <v>20</v>
      </c>
      <c r="E10" s="10" t="s">
        <v>20</v>
      </c>
      <c r="F10" s="10">
        <f>CEILING(BoardQty*3.0,1)</f>
        <v>300</v>
      </c>
      <c r="G10" s="11">
        <f>IF(MIN(K10)&lt;&gt;0,MIN(K10),"")</f>
        <v/>
      </c>
      <c r="H10" s="12">
        <f>IF(AND(ISNUMBER(F10),ISNUMBER(G10)),F10*G10,"")</f>
        <v/>
      </c>
    </row>
    <row r="11" spans="1:14">
      <c r="A11" s="10" t="s">
        <v>24</v>
      </c>
      <c r="B11" s="10" t="s">
        <v>22</v>
      </c>
      <c r="C11" s="10" t="s">
        <v>25</v>
      </c>
      <c r="D11" s="10" t="s">
        <v>20</v>
      </c>
      <c r="E11" s="10" t="s">
        <v>20</v>
      </c>
      <c r="F11" s="10">
        <f>CEILING(BoardQty*2.0,1)</f>
        <v>200</v>
      </c>
      <c r="G11" s="11">
        <f>IF(MIN(K11)&lt;&gt;0,MIN(K11),"")</f>
        <v/>
      </c>
      <c r="H11" s="12">
        <f>IF(AND(ISNUMBER(F11),ISNUMBER(G11)),F11*G11,"")</f>
        <v/>
      </c>
    </row>
    <row r="12" spans="1:14">
      <c r="A12" s="10" t="s">
        <v>26</v>
      </c>
      <c r="B12" s="10" t="s">
        <v>27</v>
      </c>
      <c r="C12" s="10" t="s">
        <v>28</v>
      </c>
      <c r="D12" s="10" t="s">
        <v>29</v>
      </c>
      <c r="E12" s="10" t="s">
        <v>29</v>
      </c>
      <c r="F12" s="10">
        <f>CEILING(BoardQty*1.0,1)</f>
        <v>100</v>
      </c>
      <c r="G12" s="11">
        <f>IF(MIN(K12)&lt;&gt;0,MIN(K12),"")</f>
        <v/>
      </c>
      <c r="H12" s="12">
        <f>IF(AND(ISNUMBER(F12),ISNUMBER(G12)),F12*G12,"")</f>
        <v/>
      </c>
    </row>
    <row r="13" spans="1:14">
      <c r="A13" s="10" t="s">
        <v>30</v>
      </c>
      <c r="B13" s="10" t="s">
        <v>31</v>
      </c>
      <c r="C13" s="10" t="s">
        <v>32</v>
      </c>
      <c r="D13" s="10" t="s">
        <v>20</v>
      </c>
      <c r="E13" s="10" t="s">
        <v>20</v>
      </c>
      <c r="F13" s="10">
        <f>CEILING(BoardQty*1.0,1)</f>
        <v>100</v>
      </c>
      <c r="G13" s="11">
        <f>IF(MIN(K13)&lt;&gt;0,MIN(K13),"")</f>
        <v/>
      </c>
      <c r="H13" s="12">
        <f>IF(AND(ISNUMBER(F13),ISNUMBER(G13)),F13*G13,"")</f>
        <v/>
      </c>
    </row>
    <row r="14" spans="1:14">
      <c r="A14" s="10" t="s">
        <v>33</v>
      </c>
      <c r="B14" s="10" t="s">
        <v>34</v>
      </c>
      <c r="C14" s="10" t="s">
        <v>28</v>
      </c>
      <c r="D14" s="10" t="s">
        <v>29</v>
      </c>
      <c r="E14" s="10" t="s">
        <v>29</v>
      </c>
      <c r="F14" s="10">
        <f>CEILING(BoardQty*1.0,1)</f>
        <v>100</v>
      </c>
      <c r="G14" s="11">
        <f>IF(MIN(K14)&lt;&gt;0,MIN(K14),"")</f>
        <v/>
      </c>
      <c r="H14" s="12">
        <f>IF(AND(ISNUMBER(F14),ISNUMBER(G14)),F14*G14,"")</f>
        <v/>
      </c>
    </row>
    <row r="15" spans="1:14">
      <c r="A15" s="10" t="s">
        <v>35</v>
      </c>
      <c r="B15" s="10" t="s">
        <v>36</v>
      </c>
      <c r="C15" s="10" t="s">
        <v>32</v>
      </c>
      <c r="D15" s="10" t="s">
        <v>20</v>
      </c>
      <c r="E15" s="10" t="s">
        <v>20</v>
      </c>
      <c r="F15" s="10">
        <f>CEILING(BoardQty*1.0,1)</f>
        <v>100</v>
      </c>
      <c r="G15" s="11">
        <f>IF(MIN(K15)&lt;&gt;0,MIN(K15),"")</f>
        <v/>
      </c>
      <c r="H15" s="12">
        <f>IF(AND(ISNUMBER(F15),ISNUMBER(G15)),F15*G15,"")</f>
        <v/>
      </c>
    </row>
    <row r="16" spans="1:14">
      <c r="A16" s="10" t="s">
        <v>37</v>
      </c>
      <c r="B16" s="10" t="s">
        <v>38</v>
      </c>
      <c r="C16" s="10" t="s">
        <v>39</v>
      </c>
      <c r="D16" s="10" t="s">
        <v>29</v>
      </c>
      <c r="E16" s="10" t="s">
        <v>29</v>
      </c>
      <c r="F16" s="10">
        <f>CEILING(BoardQty*1.0,1)</f>
        <v>100</v>
      </c>
      <c r="G16" s="11">
        <f>IF(MIN(K16)&lt;&gt;0,MIN(K16),"")</f>
        <v/>
      </c>
      <c r="H16" s="12">
        <f>IF(AND(ISNUMBER(F16),ISNUMBER(G16)),F16*G16,"")</f>
        <v/>
      </c>
    </row>
    <row r="17" spans="1:8">
      <c r="A17" s="10" t="s">
        <v>40</v>
      </c>
      <c r="B17" s="10" t="s">
        <v>41</v>
      </c>
      <c r="C17" s="10" t="s">
        <v>28</v>
      </c>
      <c r="D17" s="10" t="s">
        <v>29</v>
      </c>
      <c r="E17" s="10" t="s">
        <v>29</v>
      </c>
      <c r="F17" s="10">
        <f>CEILING(BoardQty*1.0,1)</f>
        <v>100</v>
      </c>
      <c r="G17" s="11">
        <f>IF(MIN(K17)&lt;&gt;0,MIN(K17),"")</f>
        <v/>
      </c>
      <c r="H17" s="12">
        <f>IF(AND(ISNUMBER(F17),ISNUMBER(G17)),F17*G17,"")</f>
        <v/>
      </c>
    </row>
    <row r="18" spans="1:8">
      <c r="A18" s="10" t="s">
        <v>42</v>
      </c>
      <c r="B18" s="10" t="s">
        <v>43</v>
      </c>
      <c r="C18" s="10" t="s">
        <v>32</v>
      </c>
      <c r="E18" s="10" t="s">
        <v>20</v>
      </c>
      <c r="F18" s="10">
        <f>CEILING(BoardQty*1.0,1)</f>
        <v>100</v>
      </c>
      <c r="G18" s="11">
        <f>IF(MIN(K18)&lt;&gt;0,MIN(K18),"")</f>
        <v/>
      </c>
      <c r="H18" s="12">
        <f>IF(AND(ISNUMBER(F18),ISNUMBER(G18)),F18*G18,"")</f>
        <v/>
      </c>
    </row>
    <row r="19" spans="1:8">
      <c r="A19" s="10" t="s">
        <v>44</v>
      </c>
      <c r="B19" s="10" t="s">
        <v>45</v>
      </c>
      <c r="C19" s="10" t="s">
        <v>39</v>
      </c>
      <c r="D19" s="10" t="s">
        <v>29</v>
      </c>
      <c r="E19" s="10" t="s">
        <v>29</v>
      </c>
      <c r="F19" s="10">
        <f>CEILING(BoardQty*1.0,1)</f>
        <v>100</v>
      </c>
      <c r="G19" s="11">
        <f>IF(MIN(K19)&lt;&gt;0,MIN(K19),"")</f>
        <v/>
      </c>
      <c r="H19" s="12">
        <f>IF(AND(ISNUMBER(F19),ISNUMBER(G19)),F19*G19,"")</f>
        <v/>
      </c>
    </row>
    <row r="20" spans="1:8">
      <c r="A20" s="10" t="s">
        <v>46</v>
      </c>
      <c r="B20" s="10" t="s">
        <v>47</v>
      </c>
      <c r="C20" s="10" t="s">
        <v>48</v>
      </c>
      <c r="D20" s="10" t="s">
        <v>20</v>
      </c>
      <c r="E20" s="10" t="s">
        <v>20</v>
      </c>
      <c r="F20" s="10">
        <f>CEILING(BoardQty*2.0,1)</f>
        <v>200</v>
      </c>
      <c r="G20" s="11">
        <f>IF(MIN(K20)&lt;&gt;0,MIN(K20),"")</f>
        <v/>
      </c>
      <c r="H20" s="12">
        <f>IF(AND(ISNUMBER(F20),ISNUMBER(G20)),F20*G20,"")</f>
        <v/>
      </c>
    </row>
    <row r="21" spans="1:8">
      <c r="A21" s="10" t="s">
        <v>49</v>
      </c>
      <c r="B21" s="10" t="s">
        <v>50</v>
      </c>
      <c r="C21" s="10" t="s">
        <v>51</v>
      </c>
      <c r="D21" s="10" t="s">
        <v>20</v>
      </c>
      <c r="E21" s="10" t="s">
        <v>20</v>
      </c>
      <c r="F21" s="10">
        <f>CEILING(BoardQty*1.0,1)</f>
        <v>100</v>
      </c>
      <c r="G21" s="11">
        <f>IF(MIN(K21)&lt;&gt;0,MIN(K21),"")</f>
        <v/>
      </c>
      <c r="H21" s="12">
        <f>IF(AND(ISNUMBER(F21),ISNUMBER(G21)),F21*G21,"")</f>
        <v/>
      </c>
    </row>
    <row r="22" spans="1:8">
      <c r="A22" s="10" t="s">
        <v>52</v>
      </c>
      <c r="B22" s="10" t="s">
        <v>53</v>
      </c>
      <c r="C22" s="10" t="s">
        <v>54</v>
      </c>
      <c r="D22" s="10" t="s">
        <v>55</v>
      </c>
      <c r="E22" s="10" t="s">
        <v>55</v>
      </c>
      <c r="F22" s="10">
        <f>CEILING(BoardQty*1.0,1)</f>
        <v>100</v>
      </c>
      <c r="G22" s="11">
        <f>IF(MIN(K22)&lt;&gt;0,MIN(K22),"")</f>
        <v/>
      </c>
      <c r="H22" s="12">
        <f>IF(AND(ISNUMBER(F22),ISNUMBER(G22)),F22*G22,"")</f>
        <v/>
      </c>
    </row>
    <row r="23" spans="1:8">
      <c r="A23" s="10" t="s">
        <v>56</v>
      </c>
      <c r="B23" s="10" t="s">
        <v>57</v>
      </c>
      <c r="C23" s="10" t="s">
        <v>58</v>
      </c>
      <c r="D23" s="10" t="s">
        <v>59</v>
      </c>
      <c r="E23" s="10" t="s">
        <v>60</v>
      </c>
      <c r="F23" s="10">
        <f>CEILING(BoardQty*1.0,1)</f>
        <v>100</v>
      </c>
      <c r="G23" s="11">
        <f>IF(MIN(K23)&lt;&gt;0,MIN(K23),"")</f>
        <v/>
      </c>
      <c r="H23" s="12">
        <f>IF(AND(ISNUMBER(F23),ISNUMBER(G23)),F23*G23,"")</f>
        <v/>
      </c>
    </row>
    <row r="24" spans="1:8">
      <c r="A24" s="10" t="s">
        <v>61</v>
      </c>
      <c r="B24" s="10" t="s">
        <v>62</v>
      </c>
      <c r="C24" s="10" t="s">
        <v>58</v>
      </c>
      <c r="D24" s="10" t="s">
        <v>59</v>
      </c>
      <c r="E24" s="10" t="s">
        <v>60</v>
      </c>
      <c r="F24" s="10">
        <f>CEILING(BoardQty*1.0,1)</f>
        <v>100</v>
      </c>
      <c r="G24" s="11">
        <f>IF(MIN(K24)&lt;&gt;0,MIN(K24),"")</f>
        <v/>
      </c>
      <c r="H24" s="12">
        <f>IF(AND(ISNUMBER(F24),ISNUMBER(G24)),F24*G24,"")</f>
        <v/>
      </c>
    </row>
    <row r="25" spans="1:8">
      <c r="A25" s="10" t="s">
        <v>63</v>
      </c>
      <c r="B25" s="10" t="s">
        <v>64</v>
      </c>
      <c r="C25" s="10" t="s">
        <v>58</v>
      </c>
      <c r="D25" s="10" t="s">
        <v>59</v>
      </c>
      <c r="E25" s="10" t="s">
        <v>60</v>
      </c>
      <c r="F25" s="10">
        <f>CEILING(BoardQty*1.0,1)</f>
        <v>100</v>
      </c>
      <c r="G25" s="11">
        <f>IF(MIN(K25)&lt;&gt;0,MIN(K25),"")</f>
        <v/>
      </c>
      <c r="H25" s="12">
        <f>IF(AND(ISNUMBER(F25),ISNUMBER(G25)),F25*G25,"")</f>
        <v/>
      </c>
    </row>
    <row r="26" spans="1:8">
      <c r="A26" s="10" t="s">
        <v>65</v>
      </c>
      <c r="B26" s="10" t="s">
        <v>66</v>
      </c>
      <c r="C26" s="10" t="s">
        <v>28</v>
      </c>
      <c r="D26" s="10" t="s">
        <v>29</v>
      </c>
      <c r="E26" s="10" t="s">
        <v>29</v>
      </c>
      <c r="F26" s="10">
        <f>CEILING(BoardQty*1.0,1)</f>
        <v>100</v>
      </c>
      <c r="G26" s="11">
        <f>IF(MIN(K26)&lt;&gt;0,MIN(K26),"")</f>
        <v/>
      </c>
      <c r="H26" s="12">
        <f>IF(AND(ISNUMBER(F26),ISNUMBER(G26)),F26*G26,"")</f>
        <v/>
      </c>
    </row>
    <row r="27" spans="1:8">
      <c r="A27" s="10" t="s">
        <v>67</v>
      </c>
      <c r="B27" s="10" t="s">
        <v>68</v>
      </c>
      <c r="C27" s="10" t="s">
        <v>69</v>
      </c>
      <c r="D27" s="10" t="s">
        <v>70</v>
      </c>
      <c r="E27" s="10" t="s">
        <v>70</v>
      </c>
      <c r="F27" s="10">
        <f>CEILING(BoardQty*1.0,1)</f>
        <v>100</v>
      </c>
      <c r="G27" s="11">
        <f>IF(MIN(K27)&lt;&gt;0,MIN(K27),"")</f>
        <v/>
      </c>
      <c r="H27" s="12">
        <f>IF(AND(ISNUMBER(F27),ISNUMBER(G27)),F27*G27,"")</f>
        <v/>
      </c>
    </row>
    <row r="28" spans="1:8" ht="30" customHeight="1">
      <c r="A28" s="10" t="s">
        <v>71</v>
      </c>
      <c r="B28" s="10" t="s">
        <v>72</v>
      </c>
      <c r="C28" s="10" t="s">
        <v>73</v>
      </c>
      <c r="D28" s="10" t="s">
        <v>74</v>
      </c>
      <c r="E28" s="10" t="s">
        <v>74</v>
      </c>
      <c r="F28" s="10">
        <f>CEILING(BoardQty*1.0,1)</f>
        <v>100</v>
      </c>
      <c r="G28" s="11">
        <f>IF(MIN(K28)&lt;&gt;0,MIN(K28),"")</f>
        <v/>
      </c>
      <c r="H28" s="12">
        <f>IF(AND(ISNUMBER(F28),ISNUMBER(G28)),F28*G28,"")</f>
        <v/>
      </c>
    </row>
    <row r="29" spans="1:8" ht="30" customHeight="1">
      <c r="A29" s="10" t="s">
        <v>75</v>
      </c>
      <c r="B29" s="10" t="s">
        <v>76</v>
      </c>
      <c r="C29" s="10" t="s">
        <v>77</v>
      </c>
      <c r="D29" s="10" t="s">
        <v>20</v>
      </c>
      <c r="E29" s="10" t="s">
        <v>20</v>
      </c>
      <c r="F29" s="10">
        <f>CEILING(BoardQty*1.0,1)</f>
        <v>100</v>
      </c>
      <c r="G29" s="11">
        <f>IF(MIN(K29)&lt;&gt;0,MIN(K29),"")</f>
        <v/>
      </c>
      <c r="H29" s="12">
        <f>IF(AND(ISNUMBER(F29),ISNUMBER(G29)),F29*G29,"")</f>
        <v/>
      </c>
    </row>
    <row r="30" spans="1:8" ht="30" customHeight="1">
      <c r="A30" s="10" t="s">
        <v>78</v>
      </c>
      <c r="B30" s="10" t="s">
        <v>79</v>
      </c>
      <c r="C30" s="10" t="s">
        <v>80</v>
      </c>
      <c r="D30" s="10" t="s">
        <v>20</v>
      </c>
      <c r="E30" s="10" t="s">
        <v>20</v>
      </c>
      <c r="F30" s="10">
        <f>CEILING(BoardQty*1.0,1)</f>
        <v>100</v>
      </c>
      <c r="G30" s="11">
        <f>IF(MIN(K30)&lt;&gt;0,MIN(K30),"")</f>
        <v/>
      </c>
      <c r="H30" s="12">
        <f>IF(AND(ISNUMBER(F30),ISNUMBER(G30)),F30*G30,"")</f>
        <v/>
      </c>
    </row>
    <row r="31" spans="1:8" ht="30" customHeight="1">
      <c r="A31" s="10" t="s">
        <v>81</v>
      </c>
      <c r="B31" s="10" t="s">
        <v>82</v>
      </c>
      <c r="C31" s="10" t="s">
        <v>83</v>
      </c>
      <c r="D31" s="10" t="s">
        <v>20</v>
      </c>
      <c r="E31" s="10" t="s">
        <v>20</v>
      </c>
      <c r="F31" s="10">
        <f>CEILING(BoardQty*1.0,1)</f>
        <v>100</v>
      </c>
      <c r="G31" s="11">
        <f>IF(MIN(K31)&lt;&gt;0,MIN(K31),"")</f>
        <v/>
      </c>
      <c r="H31" s="12">
        <f>IF(AND(ISNUMBER(F31),ISNUMBER(G31)),F31*G31,"")</f>
        <v/>
      </c>
    </row>
    <row r="32" spans="1:8" ht="30" customHeight="1">
      <c r="A32" s="10" t="s">
        <v>84</v>
      </c>
      <c r="B32" s="10" t="s">
        <v>85</v>
      </c>
      <c r="C32" s="10" t="s">
        <v>77</v>
      </c>
      <c r="D32" s="10" t="s">
        <v>20</v>
      </c>
      <c r="E32" s="10" t="s">
        <v>20</v>
      </c>
      <c r="F32" s="10">
        <f>CEILING(BoardQty*1.0,1)</f>
        <v>100</v>
      </c>
      <c r="G32" s="11">
        <f>IF(MIN(K32)&lt;&gt;0,MIN(K32),"")</f>
        <v/>
      </c>
      <c r="H32" s="12">
        <f>IF(AND(ISNUMBER(F32),ISNUMBER(G32)),F32*G32,"")</f>
        <v/>
      </c>
    </row>
    <row r="33" spans="1:8" ht="30" customHeight="1">
      <c r="A33" s="10" t="s">
        <v>86</v>
      </c>
      <c r="B33" s="10" t="s">
        <v>87</v>
      </c>
      <c r="C33" s="10" t="s">
        <v>80</v>
      </c>
      <c r="D33" s="10" t="s">
        <v>20</v>
      </c>
      <c r="E33" s="10" t="s">
        <v>20</v>
      </c>
      <c r="F33" s="10">
        <f>CEILING(BoardQty*1.0,1)</f>
        <v>100</v>
      </c>
      <c r="G33" s="11">
        <f>IF(MIN(K33)&lt;&gt;0,MIN(K33),"")</f>
        <v/>
      </c>
      <c r="H33" s="12">
        <f>IF(AND(ISNUMBER(F33),ISNUMBER(G33)),F33*G33,"")</f>
        <v/>
      </c>
    </row>
    <row r="34" spans="1:8" ht="30" customHeight="1">
      <c r="A34" s="10" t="s">
        <v>88</v>
      </c>
      <c r="B34" s="10" t="s">
        <v>89</v>
      </c>
      <c r="C34" s="10" t="s">
        <v>77</v>
      </c>
      <c r="D34" s="10" t="s">
        <v>20</v>
      </c>
      <c r="E34" s="10" t="s">
        <v>20</v>
      </c>
      <c r="F34" s="10">
        <f>CEILING(BoardQty*1.0,1)</f>
        <v>100</v>
      </c>
      <c r="G34" s="11">
        <f>IF(MIN(K34)&lt;&gt;0,MIN(K34),"")</f>
        <v/>
      </c>
      <c r="H34" s="12">
        <f>IF(AND(ISNUMBER(F34),ISNUMBER(G34)),F34*G34,"")</f>
        <v/>
      </c>
    </row>
    <row r="35" spans="1:8" ht="30" customHeight="1">
      <c r="A35" s="10" t="s">
        <v>90</v>
      </c>
      <c r="B35" s="10" t="s">
        <v>91</v>
      </c>
      <c r="C35" s="10" t="s">
        <v>77</v>
      </c>
      <c r="D35" s="10" t="s">
        <v>20</v>
      </c>
      <c r="E35" s="10" t="s">
        <v>20</v>
      </c>
      <c r="F35" s="10">
        <f>CEILING(BoardQty*1.0,1)</f>
        <v>100</v>
      </c>
      <c r="G35" s="11">
        <f>IF(MIN(K35)&lt;&gt;0,MIN(K35),"")</f>
        <v/>
      </c>
      <c r="H35" s="12">
        <f>IF(AND(ISNUMBER(F35),ISNUMBER(G35)),F35*G35,"")</f>
        <v/>
      </c>
    </row>
    <row r="36" spans="1:8" ht="30" customHeight="1">
      <c r="A36" s="10" t="s">
        <v>92</v>
      </c>
      <c r="B36" s="10" t="s">
        <v>76</v>
      </c>
      <c r="C36" s="10" t="s">
        <v>93</v>
      </c>
      <c r="D36" s="10" t="s">
        <v>20</v>
      </c>
      <c r="E36" s="10" t="s">
        <v>20</v>
      </c>
      <c r="F36" s="10">
        <f>CEILING(BoardQty*2.0,1)</f>
        <v>200</v>
      </c>
      <c r="G36" s="11">
        <f>IF(MIN(K36)&lt;&gt;0,MIN(K36),"")</f>
        <v/>
      </c>
      <c r="H36" s="12">
        <f>IF(AND(ISNUMBER(F36),ISNUMBER(G36)),F36*G36,"")</f>
        <v/>
      </c>
    </row>
    <row r="37" spans="1:8">
      <c r="A37" s="10" t="s">
        <v>94</v>
      </c>
      <c r="B37" s="10" t="s">
        <v>95</v>
      </c>
      <c r="C37" s="10" t="s">
        <v>96</v>
      </c>
      <c r="D37" s="10" t="s">
        <v>97</v>
      </c>
      <c r="E37" s="10" t="s">
        <v>97</v>
      </c>
      <c r="F37" s="10">
        <f>CEILING(BoardQty*1.0,1)</f>
        <v>100</v>
      </c>
      <c r="G37" s="11">
        <f>IF(MIN(K37)&lt;&gt;0,MIN(K37),"")</f>
        <v/>
      </c>
      <c r="H37" s="12">
        <f>IF(AND(ISNUMBER(F37),ISNUMBER(G37)),F37*G37,"")</f>
        <v/>
      </c>
    </row>
    <row r="38" spans="1:8">
      <c r="A38" s="10" t="s">
        <v>98</v>
      </c>
      <c r="B38" s="10" t="s">
        <v>99</v>
      </c>
      <c r="C38" s="10" t="s">
        <v>100</v>
      </c>
      <c r="D38" s="10" t="s">
        <v>101</v>
      </c>
      <c r="E38" s="10" t="s">
        <v>101</v>
      </c>
      <c r="F38" s="10">
        <f>CEILING(BoardQty*1.0,1)</f>
        <v>100</v>
      </c>
      <c r="G38" s="11">
        <f>IF(MIN(K38)&lt;&gt;0,MIN(K38),"")</f>
        <v/>
      </c>
      <c r="H38" s="12">
        <f>IF(AND(ISNUMBER(F38),ISNUMBER(G38)),F38*G38,"")</f>
        <v/>
      </c>
    </row>
    <row r="39" spans="1:8">
      <c r="A39" s="10" t="s">
        <v>102</v>
      </c>
      <c r="B39" s="10" t="s">
        <v>103</v>
      </c>
      <c r="C39" s="10" t="s">
        <v>104</v>
      </c>
      <c r="D39" s="10" t="s">
        <v>105</v>
      </c>
      <c r="F39" s="10">
        <f>CEILING(BoardQty*4,1)</f>
        <v>400</v>
      </c>
      <c r="G39" s="11">
        <f>IF(MIN(K39)&lt;&gt;0,MIN(K39),"")</f>
        <v/>
      </c>
      <c r="H39" s="12">
        <f>IF(AND(ISNUMBER(F39),ISNUMBER(G39)),F39*G39,"")</f>
        <v/>
      </c>
    </row>
    <row r="40" spans="1:8">
      <c r="A40" s="10" t="s">
        <v>106</v>
      </c>
      <c r="B40" s="10" t="s">
        <v>107</v>
      </c>
      <c r="C40" s="10" t="s">
        <v>104</v>
      </c>
      <c r="D40" s="10" t="s">
        <v>108</v>
      </c>
      <c r="F40" s="10">
        <f>CEILING(BoardQty*1,1)</f>
        <v>100</v>
      </c>
      <c r="G40" s="11">
        <f>IF(MIN(K40)&lt;&gt;0,MIN(K40),"")</f>
        <v/>
      </c>
      <c r="H40" s="12">
        <f>IF(AND(ISNUMBER(F40),ISNUMBER(G40)),F40*G40,"")</f>
        <v/>
      </c>
    </row>
    <row r="41" spans="1:8">
      <c r="A41" s="10" t="s">
        <v>109</v>
      </c>
      <c r="B41" s="10" t="s">
        <v>110</v>
      </c>
      <c r="C41" s="10" t="s">
        <v>104</v>
      </c>
      <c r="D41" s="10" t="s">
        <v>111</v>
      </c>
      <c r="F41" s="10">
        <f>CEILING(BoardQty*8,1)</f>
        <v>800</v>
      </c>
      <c r="G41" s="11">
        <f>IF(MIN(K41)&lt;&gt;0,MIN(K41),"")</f>
        <v/>
      </c>
      <c r="H41" s="12">
        <f>IF(AND(ISNUMBER(F41),ISNUMBER(G41)),F41*G41,"")</f>
        <v/>
      </c>
    </row>
    <row r="42" spans="1:8">
      <c r="A42" s="10" t="s">
        <v>112</v>
      </c>
      <c r="B42" s="10" t="s">
        <v>113</v>
      </c>
      <c r="C42" s="10" t="s">
        <v>104</v>
      </c>
      <c r="D42" s="10" t="s">
        <v>114</v>
      </c>
      <c r="F42" s="10">
        <f>CEILING(BoardQty*1,1)</f>
        <v>100</v>
      </c>
      <c r="G42" s="11">
        <f>IF(MIN(K42)&lt;&gt;0,MIN(K42),"")</f>
        <v/>
      </c>
      <c r="H42" s="12">
        <f>IF(AND(ISNUMBER(F42),ISNUMBER(G42)),F42*G42,"")</f>
        <v/>
      </c>
    </row>
    <row r="43" spans="1:8">
      <c r="A43" s="10" t="s">
        <v>115</v>
      </c>
      <c r="B43" s="10" t="s">
        <v>116</v>
      </c>
      <c r="C43" s="10" t="s">
        <v>104</v>
      </c>
      <c r="D43" s="10" t="s">
        <v>117</v>
      </c>
      <c r="F43" s="10">
        <f>CEILING(BoardQty*2,1)</f>
        <v>200</v>
      </c>
      <c r="G43" s="11">
        <f>IF(MIN(K43)&lt;&gt;0,MIN(K43),"")</f>
        <v/>
      </c>
      <c r="H43" s="12">
        <f>IF(AND(ISNUMBER(F43),ISNUMBER(G43)),F43*G43,"")</f>
        <v/>
      </c>
    </row>
    <row r="44" spans="1:8">
      <c r="A44" s="10" t="s">
        <v>118</v>
      </c>
      <c r="B44" s="10" t="s">
        <v>119</v>
      </c>
      <c r="C44" s="10" t="s">
        <v>104</v>
      </c>
      <c r="D44" s="10" t="s">
        <v>120</v>
      </c>
      <c r="F44" s="10">
        <f>CEILING(BoardQty*2,1)</f>
        <v>200</v>
      </c>
      <c r="G44" s="11">
        <f>IF(MIN(K44)&lt;&gt;0,MIN(K44),"")</f>
        <v/>
      </c>
      <c r="H44" s="12">
        <f>IF(AND(ISNUMBER(F44),ISNUMBER(G44)),F44*G44,"")</f>
        <v/>
      </c>
    </row>
    <row r="45" spans="1:8">
      <c r="A45" s="10" t="s">
        <v>121</v>
      </c>
      <c r="B45" s="10" t="s">
        <v>122</v>
      </c>
      <c r="C45" s="10" t="s">
        <v>123</v>
      </c>
      <c r="E45" s="10" t="s">
        <v>20</v>
      </c>
      <c r="F45" s="10">
        <f>CEILING(BoardQty*1.0,1)</f>
        <v>100</v>
      </c>
      <c r="G45" s="11">
        <f>IF(MIN(K45)&lt;&gt;0,MIN(K45),"")</f>
        <v/>
      </c>
      <c r="H45" s="12">
        <f>IF(AND(ISNUMBER(F45),ISNUMBER(G45)),F45*G45,"")</f>
        <v/>
      </c>
    </row>
    <row r="46" spans="1:8">
      <c r="A46" s="10" t="s">
        <v>124</v>
      </c>
      <c r="B46" s="10" t="s">
        <v>125</v>
      </c>
      <c r="C46" s="10" t="s">
        <v>126</v>
      </c>
      <c r="D46" s="10" t="s">
        <v>125</v>
      </c>
      <c r="E46" s="10" t="s">
        <v>125</v>
      </c>
      <c r="F46" s="10">
        <f>CEILING(BoardQty*1.0,1)</f>
        <v>100</v>
      </c>
      <c r="G46" s="11">
        <f>IF(MIN(K46)&lt;&gt;0,MIN(K46),"")</f>
        <v/>
      </c>
      <c r="H46" s="12">
        <f>IF(AND(ISNUMBER(F46),ISNUMBER(G46)),F46*G46,"")</f>
        <v/>
      </c>
    </row>
    <row r="47" spans="1:8">
      <c r="A47" s="10" t="s">
        <v>127</v>
      </c>
      <c r="B47" s="10" t="s">
        <v>128</v>
      </c>
      <c r="C47" s="10" t="s">
        <v>129</v>
      </c>
      <c r="D47" s="10" t="s">
        <v>128</v>
      </c>
      <c r="E47" s="10" t="s">
        <v>128</v>
      </c>
      <c r="F47" s="10">
        <f>CEILING(BoardQty*3.0,1)</f>
        <v>300</v>
      </c>
      <c r="G47" s="11">
        <f>IF(MIN(K47)&lt;&gt;0,MIN(K47),"")</f>
        <v/>
      </c>
      <c r="H47" s="12">
        <f>IF(AND(ISNUMBER(F47),ISNUMBER(G47)),F47*G47,"")</f>
        <v/>
      </c>
    </row>
    <row r="48" spans="1:8">
      <c r="A48" s="10" t="s">
        <v>130</v>
      </c>
      <c r="B48" s="10" t="s">
        <v>131</v>
      </c>
      <c r="C48" s="10" t="s">
        <v>131</v>
      </c>
      <c r="D48" s="10" t="s">
        <v>20</v>
      </c>
      <c r="E48" s="10" t="s">
        <v>20</v>
      </c>
      <c r="F48" s="10">
        <f>CEILING(BoardQty*1.0,1)</f>
        <v>100</v>
      </c>
      <c r="G48" s="11">
        <f>IF(MIN(K48)&lt;&gt;0,MIN(K48),"")</f>
        <v/>
      </c>
      <c r="H48" s="12">
        <f>IF(AND(ISNUMBER(F48),ISNUMBER(G48)),F48*G48,"")</f>
        <v/>
      </c>
    </row>
    <row r="50" spans="1:13">
      <c r="G50" s="1" t="s">
        <v>138</v>
      </c>
      <c r="H50" s="5">
        <f>SUM(M50)</f>
        <v>0</v>
      </c>
      <c r="I50" s="13" t="s">
        <v>137</v>
      </c>
      <c r="J50" s="6">
        <f>IFERROR(IF(COUNTIF(J7:J48,"&gt;0")&gt;0,COUNTIF(J7:J48,"&gt;0")&amp;" of "&amp;(ROWS(L7:L48)-COUNTBLANK(L7:L48))&amp;" parts purchased",""),"")</f>
        <v/>
      </c>
      <c r="M50" s="5">
        <f>SUMIF(J7:J48,"&gt;0",M7:M48)</f>
        <v>0</v>
      </c>
    </row>
    <row r="51" spans="1:13">
      <c r="A51" s="2" t="s">
        <v>151</v>
      </c>
      <c r="G51" s="14" t="s">
        <v>139</v>
      </c>
      <c r="J51" s="15">
        <f>CONCATENATE(J94,J95,J96,J97,J98,J99,J100,J101,J102,J103,J104,J105,J106,J107,J108,J109,J110,J111,J112,J113,J114,J115,J116,J117,J118,J119,J120,J121,J122,J123,J124,J125,J126,J127,J128,J129,J130,J131,J132,J133,J134,J135)</f>
        <v/>
      </c>
    </row>
    <row r="94" spans="10:10" ht="30" hidden="1" customHeight="1">
      <c r="J94" t="str">
        <f t="array" ref="J94:J135">IF(ISNUMBER(J7:J48)*(J7:J48&gt;=L7:L48)*(N7:N48&lt;&gt;""),TEXT(ROUNDUP(J7:J48/IF(ISNUMBER(L7:L48),L7:L48,1))*L7:L48,"##0")&amp;","&amp;N7:N48&amp;","&amp;SUBSTITUTE(SUBSTITUTE(IF(PURCHASE_DESCRIPTION&lt;&gt;"",PURCHASE_DESCRIPTION&amp;":","")&amp;A7:A48,",",";"),"
"," ")&amp;CHAR(10),"")</f>
        <v/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  <row r="103" spans="10:10" ht="30" hidden="1" customHeight="1">
      <c r="J103">
        <v>0</v>
      </c>
    </row>
    <row r="104" spans="10:10" ht="30" hidden="1" customHeight="1">
      <c r="J104">
        <v>0</v>
      </c>
    </row>
    <row r="105" spans="10:10" ht="30" hidden="1" customHeight="1">
      <c r="J105">
        <v>0</v>
      </c>
    </row>
    <row r="106" spans="10:10" ht="30" hidden="1" customHeight="1">
      <c r="J106">
        <v>0</v>
      </c>
    </row>
    <row r="107" spans="10:10" ht="30" hidden="1" customHeight="1">
      <c r="J107">
        <v>0</v>
      </c>
    </row>
    <row r="108" spans="10:10" ht="30" hidden="1" customHeight="1">
      <c r="J108">
        <v>0</v>
      </c>
    </row>
    <row r="109" spans="10:10" ht="30" hidden="1" customHeight="1">
      <c r="J109">
        <v>0</v>
      </c>
    </row>
    <row r="110" spans="10:10" ht="30" hidden="1" customHeight="1">
      <c r="J110">
        <v>0</v>
      </c>
    </row>
    <row r="111" spans="10:10" ht="30" hidden="1" customHeight="1">
      <c r="J111">
        <v>0</v>
      </c>
    </row>
    <row r="112" spans="10:10" ht="30" hidden="1" customHeight="1">
      <c r="J112">
        <v>0</v>
      </c>
    </row>
    <row r="113" spans="10:10" ht="30" hidden="1" customHeight="1">
      <c r="J113">
        <v>0</v>
      </c>
    </row>
    <row r="114" spans="10:10" ht="30" hidden="1" customHeight="1">
      <c r="J114">
        <v>0</v>
      </c>
    </row>
    <row r="115" spans="10:10" ht="30" hidden="1" customHeight="1">
      <c r="J115">
        <v>0</v>
      </c>
    </row>
    <row r="116" spans="10:10" ht="30" hidden="1" customHeight="1">
      <c r="J116">
        <v>0</v>
      </c>
    </row>
    <row r="117" spans="10:10" ht="30" hidden="1" customHeight="1">
      <c r="J117">
        <v>0</v>
      </c>
    </row>
    <row r="118" spans="10:10" ht="30" hidden="1" customHeight="1">
      <c r="J118">
        <v>0</v>
      </c>
    </row>
    <row r="119" spans="10:10" ht="30" hidden="1" customHeight="1">
      <c r="J119">
        <v>0</v>
      </c>
    </row>
    <row r="120" spans="10:10" ht="30" hidden="1" customHeight="1">
      <c r="J120">
        <v>0</v>
      </c>
    </row>
    <row r="121" spans="10:10" ht="30" hidden="1" customHeight="1">
      <c r="J121">
        <v>0</v>
      </c>
    </row>
    <row r="122" spans="10:10" ht="30" hidden="1" customHeight="1">
      <c r="J122">
        <v>0</v>
      </c>
    </row>
    <row r="123" spans="10:10" ht="30" hidden="1" customHeight="1">
      <c r="J123">
        <v>0</v>
      </c>
    </row>
    <row r="124" spans="10:10" ht="30" hidden="1" customHeight="1">
      <c r="J124">
        <v>0</v>
      </c>
    </row>
    <row r="125" spans="10:10" ht="30" hidden="1" customHeight="1">
      <c r="J125">
        <v>0</v>
      </c>
    </row>
    <row r="126" spans="10:10" ht="30" hidden="1" customHeight="1">
      <c r="J126">
        <v>0</v>
      </c>
    </row>
    <row r="127" spans="10:10" ht="30" hidden="1" customHeight="1">
      <c r="J127">
        <v>0</v>
      </c>
    </row>
    <row r="128" spans="10:10" ht="30" hidden="1" customHeight="1">
      <c r="J128">
        <v>0</v>
      </c>
    </row>
    <row r="129" spans="10:10" ht="30" hidden="1" customHeight="1">
      <c r="J129">
        <v>0</v>
      </c>
    </row>
    <row r="130" spans="10:10" ht="30" hidden="1" customHeight="1">
      <c r="J130">
        <v>0</v>
      </c>
    </row>
    <row r="131" spans="10:10" ht="30" hidden="1" customHeight="1">
      <c r="J131">
        <v>0</v>
      </c>
    </row>
    <row r="132" spans="10:10" ht="30" hidden="1" customHeight="1">
      <c r="J132">
        <v>0</v>
      </c>
    </row>
    <row r="133" spans="10:10" ht="30" hidden="1" customHeight="1">
      <c r="J133">
        <v>0</v>
      </c>
    </row>
    <row r="134" spans="10:10" ht="30" hidden="1" customHeight="1">
      <c r="J134">
        <v>0</v>
      </c>
    </row>
    <row r="135" spans="10:10" ht="30" hidden="1" customHeight="1">
      <c r="J135">
        <v>0</v>
      </c>
    </row>
  </sheetData>
  <mergeCells count="3">
    <mergeCell ref="A5:H5"/>
    <mergeCell ref="I5:N5"/>
    <mergeCell ref="J51:M93"/>
  </mergeCells>
  <conditionalFormatting sqref="F10">
    <cfRule type="expression" dxfId="0" priority="13">
      <formula>AND(ISBLANK(E10),ISBLANK(M10))</formula>
    </cfRule>
    <cfRule type="expression" dxfId="1" priority="14">
      <formula>IF(SUM(I10)=0,1,0)</formula>
    </cfRule>
    <cfRule type="cellIs" dxfId="2" priority="15" operator="greaterThan">
      <formula>SUM(I10)</formula>
    </cfRule>
    <cfRule type="cellIs" dxfId="3" priority="16" operator="greaterThan">
      <formula>SUM(IF(ISNUMBER(K10),J10,0))</formula>
    </cfRule>
  </conditionalFormatting>
  <conditionalFormatting sqref="F11">
    <cfRule type="expression" dxfId="0" priority="17">
      <formula>AND(ISBLANK(E11),ISBLANK(M11))</formula>
    </cfRule>
    <cfRule type="expression" dxfId="1" priority="18">
      <formula>IF(SUM(I11)=0,1,0)</formula>
    </cfRule>
    <cfRule type="cellIs" dxfId="2" priority="19" operator="greaterThan">
      <formula>SUM(I11)</formula>
    </cfRule>
    <cfRule type="cellIs" dxfId="3" priority="20" operator="greaterThan">
      <formula>SUM(IF(ISNUMBER(K11),J11,0))</formula>
    </cfRule>
  </conditionalFormatting>
  <conditionalFormatting sqref="F12">
    <cfRule type="expression" dxfId="0" priority="21">
      <formula>AND(ISBLANK(E12),ISBLANK(M12))</formula>
    </cfRule>
    <cfRule type="expression" dxfId="1" priority="22">
      <formula>IF(SUM(I12)=0,1,0)</formula>
    </cfRule>
    <cfRule type="cellIs" dxfId="2" priority="23" operator="greaterThan">
      <formula>SUM(I12)</formula>
    </cfRule>
    <cfRule type="cellIs" dxfId="3" priority="24" operator="greaterThan">
      <formula>SUM(IF(ISNUMBER(K12),J12,0))</formula>
    </cfRule>
  </conditionalFormatting>
  <conditionalFormatting sqref="F13">
    <cfRule type="expression" dxfId="0" priority="25">
      <formula>AND(ISBLANK(E13),ISBLANK(M13))</formula>
    </cfRule>
    <cfRule type="expression" dxfId="1" priority="26">
      <formula>IF(SUM(I13)=0,1,0)</formula>
    </cfRule>
    <cfRule type="cellIs" dxfId="2" priority="27" operator="greaterThan">
      <formula>SUM(I13)</formula>
    </cfRule>
    <cfRule type="cellIs" dxfId="3" priority="28" operator="greaterThan">
      <formula>SUM(IF(ISNUMBER(K13),J13,0))</formula>
    </cfRule>
  </conditionalFormatting>
  <conditionalFormatting sqref="F14">
    <cfRule type="expression" dxfId="0" priority="29">
      <formula>AND(ISBLANK(E14),ISBLANK(M14))</formula>
    </cfRule>
    <cfRule type="expression" dxfId="1" priority="30">
      <formula>IF(SUM(I14)=0,1,0)</formula>
    </cfRule>
    <cfRule type="cellIs" dxfId="2" priority="31" operator="greaterThan">
      <formula>SUM(I14)</formula>
    </cfRule>
    <cfRule type="cellIs" dxfId="3" priority="32" operator="greaterThan">
      <formula>SUM(IF(ISNUMBER(K14),J14,0))</formula>
    </cfRule>
  </conditionalFormatting>
  <conditionalFormatting sqref="F15">
    <cfRule type="expression" dxfId="0" priority="33">
      <formula>AND(ISBLANK(E15),ISBLANK(M15))</formula>
    </cfRule>
    <cfRule type="expression" dxfId="1" priority="34">
      <formula>IF(SUM(I15)=0,1,0)</formula>
    </cfRule>
    <cfRule type="cellIs" dxfId="2" priority="35" operator="greaterThan">
      <formula>SUM(I15)</formula>
    </cfRule>
    <cfRule type="cellIs" dxfId="3" priority="36" operator="greaterThan">
      <formula>SUM(IF(ISNUMBER(K15),J15,0))</formula>
    </cfRule>
  </conditionalFormatting>
  <conditionalFormatting sqref="F16">
    <cfRule type="expression" dxfId="0" priority="37">
      <formula>AND(ISBLANK(E16),ISBLANK(M16))</formula>
    </cfRule>
    <cfRule type="expression" dxfId="1" priority="38">
      <formula>IF(SUM(I16)=0,1,0)</formula>
    </cfRule>
    <cfRule type="cellIs" dxfId="2" priority="39" operator="greaterThan">
      <formula>SUM(I16)</formula>
    </cfRule>
    <cfRule type="cellIs" dxfId="3" priority="40" operator="greaterThan">
      <formula>SUM(IF(ISNUMBER(K16),J16,0))</formula>
    </cfRule>
  </conditionalFormatting>
  <conditionalFormatting sqref="F17">
    <cfRule type="expression" dxfId="0" priority="41">
      <formula>AND(ISBLANK(E17),ISBLANK(M17))</formula>
    </cfRule>
    <cfRule type="expression" dxfId="1" priority="42">
      <formula>IF(SUM(I17)=0,1,0)</formula>
    </cfRule>
    <cfRule type="cellIs" dxfId="2" priority="43" operator="greaterThan">
      <formula>SUM(I17)</formula>
    </cfRule>
    <cfRule type="cellIs" dxfId="3" priority="44" operator="greaterThan">
      <formula>SUM(IF(ISNUMBER(K17),J17,0))</formula>
    </cfRule>
  </conditionalFormatting>
  <conditionalFormatting sqref="F18">
    <cfRule type="expression" dxfId="0" priority="45">
      <formula>AND(ISBLANK(E18),ISBLANK(M18))</formula>
    </cfRule>
    <cfRule type="expression" dxfId="1" priority="46">
      <formula>IF(SUM(I18)=0,1,0)</formula>
    </cfRule>
    <cfRule type="cellIs" dxfId="2" priority="47" operator="greaterThan">
      <formula>SUM(I18)</formula>
    </cfRule>
    <cfRule type="cellIs" dxfId="3" priority="48" operator="greaterThan">
      <formula>SUM(IF(ISNUMBER(K18),J18,0))</formula>
    </cfRule>
  </conditionalFormatting>
  <conditionalFormatting sqref="F19">
    <cfRule type="expression" dxfId="0" priority="49">
      <formula>AND(ISBLANK(E19),ISBLANK(M19))</formula>
    </cfRule>
    <cfRule type="expression" dxfId="1" priority="50">
      <formula>IF(SUM(I19)=0,1,0)</formula>
    </cfRule>
    <cfRule type="cellIs" dxfId="2" priority="51" operator="greaterThan">
      <formula>SUM(I19)</formula>
    </cfRule>
    <cfRule type="cellIs" dxfId="3" priority="52" operator="greaterThan">
      <formula>SUM(IF(ISNUMBER(K19),J19,0))</formula>
    </cfRule>
  </conditionalFormatting>
  <conditionalFormatting sqref="F20">
    <cfRule type="expression" dxfId="0" priority="53">
      <formula>AND(ISBLANK(E20),ISBLANK(M20))</formula>
    </cfRule>
    <cfRule type="expression" dxfId="1" priority="54">
      <formula>IF(SUM(I20)=0,1,0)</formula>
    </cfRule>
    <cfRule type="cellIs" dxfId="2" priority="55" operator="greaterThan">
      <formula>SUM(I20)</formula>
    </cfRule>
    <cfRule type="cellIs" dxfId="3" priority="56" operator="greaterThan">
      <formula>SUM(IF(ISNUMBER(K20),J20,0))</formula>
    </cfRule>
  </conditionalFormatting>
  <conditionalFormatting sqref="F21">
    <cfRule type="expression" dxfId="0" priority="57">
      <formula>AND(ISBLANK(E21),ISBLANK(M21))</formula>
    </cfRule>
    <cfRule type="expression" dxfId="1" priority="58">
      <formula>IF(SUM(I21)=0,1,0)</formula>
    </cfRule>
    <cfRule type="cellIs" dxfId="2" priority="59" operator="greaterThan">
      <formula>SUM(I21)</formula>
    </cfRule>
    <cfRule type="cellIs" dxfId="3" priority="60" operator="greaterThan">
      <formula>SUM(IF(ISNUMBER(K21),J21,0))</formula>
    </cfRule>
  </conditionalFormatting>
  <conditionalFormatting sqref="F22">
    <cfRule type="expression" dxfId="0" priority="61">
      <formula>AND(ISBLANK(E22),ISBLANK(M22))</formula>
    </cfRule>
    <cfRule type="expression" dxfId="1" priority="62">
      <formula>IF(SUM(I22)=0,1,0)</formula>
    </cfRule>
    <cfRule type="cellIs" dxfId="2" priority="63" operator="greaterThan">
      <formula>SUM(I22)</formula>
    </cfRule>
    <cfRule type="cellIs" dxfId="3" priority="64" operator="greaterThan">
      <formula>SUM(IF(ISNUMBER(K22),J22,0))</formula>
    </cfRule>
  </conditionalFormatting>
  <conditionalFormatting sqref="F23">
    <cfRule type="expression" dxfId="0" priority="65">
      <formula>AND(ISBLANK(E23),ISBLANK(M23))</formula>
    </cfRule>
    <cfRule type="expression" dxfId="1" priority="66">
      <formula>IF(SUM(I23)=0,1,0)</formula>
    </cfRule>
    <cfRule type="cellIs" dxfId="2" priority="67" operator="greaterThan">
      <formula>SUM(I23)</formula>
    </cfRule>
    <cfRule type="cellIs" dxfId="3" priority="68" operator="greaterThan">
      <formula>SUM(IF(ISNUMBER(K23),J23,0))</formula>
    </cfRule>
  </conditionalFormatting>
  <conditionalFormatting sqref="F24">
    <cfRule type="expression" dxfId="0" priority="69">
      <formula>AND(ISBLANK(E24),ISBLANK(M24))</formula>
    </cfRule>
    <cfRule type="expression" dxfId="1" priority="70">
      <formula>IF(SUM(I24)=0,1,0)</formula>
    </cfRule>
    <cfRule type="cellIs" dxfId="2" priority="71" operator="greaterThan">
      <formula>SUM(I24)</formula>
    </cfRule>
    <cfRule type="cellIs" dxfId="3" priority="72" operator="greaterThan">
      <formula>SUM(IF(ISNUMBER(K24),J24,0))</formula>
    </cfRule>
  </conditionalFormatting>
  <conditionalFormatting sqref="F25">
    <cfRule type="expression" dxfId="0" priority="73">
      <formula>AND(ISBLANK(E25),ISBLANK(M25))</formula>
    </cfRule>
    <cfRule type="expression" dxfId="1" priority="74">
      <formula>IF(SUM(I25)=0,1,0)</formula>
    </cfRule>
    <cfRule type="cellIs" dxfId="2" priority="75" operator="greaterThan">
      <formula>SUM(I25)</formula>
    </cfRule>
    <cfRule type="cellIs" dxfId="3" priority="76" operator="greaterThan">
      <formula>SUM(IF(ISNUMBER(K25),J25,0))</formula>
    </cfRule>
  </conditionalFormatting>
  <conditionalFormatting sqref="F26">
    <cfRule type="expression" dxfId="0" priority="77">
      <formula>AND(ISBLANK(E26),ISBLANK(M26))</formula>
    </cfRule>
    <cfRule type="expression" dxfId="1" priority="78">
      <formula>IF(SUM(I26)=0,1,0)</formula>
    </cfRule>
    <cfRule type="cellIs" dxfId="2" priority="79" operator="greaterThan">
      <formula>SUM(I26)</formula>
    </cfRule>
    <cfRule type="cellIs" dxfId="3" priority="80" operator="greaterThan">
      <formula>SUM(IF(ISNUMBER(K26),J26,0))</formula>
    </cfRule>
  </conditionalFormatting>
  <conditionalFormatting sqref="F27">
    <cfRule type="expression" dxfId="0" priority="81">
      <formula>AND(ISBLANK(E27),ISBLANK(M27))</formula>
    </cfRule>
    <cfRule type="expression" dxfId="1" priority="82">
      <formula>IF(SUM(I27)=0,1,0)</formula>
    </cfRule>
    <cfRule type="cellIs" dxfId="2" priority="83" operator="greaterThan">
      <formula>SUM(I27)</formula>
    </cfRule>
    <cfRule type="cellIs" dxfId="3" priority="84" operator="greaterThan">
      <formula>SUM(IF(ISNUMBER(K27),J27,0))</formula>
    </cfRule>
  </conditionalFormatting>
  <conditionalFormatting sqref="F28">
    <cfRule type="expression" dxfId="0" priority="85">
      <formula>AND(ISBLANK(E28),ISBLANK(M28))</formula>
    </cfRule>
    <cfRule type="expression" dxfId="1" priority="86">
      <formula>IF(SUM(I28)=0,1,0)</formula>
    </cfRule>
    <cfRule type="cellIs" dxfId="2" priority="87" operator="greaterThan">
      <formula>SUM(I28)</formula>
    </cfRule>
    <cfRule type="cellIs" dxfId="3" priority="88" operator="greaterThan">
      <formula>SUM(IF(ISNUMBER(K28),J28,0))</formula>
    </cfRule>
  </conditionalFormatting>
  <conditionalFormatting sqref="F29">
    <cfRule type="expression" dxfId="0" priority="89">
      <formula>AND(ISBLANK(E29),ISBLANK(M29))</formula>
    </cfRule>
    <cfRule type="expression" dxfId="1" priority="90">
      <formula>IF(SUM(I29)=0,1,0)</formula>
    </cfRule>
    <cfRule type="cellIs" dxfId="2" priority="91" operator="greaterThan">
      <formula>SUM(I29)</formula>
    </cfRule>
    <cfRule type="cellIs" dxfId="3" priority="92" operator="greaterThan">
      <formula>SUM(IF(ISNUMBER(K29),J29,0))</formula>
    </cfRule>
  </conditionalFormatting>
  <conditionalFormatting sqref="F30">
    <cfRule type="expression" dxfId="0" priority="93">
      <formula>AND(ISBLANK(E30),ISBLANK(M30))</formula>
    </cfRule>
    <cfRule type="expression" dxfId="1" priority="94">
      <formula>IF(SUM(I30)=0,1,0)</formula>
    </cfRule>
    <cfRule type="cellIs" dxfId="2" priority="95" operator="greaterThan">
      <formula>SUM(I30)</formula>
    </cfRule>
    <cfRule type="cellIs" dxfId="3" priority="96" operator="greaterThan">
      <formula>SUM(IF(ISNUMBER(K30),J30,0))</formula>
    </cfRule>
  </conditionalFormatting>
  <conditionalFormatting sqref="F31">
    <cfRule type="expression" dxfId="0" priority="97">
      <formula>AND(ISBLANK(E31),ISBLANK(M31))</formula>
    </cfRule>
    <cfRule type="expression" dxfId="1" priority="98">
      <formula>IF(SUM(I31)=0,1,0)</formula>
    </cfRule>
    <cfRule type="cellIs" dxfId="2" priority="99" operator="greaterThan">
      <formula>SUM(I31)</formula>
    </cfRule>
    <cfRule type="cellIs" dxfId="3" priority="100" operator="greaterThan">
      <formula>SUM(IF(ISNUMBER(K31),J31,0))</formula>
    </cfRule>
  </conditionalFormatting>
  <conditionalFormatting sqref="F32">
    <cfRule type="expression" dxfId="0" priority="101">
      <formula>AND(ISBLANK(E32),ISBLANK(M32))</formula>
    </cfRule>
    <cfRule type="expression" dxfId="1" priority="102">
      <formula>IF(SUM(I32)=0,1,0)</formula>
    </cfRule>
    <cfRule type="cellIs" dxfId="2" priority="103" operator="greaterThan">
      <formula>SUM(I32)</formula>
    </cfRule>
    <cfRule type="cellIs" dxfId="3" priority="104" operator="greaterThan">
      <formula>SUM(IF(ISNUMBER(K32),J32,0))</formula>
    </cfRule>
  </conditionalFormatting>
  <conditionalFormatting sqref="F33">
    <cfRule type="expression" dxfId="0" priority="105">
      <formula>AND(ISBLANK(E33),ISBLANK(M33))</formula>
    </cfRule>
    <cfRule type="expression" dxfId="1" priority="106">
      <formula>IF(SUM(I33)=0,1,0)</formula>
    </cfRule>
    <cfRule type="cellIs" dxfId="2" priority="107" operator="greaterThan">
      <formula>SUM(I33)</formula>
    </cfRule>
    <cfRule type="cellIs" dxfId="3" priority="108" operator="greaterThan">
      <formula>SUM(IF(ISNUMBER(K33),J33,0))</formula>
    </cfRule>
  </conditionalFormatting>
  <conditionalFormatting sqref="F34">
    <cfRule type="expression" dxfId="0" priority="109">
      <formula>AND(ISBLANK(E34),ISBLANK(M34))</formula>
    </cfRule>
    <cfRule type="expression" dxfId="1" priority="110">
      <formula>IF(SUM(I34)=0,1,0)</formula>
    </cfRule>
    <cfRule type="cellIs" dxfId="2" priority="111" operator="greaterThan">
      <formula>SUM(I34)</formula>
    </cfRule>
    <cfRule type="cellIs" dxfId="3" priority="112" operator="greaterThan">
      <formula>SUM(IF(ISNUMBER(K34),J34,0))</formula>
    </cfRule>
  </conditionalFormatting>
  <conditionalFormatting sqref="F35">
    <cfRule type="expression" dxfId="0" priority="113">
      <formula>AND(ISBLANK(E35),ISBLANK(M35))</formula>
    </cfRule>
    <cfRule type="expression" dxfId="1" priority="114">
      <formula>IF(SUM(I35)=0,1,0)</formula>
    </cfRule>
    <cfRule type="cellIs" dxfId="2" priority="115" operator="greaterThan">
      <formula>SUM(I35)</formula>
    </cfRule>
    <cfRule type="cellIs" dxfId="3" priority="116" operator="greaterThan">
      <formula>SUM(IF(ISNUMBER(K35),J35,0))</formula>
    </cfRule>
  </conditionalFormatting>
  <conditionalFormatting sqref="F36">
    <cfRule type="expression" dxfId="0" priority="117">
      <formula>AND(ISBLANK(E36),ISBLANK(M36))</formula>
    </cfRule>
    <cfRule type="expression" dxfId="1" priority="118">
      <formula>IF(SUM(I36)=0,1,0)</formula>
    </cfRule>
    <cfRule type="cellIs" dxfId="2" priority="119" operator="greaterThan">
      <formula>SUM(I36)</formula>
    </cfRule>
    <cfRule type="cellIs" dxfId="3" priority="120" operator="greaterThan">
      <formula>SUM(IF(ISNUMBER(K36),J36,0))</formula>
    </cfRule>
  </conditionalFormatting>
  <conditionalFormatting sqref="F37">
    <cfRule type="expression" dxfId="0" priority="121">
      <formula>AND(ISBLANK(E37),ISBLANK(M37))</formula>
    </cfRule>
    <cfRule type="expression" dxfId="1" priority="122">
      <formula>IF(SUM(I37)=0,1,0)</formula>
    </cfRule>
    <cfRule type="cellIs" dxfId="2" priority="123" operator="greaterThan">
      <formula>SUM(I37)</formula>
    </cfRule>
    <cfRule type="cellIs" dxfId="3" priority="124" operator="greaterThan">
      <formula>SUM(IF(ISNUMBER(K37),J37,0))</formula>
    </cfRule>
  </conditionalFormatting>
  <conditionalFormatting sqref="F38">
    <cfRule type="expression" dxfId="0" priority="125">
      <formula>AND(ISBLANK(E38),ISBLANK(M38))</formula>
    </cfRule>
    <cfRule type="expression" dxfId="1" priority="126">
      <formula>IF(SUM(I38)=0,1,0)</formula>
    </cfRule>
    <cfRule type="cellIs" dxfId="2" priority="127" operator="greaterThan">
      <formula>SUM(I38)</formula>
    </cfRule>
    <cfRule type="cellIs" dxfId="3" priority="128" operator="greaterThan">
      <formula>SUM(IF(ISNUMBER(K38),J38,0))</formula>
    </cfRule>
  </conditionalFormatting>
  <conditionalFormatting sqref="F39">
    <cfRule type="expression" dxfId="0" priority="129">
      <formula>AND(ISBLANK(E39),ISBLANK(M39))</formula>
    </cfRule>
    <cfRule type="expression" dxfId="1" priority="130">
      <formula>IF(SUM(I39)=0,1,0)</formula>
    </cfRule>
    <cfRule type="cellIs" dxfId="2" priority="131" operator="greaterThan">
      <formula>SUM(I39)</formula>
    </cfRule>
    <cfRule type="cellIs" dxfId="3" priority="132" operator="greaterThan">
      <formula>SUM(IF(ISNUMBER(K39),J39,0))</formula>
    </cfRule>
  </conditionalFormatting>
  <conditionalFormatting sqref="F40">
    <cfRule type="expression" dxfId="0" priority="133">
      <formula>AND(ISBLANK(E40),ISBLANK(M40))</formula>
    </cfRule>
    <cfRule type="expression" dxfId="1" priority="134">
      <formula>IF(SUM(I40)=0,1,0)</formula>
    </cfRule>
    <cfRule type="cellIs" dxfId="2" priority="135" operator="greaterThan">
      <formula>SUM(I40)</formula>
    </cfRule>
    <cfRule type="cellIs" dxfId="3" priority="136" operator="greaterThan">
      <formula>SUM(IF(ISNUMBER(K40),J40,0))</formula>
    </cfRule>
  </conditionalFormatting>
  <conditionalFormatting sqref="F41">
    <cfRule type="expression" dxfId="0" priority="137">
      <formula>AND(ISBLANK(E41),ISBLANK(M41))</formula>
    </cfRule>
    <cfRule type="expression" dxfId="1" priority="138">
      <formula>IF(SUM(I41)=0,1,0)</formula>
    </cfRule>
    <cfRule type="cellIs" dxfId="2" priority="139" operator="greaterThan">
      <formula>SUM(I41)</formula>
    </cfRule>
    <cfRule type="cellIs" dxfId="3" priority="140" operator="greaterThan">
      <formula>SUM(IF(ISNUMBER(K41),J41,0))</formula>
    </cfRule>
  </conditionalFormatting>
  <conditionalFormatting sqref="F42">
    <cfRule type="expression" dxfId="0" priority="141">
      <formula>AND(ISBLANK(E42),ISBLANK(M42))</formula>
    </cfRule>
    <cfRule type="expression" dxfId="1" priority="142">
      <formula>IF(SUM(I42)=0,1,0)</formula>
    </cfRule>
    <cfRule type="cellIs" dxfId="2" priority="143" operator="greaterThan">
      <formula>SUM(I42)</formula>
    </cfRule>
    <cfRule type="cellIs" dxfId="3" priority="144" operator="greaterThan">
      <formula>SUM(IF(ISNUMBER(K42),J42,0))</formula>
    </cfRule>
  </conditionalFormatting>
  <conditionalFormatting sqref="F43">
    <cfRule type="expression" dxfId="0" priority="145">
      <formula>AND(ISBLANK(E43),ISBLANK(M43))</formula>
    </cfRule>
    <cfRule type="expression" dxfId="1" priority="146">
      <formula>IF(SUM(I43)=0,1,0)</formula>
    </cfRule>
    <cfRule type="cellIs" dxfId="2" priority="147" operator="greaterThan">
      <formula>SUM(I43)</formula>
    </cfRule>
    <cfRule type="cellIs" dxfId="3" priority="148" operator="greaterThan">
      <formula>SUM(IF(ISNUMBER(K43),J43,0))</formula>
    </cfRule>
  </conditionalFormatting>
  <conditionalFormatting sqref="F44">
    <cfRule type="expression" dxfId="0" priority="149">
      <formula>AND(ISBLANK(E44),ISBLANK(M44))</formula>
    </cfRule>
    <cfRule type="expression" dxfId="1" priority="150">
      <formula>IF(SUM(I44)=0,1,0)</formula>
    </cfRule>
    <cfRule type="cellIs" dxfId="2" priority="151" operator="greaterThan">
      <formula>SUM(I44)</formula>
    </cfRule>
    <cfRule type="cellIs" dxfId="3" priority="152" operator="greaterThan">
      <formula>SUM(IF(ISNUMBER(K44),J44,0))</formula>
    </cfRule>
  </conditionalFormatting>
  <conditionalFormatting sqref="F45">
    <cfRule type="expression" dxfId="0" priority="153">
      <formula>AND(ISBLANK(E45),ISBLANK(M45))</formula>
    </cfRule>
    <cfRule type="expression" dxfId="1" priority="154">
      <formula>IF(SUM(I45)=0,1,0)</formula>
    </cfRule>
    <cfRule type="cellIs" dxfId="2" priority="155" operator="greaterThan">
      <formula>SUM(I45)</formula>
    </cfRule>
    <cfRule type="cellIs" dxfId="3" priority="156" operator="greaterThan">
      <formula>SUM(IF(ISNUMBER(K45),J45,0))</formula>
    </cfRule>
  </conditionalFormatting>
  <conditionalFormatting sqref="F46">
    <cfRule type="expression" dxfId="0" priority="157">
      <formula>AND(ISBLANK(E46),ISBLANK(M46))</formula>
    </cfRule>
    <cfRule type="expression" dxfId="1" priority="158">
      <formula>IF(SUM(I46)=0,1,0)</formula>
    </cfRule>
    <cfRule type="cellIs" dxfId="2" priority="159" operator="greaterThan">
      <formula>SUM(I46)</formula>
    </cfRule>
    <cfRule type="cellIs" dxfId="3" priority="160" operator="greaterThan">
      <formula>SUM(IF(ISNUMBER(K46),J46,0))</formula>
    </cfRule>
  </conditionalFormatting>
  <conditionalFormatting sqref="F47">
    <cfRule type="expression" dxfId="0" priority="161">
      <formula>AND(ISBLANK(E47),ISBLANK(M47))</formula>
    </cfRule>
    <cfRule type="expression" dxfId="1" priority="162">
      <formula>IF(SUM(I47)=0,1,0)</formula>
    </cfRule>
    <cfRule type="cellIs" dxfId="2" priority="163" operator="greaterThan">
      <formula>SUM(I47)</formula>
    </cfRule>
    <cfRule type="cellIs" dxfId="3" priority="164" operator="greaterThan">
      <formula>SUM(IF(ISNUMBER(K47),J47,0))</formula>
    </cfRule>
  </conditionalFormatting>
  <conditionalFormatting sqref="F48">
    <cfRule type="expression" dxfId="0" priority="165">
      <formula>AND(ISBLANK(E48),ISBLANK(M48))</formula>
    </cfRule>
    <cfRule type="expression" dxfId="1" priority="166">
      <formula>IF(SUM(I48)=0,1,0)</formula>
    </cfRule>
    <cfRule type="cellIs" dxfId="2" priority="167" operator="greaterThan">
      <formula>SUM(I48)</formula>
    </cfRule>
    <cfRule type="cellIs" dxfId="3" priority="168" operator="greaterThan">
      <formula>SUM(IF(ISNUMBER(K48),J48,0))</formula>
    </cfRule>
  </conditionalFormatting>
  <conditionalFormatting sqref="F7">
    <cfRule type="expression" dxfId="0" priority="1">
      <formula>AND(ISBLANK(E7),ISBLANK(M7))</formula>
    </cfRule>
    <cfRule type="expression" dxfId="1" priority="2">
      <formula>IF(SUM(I7)=0,1,0)</formula>
    </cfRule>
    <cfRule type="cellIs" dxfId="2" priority="3" operator="greaterThan">
      <formula>SUM(I7)</formula>
    </cfRule>
    <cfRule type="cellIs" dxfId="3" priority="4" operator="greaterThan">
      <formula>SUM(IF(ISNUMBER(K7),J7,0))</formula>
    </cfRule>
  </conditionalFormatting>
  <conditionalFormatting sqref="F8">
    <cfRule type="expression" dxfId="0" priority="5">
      <formula>AND(ISBLANK(E8),ISBLANK(M8))</formula>
    </cfRule>
    <cfRule type="expression" dxfId="1" priority="6">
      <formula>IF(SUM(I8)=0,1,0)</formula>
    </cfRule>
    <cfRule type="cellIs" dxfId="2" priority="7" operator="greaterThan">
      <formula>SUM(I8)</formula>
    </cfRule>
    <cfRule type="cellIs" dxfId="3" priority="8" operator="greaterThan">
      <formula>SUM(IF(ISNUMBER(K8),J8,0))</formula>
    </cfRule>
  </conditionalFormatting>
  <conditionalFormatting sqref="F9">
    <cfRule type="expression" dxfId="0" priority="9">
      <formula>AND(ISBLANK(E9),ISBLANK(M9))</formula>
    </cfRule>
    <cfRule type="expression" dxfId="1" priority="10">
      <formula>IF(SUM(I9)=0,1,0)</formula>
    </cfRule>
    <cfRule type="cellIs" dxfId="2" priority="11" operator="greaterThan">
      <formula>SUM(I9)</formula>
    </cfRule>
    <cfRule type="cellIs" dxfId="3" priority="12" operator="greaterThan">
      <formula>SUM(IF(ISNUMBER(K9),J9,0))</formula>
    </cfRule>
  </conditionalFormatting>
  <hyperlinks>
    <hyperlink ref="E14" r:id="rId1"/>
    <hyperlink ref="E17" r:id="rId2"/>
    <hyperlink ref="E28" r:id="rId3"/>
    <hyperlink ref="E37" r:id="rId4"/>
    <hyperlink ref="E38" r:id="rId5"/>
    <hyperlink ref="E45" r:id="rId6"/>
    <hyperlink ref="E46" r:id="rId7"/>
    <hyperlink ref="E47" r:id="rId8"/>
    <hyperlink ref="I50" r:id="rId9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mainboard</vt:lpstr>
      <vt:lpstr>'mainboard'!BoardQty</vt:lpstr>
      <vt:lpstr>'mainboard'!PURCHASE_DESCRIPTION</vt:lpstr>
      <vt:lpstr>'mainboard'!TotalCost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2021-10-22T17:02:37Z</dcterms:created>
  <dcterms:modified xsi:type="dcterms:W3CDTF">2021-10-22T17:02:37Z</dcterms:modified>
</cp:coreProperties>
</file>