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3" sheetId="2" r:id="rId5"/>
  </sheets>
  <definedNames/>
  <calcPr/>
</workbook>
</file>

<file path=xl/sharedStrings.xml><?xml version="1.0" encoding="utf-8"?>
<sst xmlns="http://schemas.openxmlformats.org/spreadsheetml/2006/main" count="94" uniqueCount="75">
  <si>
    <t>Puntos de Contacto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</si>
  <si>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</si>
  <si>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</si>
  <si>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</si>
  <si>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</si>
  <si>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</si>
  <si>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</si>
  <si>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</si>
  <si>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</si>
  <si>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</si>
  <si>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</si>
  <si>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</si>
  <si>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</si>
  <si>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Primera compra completada</t>
  </si>
  <si>
    <t>https://www.studiowombat.com/blog/popups-are-annoying-here-is-a-solution/</t>
  </si>
  <si>
    <t>Pop-ups en página web</t>
  </si>
  <si>
    <t>OTC4</t>
  </si>
  <si>
    <t>Sorteos en RRSS</t>
  </si>
  <si>
    <t>https://www.popsmash.com/blog/what-is-good-instagram-giveaway-performance</t>
  </si>
  <si>
    <t>Exibición Fiesta de San Antón - Madrid</t>
  </si>
  <si>
    <t>FiMascota</t>
  </si>
  <si>
    <t>IberZoo+ProPet
Bestial
Animalejos</t>
  </si>
  <si>
    <t>Exposicion Internaciona Canina
Espacio-Mascotas</t>
  </si>
  <si>
    <t>100 x 100 mascotas</t>
  </si>
  <si>
    <t>ExpoCanina Zaragoza 
Semana Verde Galicia</t>
  </si>
  <si>
    <t>-</t>
  </si>
  <si>
    <t>FaMas Fest</t>
  </si>
  <si>
    <t>AniMundo</t>
  </si>
  <si>
    <t>Mascoting</t>
  </si>
  <si>
    <t>ExpoCan</t>
  </si>
  <si>
    <t>ExpoMascotas</t>
  </si>
  <si>
    <t>https://www.eldiario.es/canariasahora/sociedad/feria-animundo-visitantes-animal-compania_1_1726335.html</t>
  </si>
  <si>
    <t>https://axoncomunicacion.net/unas-11-400-personas-visitan-la-feria-nacional-de-ganaderia-y-agricultura-en-una-edicion-de-record/</t>
  </si>
  <si>
    <t>https://www.imveterinaria.es/noticia/8835/mascoting-celebra-su-edicion-mas-exitosa.html</t>
  </si>
  <si>
    <t>https://www.ifema.es/iberzoo-propet/edicion-anterior</t>
  </si>
  <si>
    <t>https://www.trade-show-advisor.com/trade-show-staffing.html</t>
  </si>
  <si>
    <t>Ferias y eventos</t>
  </si>
  <si>
    <t xml:space="preserve">11 Meses </t>
  </si>
  <si>
    <t>Visitantes totales a estas exposiciones</t>
  </si>
  <si>
    <t>visitantes al año</t>
  </si>
  <si>
    <t>1%%</t>
  </si>
  <si>
    <t>Visitas en una sola veterinaria , evolcucion, en 2 veterinaria partner</t>
  </si>
  <si>
    <t>2.35%</t>
  </si>
  <si>
    <t>https://www.portalveterinaria.com/animales-de-compania/actualidad/42947/las-clinicas-veterinarias-en-espana-tienen-una-media-de-1-599-pacientes-por-ano.html#:~:text=Seg%C3%BAn%20este%20informe%2C%20el%20promedio,1.599%20durante%20el%20a%C3%B1o%202023.</t>
  </si>
  <si>
    <t>https://www.referralcandy.com/blog/referral-rates</t>
  </si>
  <si>
    <t>Alianzas estratégicas</t>
  </si>
  <si>
    <t>anual</t>
  </si>
  <si>
    <t>nuevas visitas en blog</t>
  </si>
  <si>
    <t>Blog de Gatigos</t>
  </si>
  <si>
    <t>https://www.getresponse.com/blog/single-opt-in-vs-double-opt-in</t>
  </si>
  <si>
    <t>Gente que usa chatbots</t>
  </si>
  <si>
    <t>Chatbot con captación</t>
  </si>
  <si>
    <t>https://chatbotsmagazine.com/3-tips-on-improving-chatbot-retention-297c88b249cc</t>
  </si>
  <si>
    <t>Suscripción Directa a Newsletter</t>
  </si>
  <si>
    <t>https://www.google.com/search?q=average+newletter+sign+up+rate+in+a+website&amp;sca_esv=1b97633427c5a4ec&amp;rlz=1C1ONGR_esES1001ES1001&amp;sxsrf=ADLYWIIplkvztrwafZmb5Fl2alHqWiCqvw%3A1714959619553&amp;ei=AzU4Zr2qIZKF9u8P95q6wA0&amp;ved=0ahUKEwj9t7W38veFAxWSgv0HHXeNDtgQ4dUDCBA&amp;uact=5&amp;oq=average+newletter+sign+up+rate+in+a+website&amp;gs_lp=Egxnd3Mtd2l6LXNlcnAiK2F2ZXJhZ2UgbmV3bGV0dGVyIHNpZ24gdXAgcmF0ZSBpbiBhIHdlYnNpdGVIkxBQ2AVYpw5wAXgAkAEAmAFjoAGNBqoBATm4AQPIAQD4AQGYAgOgAqkBwgIKEAAYsAMY1gQYR8ICBxAjGLACGCeYAwDiAwUSATEgQIgGAZAGBJIHATOgB8sU&amp;sclient=gws-wiz-serp</t>
  </si>
  <si>
    <t>Total</t>
  </si>
  <si>
    <t>Acumulado, nuevos</t>
  </si>
  <si>
    <t>Como lo hemos hecho?</t>
  </si>
  <si>
    <t>Registros Directo</t>
  </si>
  <si>
    <t>Sign-Up Rate = 5%</t>
  </si>
  <si>
    <t>Pop-up Opt-In Rate = 1,95%</t>
  </si>
  <si>
    <t>Giveaway CR (email opt-ins) = 40%</t>
  </si>
  <si>
    <r>
      <rPr/>
      <t xml:space="preserve">Ver </t>
    </r>
    <r>
      <rPr>
        <color rgb="FF1155CC"/>
        <u/>
      </rPr>
      <t>aquí</t>
    </r>
    <r>
      <rPr/>
      <t>.</t>
    </r>
  </si>
  <si>
    <r>
      <rPr>
        <color rgb="FF1155CC"/>
        <u/>
      </rPr>
      <t>Según evolución de clientes en Veterinarias.2 Partners.</t>
    </r>
    <r>
      <rPr/>
      <t xml:space="preserve">
</t>
    </r>
    <r>
      <rPr>
        <color rgb="FF1155CC"/>
        <u/>
      </rPr>
      <t>Referral rate = 2.35%</t>
    </r>
  </si>
  <si>
    <t>Single Opt-In Rate = 1,28%</t>
  </si>
  <si>
    <t>Suscripción Directa a Newsletter o/y Registro</t>
  </si>
  <si>
    <r>
      <rPr/>
      <t xml:space="preserve">Visitas mensuales.
</t>
    </r>
    <r>
      <rPr>
        <color rgb="FF1155CC"/>
        <u/>
      </rPr>
      <t>Sign-Up Rate = 2%</t>
    </r>
  </si>
  <si>
    <t>Clientes nuevos en BD Propia</t>
  </si>
  <si>
    <t>Evolución BD Propia</t>
  </si>
  <si>
    <t>Emails enviados</t>
  </si>
  <si>
    <t>Emails Clickados</t>
  </si>
  <si>
    <t>Percetage</t>
  </si>
  <si>
    <t>Trafico fidelizacion</t>
  </si>
  <si>
    <t>)</t>
  </si>
  <si>
    <t>35% de visitantes usan ChatBots
ChatBot Retention Rate = 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</si>
</sst>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rgb="FF0000FF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&quot;EB Garamond&quot;"/>
    </font>
    <font>
      <u/>
      <sz val="11.0"/>
      <color rgb="FF000000"/>
      <name val="&quot;EB Garamond&quot;"/>
    </font>
    <font>
      <b/>
      <sz val="14.0"/>
      <color rgb="FF333333"/>
      <name val="Roboto"/>
    </font>
    <font>
      <b/>
      <sz val="9.0"/>
      <color rgb="FF0000FF"/>
      <name val="&quot;EB Garamond&quot;"/>
    </font>
    <font>
      <sz val="9.0"/>
      <color rgb="FF000000"/>
      <name val="&quot;EB Garamond&quot;"/>
    </font>
    <font>
      <u/>
      <sz val="11.0"/>
      <color rgb="FF0000FF"/>
    </font>
    <font>
      <u/>
      <color rgb="FF0000FF"/>
    </font>
    <font>
      <sz val="8.0"/>
      <color theme="1"/>
      <name val="Arial"/>
      <scheme val="minor"/>
    </font>
    <font>
      <b/>
      <color rgb="FF000000"/>
      <name val="Arial"/>
    </font>
    <font>
      <u/>
      <sz val="11.0"/>
      <color rgb="FF0000FF"/>
    </font>
    <font>
      <u/>
      <sz val="11.0"/>
      <color rgb="FF0000FF"/>
    </font>
    <font>
      <b/>
      <sz val="10.0"/>
      <color theme="1"/>
      <name val="Arial"/>
      <scheme val="minor"/>
    </font>
    <font>
      <b/>
      <sz val="11.0"/>
      <color rgb="FF000000"/>
      <name val="Arial"/>
      <scheme val="minor"/>
    </font>
    <font>
      <u/>
      <color rgb="FF0000FF"/>
    </font>
    <font>
      <u/>
      <color rgb="FF0000FF"/>
    </font>
    <font>
      <b/>
      <sz val="11.0"/>
      <color rgb="FF000000"/>
      <name val="&quot;EB Garamond&quot;"/>
    </font>
    <font>
      <sz val="11.0"/>
      <color theme="1"/>
      <name val="EB Garamond"/>
    </font>
    <font>
      <u/>
      <color rgb="FF1155CC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3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3" xfId="0" applyAlignment="1" applyBorder="1" applyFont="1" applyNumberFormat="1">
      <alignment horizontal="center" readingOrder="0" shrinkToFit="0" vertical="center" wrapText="1"/>
    </xf>
    <xf borderId="1" fillId="0" fontId="10" numFmtId="3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2" fontId="12" numFmtId="10" xfId="0" applyAlignment="1" applyFill="1" applyFont="1" applyNumberFormat="1">
      <alignment horizontal="left" readingOrder="0"/>
    </xf>
    <xf borderId="1" fillId="0" fontId="13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9" numFmtId="9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9" numFmtId="3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9" numFmtId="3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9" numFmtId="3" xfId="0" applyAlignment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horizontal="left" readingOrder="0"/>
    </xf>
    <xf borderId="0" fillId="0" fontId="19" numFmtId="9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3" xfId="0" applyAlignment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0" fillId="0" fontId="9" numFmtId="10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shrinkToFit="0" vertical="center" wrapText="1"/>
    </xf>
    <xf borderId="1" fillId="0" fontId="21" numFmtId="0" xfId="0" applyAlignment="1" applyBorder="1" applyFont="1">
      <alignment horizontal="center" readingOrder="0" vertical="center"/>
    </xf>
    <xf borderId="1" fillId="3" fontId="9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wrapText="1"/>
    </xf>
    <xf borderId="1" fillId="3" fontId="4" numFmtId="3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textRotation="0" wrapText="1"/>
    </xf>
    <xf borderId="1" fillId="0" fontId="2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10" numFmtId="3" xfId="0" applyAlignment="1" applyBorder="1" applyFont="1" applyNumberFormat="1">
      <alignment horizontal="center" shrinkToFit="0" vertical="center" wrapText="1"/>
    </xf>
    <xf borderId="4" fillId="0" fontId="10" numFmtId="3" xfId="0" applyAlignment="1" applyBorder="1" applyFont="1" applyNumberFormat="1">
      <alignment horizontal="center" shrinkToFit="0" vertical="center" wrapText="1"/>
    </xf>
    <xf borderId="2" fillId="0" fontId="24" numFmtId="0" xfId="0" applyAlignment="1" applyBorder="1" applyFont="1">
      <alignment horizontal="center" readingOrder="0" shrinkToFit="0" vertical="center" wrapText="1"/>
    </xf>
    <xf borderId="1" fillId="3" fontId="25" numFmtId="3" xfId="0" applyAlignment="1" applyBorder="1" applyFont="1" applyNumberFormat="1">
      <alignment horizontal="center" shrinkToFit="0" vertical="center" wrapText="1"/>
    </xf>
    <xf borderId="4" fillId="3" fontId="25" numFmtId="3" xfId="0" applyAlignment="1" applyBorder="1" applyFont="1" applyNumberFormat="1">
      <alignment horizontal="center" shrinkToFit="0" vertical="center" wrapText="1"/>
    </xf>
    <xf borderId="5" fillId="0" fontId="10" numFmtId="3" xfId="0" applyAlignment="1" applyBorder="1" applyFont="1" applyNumberFormat="1">
      <alignment horizontal="center" shrinkToFit="0" vertical="center" wrapText="1"/>
    </xf>
    <xf borderId="6" fillId="0" fontId="10" numFmtId="3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/>
    </xf>
    <xf borderId="0" fillId="3" fontId="4" numFmtId="3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3" xfId="0" applyAlignment="1" applyFont="1" applyNumberFormat="1">
      <alignment horizontal="center" readingOrder="0" shrinkToFit="0" wrapText="1"/>
    </xf>
    <xf borderId="0" fillId="0" fontId="1" numFmtId="0" xfId="0" applyFont="1"/>
    <xf borderId="1" fillId="0" fontId="8" numFmtId="0" xfId="0" applyAlignment="1" applyBorder="1" applyFont="1">
      <alignment horizontal="center" shrinkToFit="0" wrapText="1"/>
    </xf>
    <xf borderId="3" fillId="0" fontId="26" numFmtId="3" xfId="0" applyAlignment="1" applyBorder="1" applyFont="1" applyNumberFormat="1">
      <alignment horizontal="center" shrinkToFit="0" wrapText="1"/>
    </xf>
    <xf borderId="3" fillId="0" fontId="27" numFmtId="0" xfId="0" applyAlignment="1" applyBorder="1" applyFont="1">
      <alignment horizontal="center" shrinkToFit="0" wrapText="1"/>
    </xf>
    <xf borderId="1" fillId="0" fontId="28" numFmtId="164" xfId="0" applyAlignment="1" applyBorder="1" applyFont="1" applyNumberFormat="1">
      <alignment horizontal="center" readingOrder="0" shrinkToFit="0" wrapText="1"/>
    </xf>
    <xf borderId="1" fillId="0" fontId="28" numFmtId="3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Evolución de BD Propia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1'!$A$72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1'!$B$64:$M$64</c:f>
            </c:strRef>
          </c:cat>
          <c:val>
            <c:numRef>
              <c:f>'Full 1'!$B$72:$M$72</c:f>
              <c:numCache/>
            </c:numRef>
          </c:val>
          <c:smooth val="0"/>
        </c:ser>
        <c:ser>
          <c:idx val="1"/>
          <c:order val="1"/>
          <c:tx>
            <c:strRef>
              <c:f>'Full 1'!$A$73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'Full 1'!$B$64:$M$64</c:f>
            </c:strRef>
          </c:cat>
          <c:val>
            <c:numRef>
              <c:f>'Full 1'!$B$73:$M$73</c:f>
              <c:numCache/>
            </c:numRef>
          </c:val>
          <c:smooth val="0"/>
        </c:ser>
        <c:axId val="252658234"/>
        <c:axId val="505966401"/>
      </c:lineChart>
      <c:catAx>
        <c:axId val="252658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 de Contacto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966401"/>
      </c:catAx>
      <c:valAx>
        <c:axId val="505966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658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1504950</xdr:colOff>
      <xdr:row>81</xdr:row>
      <xdr:rowOff>0</xdr:rowOff>
    </xdr:from>
    <xdr:ext cx="8639175" cy="53435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chatbotsmagazine.com/3-tips-on-improving-chatbot-retention-297c88b249cc" TargetMode="External"/><Relationship Id="rId10" Type="http://schemas.openxmlformats.org/officeDocument/2006/relationships/hyperlink" Target="https://www.getresponse.com/blog/single-opt-in-vs-double-opt-in" TargetMode="External"/><Relationship Id="rId13" Type="http://schemas.openxmlformats.org/officeDocument/2006/relationships/hyperlink" Target="https://www.studiowombat.com/blog/popups-are-annoying-here-is-a-solution/" TargetMode="External"/><Relationship Id="rId12" Type="http://schemas.openxmlformats.org/officeDocument/2006/relationships/hyperlink" Target="https://www.google.com/search?q=average+newletter+sign+up+rate+in+a+website&amp;sca_esv=1b97633427c5a4ec&amp;rlz=1C1ONGR_esES1001ES1001&amp;sxsrf=ADLYWIIplkvztrwafZmb5Fl2alHqWiCqvw%3A1714959619553&amp;ei=AzU4Zr2qIZKF9u8P95q6wA0&amp;ved=0ahUKEwj9t7W38veFAxWSgv0HHXeNDtgQ4dUDCBA&amp;uact=5&amp;oq=average+newletter+sign+up+rate+in+a+website&amp;gs_lp=Egxnd3Mtd2l6LXNlcnAiK2F2ZXJhZ2UgbmV3bGV0dGVyIHNpZ24gdXAgcmF0ZSBpbiBhIHdlYnNpdGVIkxBQ2AVYpw5wAXgAkAEAmAFjoAGNBqoBATm4AQPIAQD4AQGYAgOgAqkBwgIKEAAYsAMY1gQYR8ICBxAjGLACGCeYAwDiAwUSATEgQIgGAZAGBJIHATOgB8sU&amp;sclient=gws-wiz-serp" TargetMode="External"/><Relationship Id="rId1" Type="http://schemas.openxmlformats.org/officeDocument/2006/relationships/hyperlink" Target="https://www.studiowombat.com/blog/popups-are-annoying-here-is-a-solution/" TargetMode="External"/><Relationship Id="rId2" Type="http://schemas.openxmlformats.org/officeDocument/2006/relationships/hyperlink" Target="https://www.popsmash.com/blog/what-is-good-instagram-giveaway-performance" TargetMode="External"/><Relationship Id="rId3" Type="http://schemas.openxmlformats.org/officeDocument/2006/relationships/hyperlink" Target="https://www.eldiario.es/canariasahora/sociedad/feria-animundo-visitantes-animal-compania_1_1726335.html" TargetMode="External"/><Relationship Id="rId4" Type="http://schemas.openxmlformats.org/officeDocument/2006/relationships/hyperlink" Target="https://axoncomunicacion.net/unas-11-400-personas-visitan-la-feria-nacional-de-ganaderia-y-agricultura-en-una-edicion-de-record/" TargetMode="External"/><Relationship Id="rId9" Type="http://schemas.openxmlformats.org/officeDocument/2006/relationships/hyperlink" Target="https://www.referralcandy.com/blog/referral-rates" TargetMode="External"/><Relationship Id="rId15" Type="http://schemas.openxmlformats.org/officeDocument/2006/relationships/hyperlink" Target="https://docs.google.com/spreadsheets/d/1E5xNXLa6Mmso5VCnOZkYoR1zwXJ8BUEOVhBt_6c2Kxc/edit" TargetMode="External"/><Relationship Id="rId14" Type="http://schemas.openxmlformats.org/officeDocument/2006/relationships/hyperlink" Target="https://www.popsmash.com/blog/what-is-good-instagram-giveaway-performance" TargetMode="External"/><Relationship Id="rId17" Type="http://schemas.openxmlformats.org/officeDocument/2006/relationships/hyperlink" Target="https://www.getresponse.com/blog/single-opt-in-vs-double-opt-in" TargetMode="External"/><Relationship Id="rId16" Type="http://schemas.openxmlformats.org/officeDocument/2006/relationships/hyperlink" Target="https://www.portalveterinaria.com/animales-de-compania/actualidad/42947/las-clinicas-veterinarias-en-espana-tienen-una-media-de-1-599-pacientes-por-ano.html" TargetMode="External"/><Relationship Id="rId5" Type="http://schemas.openxmlformats.org/officeDocument/2006/relationships/hyperlink" Target="https://www.imveterinaria.es/noticia/8835/mascoting-celebra-su-edicion-mas-exitosa.html" TargetMode="External"/><Relationship Id="rId19" Type="http://schemas.openxmlformats.org/officeDocument/2006/relationships/hyperlink" Target="https://www.chatbot.com/blog/chatbot-statistics/" TargetMode="External"/><Relationship Id="rId6" Type="http://schemas.openxmlformats.org/officeDocument/2006/relationships/hyperlink" Target="https://www.ifema.es/iberzoo-propet/edicion-anterior" TargetMode="External"/><Relationship Id="rId18" Type="http://schemas.openxmlformats.org/officeDocument/2006/relationships/hyperlink" Target="https://www.metrichq.org/marketing/sign-up-rate/" TargetMode="External"/><Relationship Id="rId7" Type="http://schemas.openxmlformats.org/officeDocument/2006/relationships/hyperlink" Target="https://www.trade-show-advisor.com/trade-show-staffing.html" TargetMode="External"/><Relationship Id="rId8" Type="http://schemas.openxmlformats.org/officeDocument/2006/relationships/hyperlink" Target="https://www.portalveterinaria.com/animales-de-compania/actualidad/42947/las-clinicas-veterinarias-en-espana-tienen-una-media-de-1-599-pacientes-por-ano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4" width="10.13"/>
    <col customWidth="1" min="15" max="15" width="10.63"/>
    <col customWidth="1" min="16" max="16" width="15.5"/>
    <col customWidth="1" min="17" max="19" width="10.63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3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6"/>
      <c r="O24" s="9"/>
    </row>
    <row r="2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9"/>
      <c r="O25" s="9"/>
    </row>
    <row r="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9"/>
    </row>
    <row r="27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42.75" customHeight="1">
      <c r="A30" s="14" t="s">
        <v>0</v>
      </c>
      <c r="B30" s="15" t="s">
        <v>1</v>
      </c>
      <c r="C30" s="16" t="s">
        <v>2</v>
      </c>
      <c r="D30" s="16" t="s">
        <v>3</v>
      </c>
      <c r="E30" s="16" t="s">
        <v>4</v>
      </c>
      <c r="F30" s="16" t="s">
        <v>5</v>
      </c>
      <c r="G30" s="16" t="s">
        <v>6</v>
      </c>
      <c r="H30" s="16" t="s">
        <v>7</v>
      </c>
      <c r="I30" s="16" t="s">
        <v>8</v>
      </c>
      <c r="J30" s="16" t="s">
        <v>9</v>
      </c>
      <c r="K30" s="16" t="s">
        <v>10</v>
      </c>
      <c r="L30" s="16" t="s">
        <v>11</v>
      </c>
      <c r="M30" s="16" t="s">
        <v>12</v>
      </c>
      <c r="N30" s="17"/>
      <c r="O30" s="17"/>
      <c r="P30" s="17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42.75" customHeight="1">
      <c r="A31" s="14" t="s">
        <v>13</v>
      </c>
      <c r="B31" s="19">
        <v>150.0</v>
      </c>
      <c r="C31" s="20">
        <v>1200.0</v>
      </c>
      <c r="D31" s="20">
        <v>1800.0</v>
      </c>
      <c r="E31" s="20">
        <v>1500.0</v>
      </c>
      <c r="F31" s="20">
        <v>1200.0</v>
      </c>
      <c r="G31" s="20">
        <v>1050.0</v>
      </c>
      <c r="H31" s="19">
        <v>900.0</v>
      </c>
      <c r="I31" s="19">
        <v>750.0</v>
      </c>
      <c r="J31" s="19">
        <v>1050.0</v>
      </c>
      <c r="K31" s="20">
        <v>1200.0</v>
      </c>
      <c r="L31" s="20">
        <v>1650.0</v>
      </c>
      <c r="M31" s="20">
        <v>2550.0</v>
      </c>
      <c r="N31" s="17"/>
      <c r="O31" s="17"/>
      <c r="P31" s="17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42.75" customHeight="1">
      <c r="A32" s="14"/>
      <c r="B32" s="20">
        <v>12166.0</v>
      </c>
      <c r="C32" s="20">
        <v>86518.0</v>
      </c>
      <c r="D32" s="20">
        <v>106571.0</v>
      </c>
      <c r="E32" s="20">
        <v>78781.0</v>
      </c>
      <c r="F32" s="20">
        <v>58951.0</v>
      </c>
      <c r="G32" s="20">
        <v>47014.0</v>
      </c>
      <c r="H32" s="20">
        <v>37047.0</v>
      </c>
      <c r="I32" s="20">
        <v>29306.0</v>
      </c>
      <c r="J32" s="21">
        <v>37313.0</v>
      </c>
      <c r="K32" s="21">
        <v>38803.0</v>
      </c>
      <c r="L32" s="21">
        <v>48222.0</v>
      </c>
      <c r="M32" s="21">
        <v>66987.0</v>
      </c>
      <c r="N32" s="22" t="s">
        <v>14</v>
      </c>
      <c r="O32" s="23">
        <v>0.0195</v>
      </c>
      <c r="P32" s="17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42.75" customHeight="1">
      <c r="A33" s="14" t="s">
        <v>15</v>
      </c>
      <c r="B33" s="20">
        <f t="shared" ref="B33:M33" si="1">ROUND(B32*0.0195,0)</f>
        <v>237</v>
      </c>
      <c r="C33" s="20">
        <f t="shared" si="1"/>
        <v>1687</v>
      </c>
      <c r="D33" s="20">
        <f t="shared" si="1"/>
        <v>2078</v>
      </c>
      <c r="E33" s="20">
        <f t="shared" si="1"/>
        <v>1536</v>
      </c>
      <c r="F33" s="20">
        <f t="shared" si="1"/>
        <v>1150</v>
      </c>
      <c r="G33" s="20">
        <f t="shared" si="1"/>
        <v>917</v>
      </c>
      <c r="H33" s="20">
        <f t="shared" si="1"/>
        <v>722</v>
      </c>
      <c r="I33" s="20">
        <f t="shared" si="1"/>
        <v>571</v>
      </c>
      <c r="J33" s="20">
        <f t="shared" si="1"/>
        <v>728</v>
      </c>
      <c r="K33" s="20">
        <f t="shared" si="1"/>
        <v>757</v>
      </c>
      <c r="L33" s="20">
        <f t="shared" si="1"/>
        <v>940</v>
      </c>
      <c r="M33" s="20">
        <f t="shared" si="1"/>
        <v>1306</v>
      </c>
      <c r="N33" s="20"/>
      <c r="O33" s="20"/>
      <c r="P33" s="20"/>
      <c r="Q33" s="20"/>
      <c r="R33" s="20"/>
      <c r="S33" s="20"/>
      <c r="T33" s="20"/>
      <c r="U33" s="21"/>
      <c r="V33" s="21"/>
      <c r="W33" s="21"/>
      <c r="X33" s="18"/>
      <c r="Y33" s="18"/>
      <c r="Z33" s="18"/>
      <c r="AA33" s="18"/>
      <c r="AB33" s="18"/>
    </row>
    <row r="34" ht="42.75" customHeight="1">
      <c r="A34" s="24" t="s">
        <v>16</v>
      </c>
      <c r="B34" s="25">
        <v>50.0</v>
      </c>
      <c r="C34" s="25">
        <v>400.0</v>
      </c>
      <c r="D34" s="25">
        <v>600.0</v>
      </c>
      <c r="E34" s="25">
        <v>500.0</v>
      </c>
      <c r="F34" s="25">
        <v>400.0</v>
      </c>
      <c r="G34" s="25">
        <v>350.0</v>
      </c>
      <c r="H34" s="25">
        <v>250.0</v>
      </c>
      <c r="I34" s="25">
        <v>300.0</v>
      </c>
      <c r="J34" s="25">
        <v>350.0</v>
      </c>
      <c r="K34" s="25">
        <v>400.0</v>
      </c>
      <c r="L34" s="25">
        <v>550.0</v>
      </c>
      <c r="M34" s="25">
        <v>850.0</v>
      </c>
      <c r="N34" s="17"/>
      <c r="O34" s="17"/>
      <c r="P34" s="17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42.75" customHeight="1">
      <c r="A35" s="14" t="s">
        <v>17</v>
      </c>
      <c r="B35" s="20">
        <f t="shared" ref="B35:M35" si="2">ROUND(B34*0.4,0)</f>
        <v>20</v>
      </c>
      <c r="C35" s="20">
        <f t="shared" si="2"/>
        <v>160</v>
      </c>
      <c r="D35" s="20">
        <f t="shared" si="2"/>
        <v>240</v>
      </c>
      <c r="E35" s="20">
        <f t="shared" si="2"/>
        <v>200</v>
      </c>
      <c r="F35" s="20">
        <f t="shared" si="2"/>
        <v>160</v>
      </c>
      <c r="G35" s="20">
        <f t="shared" si="2"/>
        <v>140</v>
      </c>
      <c r="H35" s="20">
        <f t="shared" si="2"/>
        <v>100</v>
      </c>
      <c r="I35" s="20">
        <f t="shared" si="2"/>
        <v>120</v>
      </c>
      <c r="J35" s="20">
        <f t="shared" si="2"/>
        <v>140</v>
      </c>
      <c r="K35" s="20">
        <f t="shared" si="2"/>
        <v>160</v>
      </c>
      <c r="L35" s="20">
        <f t="shared" si="2"/>
        <v>220</v>
      </c>
      <c r="M35" s="20">
        <f t="shared" si="2"/>
        <v>340</v>
      </c>
      <c r="N35" s="26" t="s">
        <v>18</v>
      </c>
      <c r="O35" s="27">
        <v>0.4</v>
      </c>
      <c r="P35" s="17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84.75" customHeight="1">
      <c r="A36" s="14"/>
      <c r="B36" s="28" t="s">
        <v>19</v>
      </c>
      <c r="C36" s="28" t="s">
        <v>20</v>
      </c>
      <c r="D36" s="28" t="s">
        <v>21</v>
      </c>
      <c r="E36" s="28" t="s">
        <v>22</v>
      </c>
      <c r="F36" s="28" t="s">
        <v>23</v>
      </c>
      <c r="G36" s="28" t="s">
        <v>24</v>
      </c>
      <c r="H36" s="28" t="s">
        <v>25</v>
      </c>
      <c r="I36" s="28" t="s">
        <v>26</v>
      </c>
      <c r="J36" s="28" t="s">
        <v>27</v>
      </c>
      <c r="K36" s="28" t="s">
        <v>28</v>
      </c>
      <c r="L36" s="28" t="s">
        <v>29</v>
      </c>
      <c r="M36" s="28" t="s">
        <v>30</v>
      </c>
      <c r="N36" s="17"/>
      <c r="O36" s="17"/>
      <c r="P36" s="26" t="s">
        <v>31</v>
      </c>
      <c r="Q36" s="29" t="s">
        <v>32</v>
      </c>
      <c r="R36" s="29" t="s">
        <v>33</v>
      </c>
      <c r="S36" s="29" t="s">
        <v>34</v>
      </c>
      <c r="T36" s="18"/>
      <c r="U36" s="18"/>
      <c r="V36" s="18"/>
      <c r="W36" s="18"/>
      <c r="X36" s="18"/>
      <c r="Y36" s="18"/>
      <c r="Z36" s="18"/>
      <c r="AA36" s="18"/>
      <c r="AB36" s="18"/>
    </row>
    <row r="37" ht="42.75" customHeight="1">
      <c r="A37" s="14"/>
      <c r="B37" s="28"/>
      <c r="N37" s="26" t="s">
        <v>35</v>
      </c>
      <c r="O37" s="30">
        <v>15000.0</v>
      </c>
      <c r="P37" s="30">
        <v>6236.0</v>
      </c>
      <c r="Q37" s="31">
        <v>11400.0</v>
      </c>
      <c r="R37" s="31">
        <v>5400.0</v>
      </c>
      <c r="S37" s="31">
        <v>21200.0</v>
      </c>
      <c r="T37" s="31">
        <v>27000.0</v>
      </c>
      <c r="U37" s="18"/>
      <c r="V37" s="18"/>
      <c r="W37" s="18"/>
      <c r="X37" s="18"/>
      <c r="Y37" s="18"/>
      <c r="Z37" s="18"/>
      <c r="AA37" s="18"/>
      <c r="AB37" s="18"/>
    </row>
    <row r="38" ht="42.75" customHeight="1">
      <c r="A38" s="14" t="s">
        <v>36</v>
      </c>
      <c r="B38" s="32">
        <f t="shared" ref="B38:G38" si="3">158103/11</f>
        <v>14373</v>
      </c>
      <c r="C38" s="32">
        <f t="shared" si="3"/>
        <v>14373</v>
      </c>
      <c r="D38" s="32">
        <f t="shared" si="3"/>
        <v>14373</v>
      </c>
      <c r="E38" s="32">
        <f t="shared" si="3"/>
        <v>14373</v>
      </c>
      <c r="F38" s="32">
        <f t="shared" si="3"/>
        <v>14373</v>
      </c>
      <c r="G38" s="32">
        <f t="shared" si="3"/>
        <v>14373</v>
      </c>
      <c r="H38" s="32">
        <v>0.0</v>
      </c>
      <c r="I38" s="32">
        <f t="shared" ref="I38:M38" si="4">158103/11</f>
        <v>14373</v>
      </c>
      <c r="J38" s="32">
        <f t="shared" si="4"/>
        <v>14373</v>
      </c>
      <c r="K38" s="32">
        <f t="shared" si="4"/>
        <v>14373</v>
      </c>
      <c r="L38" s="32">
        <f t="shared" si="4"/>
        <v>14373</v>
      </c>
      <c r="M38" s="32">
        <f t="shared" si="4"/>
        <v>14373</v>
      </c>
      <c r="N38" s="33" t="s">
        <v>37</v>
      </c>
      <c r="O38" s="28" t="s">
        <v>38</v>
      </c>
      <c r="P38" s="33" t="s">
        <v>39</v>
      </c>
      <c r="Q38" s="34">
        <f>ROUND(AVERAGE(O37:T37),0)*11</f>
        <v>158103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ht="42.75" customHeight="1">
      <c r="A39" s="14"/>
      <c r="B39" s="34">
        <f t="shared" ref="B39:M39" si="5">ROUND(0.01*B38,0)</f>
        <v>144</v>
      </c>
      <c r="C39" s="34">
        <f t="shared" si="5"/>
        <v>144</v>
      </c>
      <c r="D39" s="34">
        <f t="shared" si="5"/>
        <v>144</v>
      </c>
      <c r="E39" s="34">
        <f t="shared" si="5"/>
        <v>144</v>
      </c>
      <c r="F39" s="34">
        <f t="shared" si="5"/>
        <v>144</v>
      </c>
      <c r="G39" s="34">
        <f t="shared" si="5"/>
        <v>144</v>
      </c>
      <c r="H39" s="34">
        <f t="shared" si="5"/>
        <v>0</v>
      </c>
      <c r="I39" s="34">
        <f t="shared" si="5"/>
        <v>144</v>
      </c>
      <c r="J39" s="34">
        <f t="shared" si="5"/>
        <v>144</v>
      </c>
      <c r="K39" s="34">
        <f t="shared" si="5"/>
        <v>144</v>
      </c>
      <c r="L39" s="34">
        <f t="shared" si="5"/>
        <v>144</v>
      </c>
      <c r="M39" s="34">
        <f t="shared" si="5"/>
        <v>144</v>
      </c>
      <c r="N39" s="33" t="s">
        <v>40</v>
      </c>
      <c r="O39" s="27">
        <v>0.35</v>
      </c>
      <c r="P39" s="17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42.75" customHeight="1">
      <c r="A40" s="35" t="s">
        <v>41</v>
      </c>
      <c r="B40" s="21">
        <v>75.0</v>
      </c>
      <c r="C40" s="21">
        <v>600.0</v>
      </c>
      <c r="D40" s="21">
        <v>900.0</v>
      </c>
      <c r="E40" s="21">
        <v>750.0</v>
      </c>
      <c r="F40" s="21">
        <v>600.0</v>
      </c>
      <c r="G40" s="21">
        <v>525.0</v>
      </c>
      <c r="H40" s="21">
        <v>825.0</v>
      </c>
      <c r="I40" s="21">
        <v>550.0</v>
      </c>
      <c r="J40" s="21">
        <v>375.0</v>
      </c>
      <c r="K40" s="21">
        <v>300.0</v>
      </c>
      <c r="L40" s="21">
        <v>725.0</v>
      </c>
      <c r="M40" s="21">
        <v>1275.0</v>
      </c>
      <c r="N40" s="17"/>
      <c r="O40" s="30">
        <v>1599.0</v>
      </c>
      <c r="P40" s="1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42.75" customHeight="1">
      <c r="A41" s="14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6" t="s">
        <v>42</v>
      </c>
      <c r="O41" s="37" t="s">
        <v>43</v>
      </c>
      <c r="P41" s="38" t="s">
        <v>44</v>
      </c>
      <c r="Q41" s="34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42.75" customHeight="1">
      <c r="A42" s="14" t="s">
        <v>45</v>
      </c>
      <c r="B42" s="39">
        <f t="shared" ref="B42:M42" si="6">ROUND(2*0.0235*B40,0)</f>
        <v>4</v>
      </c>
      <c r="C42" s="39">
        <f t="shared" si="6"/>
        <v>28</v>
      </c>
      <c r="D42" s="39">
        <f t="shared" si="6"/>
        <v>42</v>
      </c>
      <c r="E42" s="39">
        <f t="shared" si="6"/>
        <v>35</v>
      </c>
      <c r="F42" s="39">
        <f t="shared" si="6"/>
        <v>28</v>
      </c>
      <c r="G42" s="39">
        <f t="shared" si="6"/>
        <v>25</v>
      </c>
      <c r="H42" s="39">
        <f t="shared" si="6"/>
        <v>39</v>
      </c>
      <c r="I42" s="39">
        <f t="shared" si="6"/>
        <v>26</v>
      </c>
      <c r="J42" s="39">
        <f t="shared" si="6"/>
        <v>18</v>
      </c>
      <c r="K42" s="39">
        <f t="shared" si="6"/>
        <v>14</v>
      </c>
      <c r="L42" s="39">
        <f t="shared" si="6"/>
        <v>34</v>
      </c>
      <c r="M42" s="39">
        <f t="shared" si="6"/>
        <v>60</v>
      </c>
      <c r="N42" s="33" t="s">
        <v>46</v>
      </c>
      <c r="O42" s="17"/>
      <c r="P42" s="17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42.75" customHeight="1">
      <c r="A43" s="40" t="s">
        <v>47</v>
      </c>
      <c r="B43" s="28">
        <v>80.0</v>
      </c>
      <c r="C43" s="28">
        <v>120.0</v>
      </c>
      <c r="D43" s="28">
        <v>235.0</v>
      </c>
      <c r="E43" s="28">
        <v>412.0</v>
      </c>
      <c r="F43" s="28">
        <v>340.0</v>
      </c>
      <c r="G43" s="28">
        <v>450.0</v>
      </c>
      <c r="H43" s="28">
        <v>960.0</v>
      </c>
      <c r="I43" s="28">
        <v>680.0</v>
      </c>
      <c r="J43" s="28">
        <v>430.0</v>
      </c>
      <c r="K43" s="28">
        <v>1230.0</v>
      </c>
      <c r="L43" s="28">
        <v>2335.0</v>
      </c>
      <c r="M43" s="28">
        <v>2728.0</v>
      </c>
      <c r="N43" s="33">
        <f>SUM(B43:M43)</f>
        <v>10000</v>
      </c>
      <c r="O43" s="17"/>
      <c r="P43" s="17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42.75" customHeight="1">
      <c r="A44" s="14" t="s">
        <v>48</v>
      </c>
      <c r="B44" s="41">
        <f t="shared" ref="B44:M44" si="7">ROUND(B43*0.0128,0)</f>
        <v>1</v>
      </c>
      <c r="C44" s="41">
        <f t="shared" si="7"/>
        <v>2</v>
      </c>
      <c r="D44" s="41">
        <f t="shared" si="7"/>
        <v>3</v>
      </c>
      <c r="E44" s="41">
        <f t="shared" si="7"/>
        <v>5</v>
      </c>
      <c r="F44" s="41">
        <f t="shared" si="7"/>
        <v>4</v>
      </c>
      <c r="G44" s="41">
        <f t="shared" si="7"/>
        <v>6</v>
      </c>
      <c r="H44" s="41">
        <f t="shared" si="7"/>
        <v>12</v>
      </c>
      <c r="I44" s="41">
        <f t="shared" si="7"/>
        <v>9</v>
      </c>
      <c r="J44" s="41">
        <f t="shared" si="7"/>
        <v>6</v>
      </c>
      <c r="K44" s="41">
        <f t="shared" si="7"/>
        <v>16</v>
      </c>
      <c r="L44" s="41">
        <f t="shared" si="7"/>
        <v>30</v>
      </c>
      <c r="M44" s="41">
        <f t="shared" si="7"/>
        <v>35</v>
      </c>
      <c r="N44" s="38" t="s">
        <v>49</v>
      </c>
      <c r="O44" s="42">
        <v>0.0128</v>
      </c>
      <c r="P44" s="17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42.75" customHeight="1">
      <c r="A45" s="40" t="s">
        <v>50</v>
      </c>
      <c r="B45" s="43">
        <f t="shared" ref="B45:M45" si="8">ROUND(B32*0.35,0)</f>
        <v>4258</v>
      </c>
      <c r="C45" s="43">
        <f t="shared" si="8"/>
        <v>30281</v>
      </c>
      <c r="D45" s="43">
        <f t="shared" si="8"/>
        <v>37300</v>
      </c>
      <c r="E45" s="43">
        <f t="shared" si="8"/>
        <v>27573</v>
      </c>
      <c r="F45" s="43">
        <f t="shared" si="8"/>
        <v>20633</v>
      </c>
      <c r="G45" s="43">
        <f t="shared" si="8"/>
        <v>16455</v>
      </c>
      <c r="H45" s="43">
        <f t="shared" si="8"/>
        <v>12966</v>
      </c>
      <c r="I45" s="43">
        <f t="shared" si="8"/>
        <v>10257</v>
      </c>
      <c r="J45" s="43">
        <f t="shared" si="8"/>
        <v>13060</v>
      </c>
      <c r="K45" s="43">
        <f t="shared" si="8"/>
        <v>13581</v>
      </c>
      <c r="L45" s="43">
        <f t="shared" si="8"/>
        <v>16878</v>
      </c>
      <c r="M45" s="43">
        <f t="shared" si="8"/>
        <v>23445</v>
      </c>
      <c r="N45" s="17"/>
      <c r="O45" s="27">
        <v>0.35</v>
      </c>
      <c r="P45" s="17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42.75" customHeight="1">
      <c r="A46" s="14" t="s">
        <v>51</v>
      </c>
      <c r="B46" s="41">
        <f t="shared" ref="B46:M46" si="9">ROUND(B45*0.07,0)</f>
        <v>298</v>
      </c>
      <c r="C46" s="41">
        <f t="shared" si="9"/>
        <v>2120</v>
      </c>
      <c r="D46" s="41">
        <f t="shared" si="9"/>
        <v>2611</v>
      </c>
      <c r="E46" s="41">
        <f t="shared" si="9"/>
        <v>1930</v>
      </c>
      <c r="F46" s="41">
        <f t="shared" si="9"/>
        <v>1444</v>
      </c>
      <c r="G46" s="41">
        <f t="shared" si="9"/>
        <v>1152</v>
      </c>
      <c r="H46" s="41">
        <f t="shared" si="9"/>
        <v>908</v>
      </c>
      <c r="I46" s="41">
        <f t="shared" si="9"/>
        <v>718</v>
      </c>
      <c r="J46" s="41">
        <f t="shared" si="9"/>
        <v>914</v>
      </c>
      <c r="K46" s="41">
        <f t="shared" si="9"/>
        <v>951</v>
      </c>
      <c r="L46" s="41">
        <f t="shared" si="9"/>
        <v>1181</v>
      </c>
      <c r="M46" s="41">
        <f t="shared" si="9"/>
        <v>1641</v>
      </c>
      <c r="N46" s="26" t="s">
        <v>52</v>
      </c>
      <c r="O46" s="27">
        <v>0.07</v>
      </c>
      <c r="P46" s="17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42.75" customHeight="1">
      <c r="A47" s="44" t="s">
        <v>53</v>
      </c>
      <c r="B47" s="41">
        <f t="shared" ref="B47:M47" si="10">ROUND(B32*0.02,0)</f>
        <v>243</v>
      </c>
      <c r="C47" s="41">
        <f t="shared" si="10"/>
        <v>1730</v>
      </c>
      <c r="D47" s="41">
        <f t="shared" si="10"/>
        <v>2131</v>
      </c>
      <c r="E47" s="41">
        <f t="shared" si="10"/>
        <v>1576</v>
      </c>
      <c r="F47" s="41">
        <f t="shared" si="10"/>
        <v>1179</v>
      </c>
      <c r="G47" s="41">
        <f t="shared" si="10"/>
        <v>940</v>
      </c>
      <c r="H47" s="41">
        <f t="shared" si="10"/>
        <v>741</v>
      </c>
      <c r="I47" s="41">
        <f t="shared" si="10"/>
        <v>586</v>
      </c>
      <c r="J47" s="41">
        <f t="shared" si="10"/>
        <v>746</v>
      </c>
      <c r="K47" s="41">
        <f t="shared" si="10"/>
        <v>776</v>
      </c>
      <c r="L47" s="41">
        <f t="shared" si="10"/>
        <v>964</v>
      </c>
      <c r="M47" s="41">
        <f t="shared" si="10"/>
        <v>1340</v>
      </c>
      <c r="N47" s="38" t="s">
        <v>54</v>
      </c>
      <c r="O47" s="27">
        <v>0.02</v>
      </c>
      <c r="P47" s="17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42.75" customHeight="1">
      <c r="A48" s="14" t="s">
        <v>55</v>
      </c>
      <c r="B48" s="45">
        <f t="shared" ref="B48:M48" si="11">SUM(B47,B46,B44,B42,B39,B35,B33,B31)</f>
        <v>1097</v>
      </c>
      <c r="C48" s="45">
        <f t="shared" si="11"/>
        <v>7071</v>
      </c>
      <c r="D48" s="45">
        <f t="shared" si="11"/>
        <v>9049</v>
      </c>
      <c r="E48" s="45">
        <f t="shared" si="11"/>
        <v>6926</v>
      </c>
      <c r="F48" s="45">
        <f t="shared" si="11"/>
        <v>5309</v>
      </c>
      <c r="G48" s="45">
        <f t="shared" si="11"/>
        <v>4374</v>
      </c>
      <c r="H48" s="45">
        <f t="shared" si="11"/>
        <v>3422</v>
      </c>
      <c r="I48" s="45">
        <f t="shared" si="11"/>
        <v>2924</v>
      </c>
      <c r="J48" s="45">
        <f t="shared" si="11"/>
        <v>3746</v>
      </c>
      <c r="K48" s="45">
        <f t="shared" si="11"/>
        <v>4018</v>
      </c>
      <c r="L48" s="45">
        <f t="shared" si="11"/>
        <v>5163</v>
      </c>
      <c r="M48" s="45">
        <f t="shared" si="11"/>
        <v>7416</v>
      </c>
      <c r="N48" s="17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24.75" customHeight="1">
      <c r="A49" s="46" t="s">
        <v>56</v>
      </c>
      <c r="B49" s="47">
        <v>1120.0</v>
      </c>
      <c r="C49" s="48">
        <f t="shared" ref="C49:M49" si="12">SUM(B49+C48)</f>
        <v>8191</v>
      </c>
      <c r="D49" s="48">
        <f t="shared" si="12"/>
        <v>17240</v>
      </c>
      <c r="E49" s="48">
        <f t="shared" si="12"/>
        <v>24166</v>
      </c>
      <c r="F49" s="48">
        <f t="shared" si="12"/>
        <v>29475</v>
      </c>
      <c r="G49" s="48">
        <f t="shared" si="12"/>
        <v>33849</v>
      </c>
      <c r="H49" s="48">
        <f t="shared" si="12"/>
        <v>37271</v>
      </c>
      <c r="I49" s="48">
        <f t="shared" si="12"/>
        <v>40195</v>
      </c>
      <c r="J49" s="48">
        <f t="shared" si="12"/>
        <v>43941</v>
      </c>
      <c r="K49" s="48">
        <f t="shared" si="12"/>
        <v>47959</v>
      </c>
      <c r="L49" s="48">
        <f t="shared" si="12"/>
        <v>53122</v>
      </c>
      <c r="M49" s="48">
        <f t="shared" si="12"/>
        <v>60538</v>
      </c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B51" s="49">
        <v>225.0</v>
      </c>
      <c r="C51" s="50">
        <v>1800.0</v>
      </c>
      <c r="D51" s="50">
        <v>2700.0</v>
      </c>
      <c r="E51" s="50">
        <v>2250.0</v>
      </c>
      <c r="F51" s="50">
        <v>1800.0</v>
      </c>
      <c r="G51" s="50">
        <v>1575.0</v>
      </c>
      <c r="H51" s="50">
        <v>8741.0</v>
      </c>
      <c r="I51" s="50">
        <v>6614.0</v>
      </c>
      <c r="J51" s="50">
        <v>4441.0</v>
      </c>
      <c r="K51" s="50">
        <v>4800.0</v>
      </c>
      <c r="L51" s="50">
        <v>7847.0</v>
      </c>
      <c r="M51" s="50">
        <v>13489.0</v>
      </c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B55" s="1"/>
      <c r="C55" s="1"/>
      <c r="D55" s="1"/>
      <c r="E55" s="51"/>
      <c r="F55" s="1"/>
      <c r="G55" s="1"/>
      <c r="H55" s="1"/>
      <c r="I55" s="1"/>
      <c r="J55" s="1"/>
      <c r="K55" s="1"/>
      <c r="L55" s="1"/>
      <c r="M55" s="1"/>
    </row>
    <row r="56">
      <c r="B56" s="1"/>
      <c r="C56" s="1"/>
      <c r="D56" s="1"/>
      <c r="E56" s="51"/>
      <c r="F56" s="1"/>
      <c r="G56" s="1"/>
      <c r="H56" s="1"/>
      <c r="I56" s="1"/>
      <c r="J56" s="1"/>
      <c r="K56" s="1"/>
      <c r="L56" s="1"/>
      <c r="M56" s="1"/>
    </row>
    <row r="57">
      <c r="B57" s="1"/>
      <c r="C57" s="1"/>
      <c r="D57" s="1"/>
      <c r="E57" s="51"/>
      <c r="F57" s="1"/>
      <c r="G57" s="1"/>
      <c r="H57" s="1"/>
      <c r="I57" s="1"/>
      <c r="J57" s="1"/>
      <c r="K57" s="1"/>
      <c r="L57" s="1"/>
      <c r="M57" s="1"/>
    </row>
    <row r="58">
      <c r="B58" s="1"/>
      <c r="C58" s="1"/>
      <c r="D58" s="1"/>
      <c r="E58" s="51"/>
      <c r="F58" s="1"/>
      <c r="G58" s="1"/>
      <c r="H58" s="1"/>
      <c r="I58" s="1"/>
      <c r="J58" s="1"/>
      <c r="K58" s="1"/>
      <c r="L58" s="1"/>
      <c r="M58" s="1"/>
    </row>
    <row r="59">
      <c r="B59" s="1"/>
      <c r="C59" s="1"/>
      <c r="D59" s="1"/>
      <c r="E59" s="51"/>
      <c r="F59" s="1"/>
      <c r="G59" s="1"/>
      <c r="H59" s="1"/>
      <c r="I59" s="1"/>
      <c r="J59" s="1"/>
      <c r="K59" s="1"/>
      <c r="L59" s="1"/>
      <c r="M59" s="1"/>
    </row>
    <row r="60">
      <c r="B60" s="1"/>
      <c r="C60" s="1"/>
      <c r="D60" s="1"/>
      <c r="E60" s="51"/>
      <c r="F60" s="1"/>
      <c r="G60" s="1"/>
      <c r="H60" s="1"/>
      <c r="I60" s="1"/>
      <c r="J60" s="1"/>
      <c r="K60" s="1"/>
      <c r="L60" s="1"/>
      <c r="M60" s="1"/>
    </row>
    <row r="61">
      <c r="B61" s="1"/>
      <c r="C61" s="1"/>
      <c r="D61" s="1"/>
      <c r="E61" s="51"/>
      <c r="F61" s="1"/>
      <c r="G61" s="1"/>
      <c r="H61" s="1"/>
      <c r="I61" s="1"/>
      <c r="J61" s="1"/>
      <c r="K61" s="1"/>
      <c r="L61" s="1"/>
      <c r="M61" s="1"/>
    </row>
    <row r="62">
      <c r="B62" s="1"/>
      <c r="C62" s="1"/>
      <c r="D62" s="1"/>
      <c r="E62" s="51"/>
      <c r="F62" s="1"/>
      <c r="G62" s="1"/>
      <c r="H62" s="1"/>
      <c r="I62" s="1"/>
      <c r="J62" s="1"/>
      <c r="K62" s="1"/>
      <c r="L62" s="1"/>
      <c r="M62" s="1"/>
    </row>
    <row r="63">
      <c r="B63" s="1"/>
      <c r="C63" s="1"/>
      <c r="D63" s="1"/>
      <c r="E63" s="51"/>
      <c r="F63" s="1"/>
      <c r="G63" s="1"/>
      <c r="H63" s="1"/>
      <c r="I63" s="1"/>
      <c r="J63" s="1"/>
      <c r="K63" s="1"/>
      <c r="L63" s="1"/>
      <c r="M63" s="1"/>
    </row>
    <row r="64">
      <c r="A64" s="52" t="s">
        <v>0</v>
      </c>
      <c r="B64" s="53" t="s">
        <v>1</v>
      </c>
      <c r="C64" s="54" t="s">
        <v>2</v>
      </c>
      <c r="D64" s="54" t="s">
        <v>3</v>
      </c>
      <c r="E64" s="54" t="s">
        <v>4</v>
      </c>
      <c r="F64" s="54" t="s">
        <v>5</v>
      </c>
      <c r="G64" s="54" t="s">
        <v>6</v>
      </c>
      <c r="H64" s="54" t="s">
        <v>7</v>
      </c>
      <c r="I64" s="54" t="s">
        <v>8</v>
      </c>
      <c r="J64" s="54" t="s">
        <v>9</v>
      </c>
      <c r="K64" s="54" t="s">
        <v>10</v>
      </c>
      <c r="L64" s="54" t="s">
        <v>11</v>
      </c>
      <c r="M64" s="54" t="s">
        <v>12</v>
      </c>
      <c r="N64" s="47" t="s">
        <v>57</v>
      </c>
    </row>
    <row r="65" ht="36.75" customHeight="1">
      <c r="A65" s="55" t="s">
        <v>58</v>
      </c>
      <c r="B65" s="21">
        <f t="shared" ref="B65:M65" si="13">0.05*B32</f>
        <v>608.3</v>
      </c>
      <c r="C65" s="21">
        <f t="shared" si="13"/>
        <v>4325.9</v>
      </c>
      <c r="D65" s="21">
        <f t="shared" si="13"/>
        <v>5328.55</v>
      </c>
      <c r="E65" s="21">
        <f t="shared" si="13"/>
        <v>3939.05</v>
      </c>
      <c r="F65" s="21">
        <f t="shared" si="13"/>
        <v>2947.55</v>
      </c>
      <c r="G65" s="21">
        <f t="shared" si="13"/>
        <v>2350.7</v>
      </c>
      <c r="H65" s="21">
        <f t="shared" si="13"/>
        <v>1852.35</v>
      </c>
      <c r="I65" s="21">
        <f t="shared" si="13"/>
        <v>1465.3</v>
      </c>
      <c r="J65" s="21">
        <f t="shared" si="13"/>
        <v>1865.65</v>
      </c>
      <c r="K65" s="21">
        <f t="shared" si="13"/>
        <v>1940.15</v>
      </c>
      <c r="L65" s="21">
        <f t="shared" si="13"/>
        <v>2411.1</v>
      </c>
      <c r="M65" s="21">
        <f t="shared" si="13"/>
        <v>3349.35</v>
      </c>
      <c r="N65" s="56" t="s">
        <v>59</v>
      </c>
    </row>
    <row r="66" ht="36.75" customHeight="1">
      <c r="A66" s="55" t="s">
        <v>15</v>
      </c>
      <c r="B66" s="21">
        <f t="shared" ref="B66:M66" si="14">ROUND(B32*0.0195,0)</f>
        <v>237</v>
      </c>
      <c r="C66" s="21">
        <f t="shared" si="14"/>
        <v>1687</v>
      </c>
      <c r="D66" s="21">
        <f t="shared" si="14"/>
        <v>2078</v>
      </c>
      <c r="E66" s="21">
        <f t="shared" si="14"/>
        <v>1536</v>
      </c>
      <c r="F66" s="21">
        <f t="shared" si="14"/>
        <v>1150</v>
      </c>
      <c r="G66" s="21">
        <f t="shared" si="14"/>
        <v>917</v>
      </c>
      <c r="H66" s="21">
        <f t="shared" si="14"/>
        <v>722</v>
      </c>
      <c r="I66" s="21">
        <f t="shared" si="14"/>
        <v>571</v>
      </c>
      <c r="J66" s="21">
        <f t="shared" si="14"/>
        <v>728</v>
      </c>
      <c r="K66" s="21">
        <f t="shared" si="14"/>
        <v>757</v>
      </c>
      <c r="L66" s="21">
        <f t="shared" si="14"/>
        <v>940</v>
      </c>
      <c r="M66" s="21">
        <f t="shared" si="14"/>
        <v>1306</v>
      </c>
      <c r="N66" s="57" t="s">
        <v>60</v>
      </c>
    </row>
    <row r="67" ht="36.75" customHeight="1">
      <c r="A67" s="55" t="s">
        <v>17</v>
      </c>
      <c r="B67" s="20">
        <f t="shared" ref="B67:M67" si="15">ROUND(B34*0.4,0)</f>
        <v>20</v>
      </c>
      <c r="C67" s="20">
        <f t="shared" si="15"/>
        <v>160</v>
      </c>
      <c r="D67" s="20">
        <f t="shared" si="15"/>
        <v>240</v>
      </c>
      <c r="E67" s="20">
        <f t="shared" si="15"/>
        <v>200</v>
      </c>
      <c r="F67" s="20">
        <f t="shared" si="15"/>
        <v>160</v>
      </c>
      <c r="G67" s="20">
        <f t="shared" si="15"/>
        <v>140</v>
      </c>
      <c r="H67" s="20">
        <f t="shared" si="15"/>
        <v>100</v>
      </c>
      <c r="I67" s="20">
        <f t="shared" si="15"/>
        <v>120</v>
      </c>
      <c r="J67" s="20">
        <f t="shared" si="15"/>
        <v>140</v>
      </c>
      <c r="K67" s="20">
        <f t="shared" si="15"/>
        <v>160</v>
      </c>
      <c r="L67" s="20">
        <f t="shared" si="15"/>
        <v>220</v>
      </c>
      <c r="M67" s="20">
        <f t="shared" si="15"/>
        <v>340</v>
      </c>
      <c r="N67" s="57" t="s">
        <v>61</v>
      </c>
    </row>
    <row r="68" ht="36.75" customHeight="1">
      <c r="A68" s="55" t="s">
        <v>36</v>
      </c>
      <c r="B68" s="20">
        <v>0.0</v>
      </c>
      <c r="C68" s="20">
        <v>160.0</v>
      </c>
      <c r="D68" s="20">
        <v>302.0</v>
      </c>
      <c r="E68" s="20">
        <v>180.0</v>
      </c>
      <c r="F68" s="20">
        <v>270.0</v>
      </c>
      <c r="G68" s="20">
        <v>12.0</v>
      </c>
      <c r="H68" s="20">
        <v>0.0</v>
      </c>
      <c r="I68" s="20">
        <v>0.0</v>
      </c>
      <c r="J68" s="20">
        <v>62.0</v>
      </c>
      <c r="K68" s="20">
        <v>54.0</v>
      </c>
      <c r="L68" s="20">
        <v>120.0</v>
      </c>
      <c r="M68" s="20">
        <v>100.0</v>
      </c>
      <c r="N68" s="57" t="s">
        <v>62</v>
      </c>
    </row>
    <row r="69" ht="36.75" customHeight="1">
      <c r="A69" s="55" t="s">
        <v>45</v>
      </c>
      <c r="B69" s="21">
        <v>4.0</v>
      </c>
      <c r="C69" s="21">
        <v>28.0</v>
      </c>
      <c r="D69" s="21">
        <v>42.0</v>
      </c>
      <c r="E69" s="21">
        <v>35.0</v>
      </c>
      <c r="F69" s="21">
        <v>28.0</v>
      </c>
      <c r="G69" s="21">
        <v>25.0</v>
      </c>
      <c r="H69" s="21">
        <v>39.0</v>
      </c>
      <c r="I69" s="21">
        <v>26.0</v>
      </c>
      <c r="J69" s="21">
        <v>18.0</v>
      </c>
      <c r="K69" s="21">
        <v>14.0</v>
      </c>
      <c r="L69" s="21">
        <v>34.0</v>
      </c>
      <c r="M69" s="21">
        <v>60.0</v>
      </c>
      <c r="N69" s="57" t="s">
        <v>63</v>
      </c>
    </row>
    <row r="70" ht="36.75" customHeight="1">
      <c r="A70" s="55" t="s">
        <v>48</v>
      </c>
      <c r="B70" s="58">
        <v>1.0</v>
      </c>
      <c r="C70" s="58">
        <v>2.0</v>
      </c>
      <c r="D70" s="58">
        <v>3.0</v>
      </c>
      <c r="E70" s="58">
        <v>5.0</v>
      </c>
      <c r="F70" s="58">
        <v>4.0</v>
      </c>
      <c r="G70" s="58">
        <v>6.0</v>
      </c>
      <c r="H70" s="58">
        <v>12.0</v>
      </c>
      <c r="I70" s="58">
        <v>9.0</v>
      </c>
      <c r="J70" s="58">
        <v>6.0</v>
      </c>
      <c r="K70" s="58">
        <v>16.0</v>
      </c>
      <c r="L70" s="58">
        <v>30.0</v>
      </c>
      <c r="M70" s="58">
        <v>35.0</v>
      </c>
      <c r="N70" s="57" t="s">
        <v>64</v>
      </c>
    </row>
    <row r="71" ht="44.25" customHeight="1">
      <c r="A71" s="55" t="s">
        <v>65</v>
      </c>
      <c r="B71" s="58">
        <v>243.0</v>
      </c>
      <c r="C71" s="58">
        <v>1730.0</v>
      </c>
      <c r="D71" s="58">
        <v>2131.0</v>
      </c>
      <c r="E71" s="58">
        <v>1576.0</v>
      </c>
      <c r="F71" s="58">
        <v>1179.0</v>
      </c>
      <c r="G71" s="58">
        <v>940.0</v>
      </c>
      <c r="H71" s="58">
        <v>741.0</v>
      </c>
      <c r="I71" s="58">
        <v>586.0</v>
      </c>
      <c r="J71" s="58">
        <v>746.0</v>
      </c>
      <c r="K71" s="58">
        <v>776.0</v>
      </c>
      <c r="L71" s="58">
        <v>964.0</v>
      </c>
      <c r="M71" s="59">
        <v>1340.0</v>
      </c>
      <c r="N71" s="60" t="s">
        <v>66</v>
      </c>
    </row>
    <row r="72" ht="36.75" customHeight="1">
      <c r="A72" s="55" t="s">
        <v>67</v>
      </c>
      <c r="B72" s="61">
        <f t="shared" ref="B72:M72" si="16">SUM(B65:B71)</f>
        <v>1113.3</v>
      </c>
      <c r="C72" s="61">
        <f t="shared" si="16"/>
        <v>8092.9</v>
      </c>
      <c r="D72" s="61">
        <f t="shared" si="16"/>
        <v>10124.55</v>
      </c>
      <c r="E72" s="61">
        <f t="shared" si="16"/>
        <v>7471.05</v>
      </c>
      <c r="F72" s="61">
        <f t="shared" si="16"/>
        <v>5738.55</v>
      </c>
      <c r="G72" s="61">
        <f t="shared" si="16"/>
        <v>4390.7</v>
      </c>
      <c r="H72" s="61">
        <f t="shared" si="16"/>
        <v>3466.35</v>
      </c>
      <c r="I72" s="61">
        <f t="shared" si="16"/>
        <v>2777.3</v>
      </c>
      <c r="J72" s="61">
        <f t="shared" si="16"/>
        <v>3565.65</v>
      </c>
      <c r="K72" s="61">
        <f t="shared" si="16"/>
        <v>3717.15</v>
      </c>
      <c r="L72" s="61">
        <f t="shared" si="16"/>
        <v>4719.1</v>
      </c>
      <c r="M72" s="62">
        <f t="shared" si="16"/>
        <v>6530.35</v>
      </c>
      <c r="N72" s="63"/>
    </row>
    <row r="73" ht="36.75" customHeight="1">
      <c r="A73" s="55" t="s">
        <v>68</v>
      </c>
      <c r="B73" s="21">
        <v>1113.0</v>
      </c>
      <c r="C73" s="58">
        <f t="shared" ref="C73:M73" si="17">SUM(C72+B73)</f>
        <v>9205.9</v>
      </c>
      <c r="D73" s="58">
        <f t="shared" si="17"/>
        <v>19330.45</v>
      </c>
      <c r="E73" s="58">
        <f t="shared" si="17"/>
        <v>26801.5</v>
      </c>
      <c r="F73" s="58">
        <f t="shared" si="17"/>
        <v>32540.05</v>
      </c>
      <c r="G73" s="58">
        <f t="shared" si="17"/>
        <v>36930.75</v>
      </c>
      <c r="H73" s="58">
        <f t="shared" si="17"/>
        <v>40397.1</v>
      </c>
      <c r="I73" s="58">
        <f t="shared" si="17"/>
        <v>43174.4</v>
      </c>
      <c r="J73" s="58">
        <f t="shared" si="17"/>
        <v>46740.05</v>
      </c>
      <c r="K73" s="58">
        <f t="shared" si="17"/>
        <v>50457.2</v>
      </c>
      <c r="L73" s="58">
        <f t="shared" si="17"/>
        <v>55176.3</v>
      </c>
      <c r="M73" s="58">
        <f t="shared" si="17"/>
        <v>61706.65</v>
      </c>
      <c r="N73" s="64"/>
    </row>
    <row r="74" ht="102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65" t="s">
        <v>69</v>
      </c>
      <c r="B75" s="66">
        <f t="shared" ref="B75:M75" si="18">ROUND(2*B73,0)</f>
        <v>2226</v>
      </c>
      <c r="C75" s="66">
        <f t="shared" si="18"/>
        <v>18412</v>
      </c>
      <c r="D75" s="66">
        <f t="shared" si="18"/>
        <v>38661</v>
      </c>
      <c r="E75" s="66">
        <f t="shared" si="18"/>
        <v>53603</v>
      </c>
      <c r="F75" s="66">
        <f t="shared" si="18"/>
        <v>65080</v>
      </c>
      <c r="G75" s="66">
        <f t="shared" si="18"/>
        <v>73862</v>
      </c>
      <c r="H75" s="66">
        <f t="shared" si="18"/>
        <v>80794</v>
      </c>
      <c r="I75" s="66">
        <f t="shared" si="18"/>
        <v>86349</v>
      </c>
      <c r="J75" s="66">
        <f t="shared" si="18"/>
        <v>93480</v>
      </c>
      <c r="K75" s="66">
        <f t="shared" si="18"/>
        <v>100914</v>
      </c>
      <c r="L75" s="66">
        <f t="shared" si="18"/>
        <v>110353</v>
      </c>
      <c r="M75" s="66">
        <f t="shared" si="18"/>
        <v>123413</v>
      </c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</row>
    <row r="77">
      <c r="A77" s="65" t="s">
        <v>70</v>
      </c>
      <c r="B77" s="66">
        <f t="shared" ref="B77:M77" si="19">ROUND(0.0207*B75,0)</f>
        <v>46</v>
      </c>
      <c r="C77" s="66">
        <f t="shared" si="19"/>
        <v>381</v>
      </c>
      <c r="D77" s="66">
        <f t="shared" si="19"/>
        <v>800</v>
      </c>
      <c r="E77" s="66">
        <f t="shared" si="19"/>
        <v>1110</v>
      </c>
      <c r="F77" s="66">
        <f t="shared" si="19"/>
        <v>1347</v>
      </c>
      <c r="G77" s="66">
        <f t="shared" si="19"/>
        <v>1529</v>
      </c>
      <c r="H77" s="66">
        <f t="shared" si="19"/>
        <v>1672</v>
      </c>
      <c r="I77" s="66">
        <f t="shared" si="19"/>
        <v>1787</v>
      </c>
      <c r="J77" s="66">
        <f t="shared" si="19"/>
        <v>1935</v>
      </c>
      <c r="K77" s="66">
        <f t="shared" si="19"/>
        <v>2089</v>
      </c>
      <c r="L77" s="66">
        <f t="shared" si="19"/>
        <v>2284</v>
      </c>
      <c r="M77" s="66">
        <f t="shared" si="19"/>
        <v>2555</v>
      </c>
    </row>
    <row r="78">
      <c r="B78" s="67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</row>
    <row r="79">
      <c r="A79" s="65" t="s">
        <v>71</v>
      </c>
      <c r="B79" s="67">
        <f t="shared" ref="B79:M79" si="20">ROUND(100*B77/B80,0)</f>
        <v>20</v>
      </c>
      <c r="C79" s="67">
        <f t="shared" si="20"/>
        <v>21</v>
      </c>
      <c r="D79" s="67">
        <f t="shared" si="20"/>
        <v>30</v>
      </c>
      <c r="E79" s="67">
        <f t="shared" si="20"/>
        <v>49</v>
      </c>
      <c r="F79" s="67">
        <f t="shared" si="20"/>
        <v>75</v>
      </c>
      <c r="G79" s="67">
        <f t="shared" si="20"/>
        <v>97</v>
      </c>
      <c r="H79" s="67">
        <f t="shared" si="20"/>
        <v>19</v>
      </c>
      <c r="I79" s="67">
        <f t="shared" si="20"/>
        <v>27</v>
      </c>
      <c r="J79" s="67">
        <f t="shared" si="20"/>
        <v>44</v>
      </c>
      <c r="K79" s="67">
        <f t="shared" si="20"/>
        <v>44</v>
      </c>
      <c r="L79" s="67">
        <f t="shared" si="20"/>
        <v>29</v>
      </c>
      <c r="M79" s="67">
        <f t="shared" si="20"/>
        <v>19</v>
      </c>
      <c r="N79" s="69">
        <f>AVERAGE(B79:M79)</f>
        <v>39.5</v>
      </c>
    </row>
    <row r="80">
      <c r="A80" s="65" t="s">
        <v>72</v>
      </c>
      <c r="B80" s="49">
        <v>225.0</v>
      </c>
      <c r="C80" s="50">
        <v>1800.0</v>
      </c>
      <c r="D80" s="50">
        <v>2700.0</v>
      </c>
      <c r="E80" s="50">
        <v>2250.0</v>
      </c>
      <c r="F80" s="50">
        <v>1800.0</v>
      </c>
      <c r="G80" s="50">
        <v>1575.0</v>
      </c>
      <c r="H80" s="50">
        <v>8741.0</v>
      </c>
      <c r="I80" s="50">
        <v>6614.0</v>
      </c>
      <c r="J80" s="50">
        <v>4441.0</v>
      </c>
      <c r="K80" s="50">
        <v>4800.0</v>
      </c>
      <c r="L80" s="50">
        <v>7847.0</v>
      </c>
      <c r="M80" s="50">
        <v>13489.0</v>
      </c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70" t="s">
        <v>51</v>
      </c>
      <c r="B122" s="71">
        <v>298.0</v>
      </c>
      <c r="C122" s="71">
        <v>2120.0</v>
      </c>
      <c r="D122" s="71">
        <v>2611.0</v>
      </c>
      <c r="E122" s="71" t="s">
        <v>73</v>
      </c>
      <c r="F122" s="71">
        <v>1444.0</v>
      </c>
      <c r="G122" s="71">
        <v>1152.0</v>
      </c>
      <c r="H122" s="71">
        <v>908.0</v>
      </c>
      <c r="I122" s="71">
        <v>718.0</v>
      </c>
      <c r="J122" s="71">
        <v>914.0</v>
      </c>
      <c r="K122" s="71">
        <v>951.0</v>
      </c>
      <c r="L122" s="71">
        <v>1181.0</v>
      </c>
      <c r="M122" s="71">
        <v>1641.0</v>
      </c>
      <c r="N122" s="72" t="s">
        <v>74</v>
      </c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</sheetData>
  <mergeCells count="1">
    <mergeCell ref="B37:M37"/>
  </mergeCells>
  <hyperlinks>
    <hyperlink r:id="rId1" ref="N32"/>
    <hyperlink r:id="rId2" ref="N35"/>
    <hyperlink r:id="rId3" ref="P36"/>
    <hyperlink r:id="rId4" ref="Q36"/>
    <hyperlink r:id="rId5" ref="R36"/>
    <hyperlink r:id="rId6" ref="S36"/>
    <hyperlink r:id="rId7" ref="N37"/>
    <hyperlink r:id="rId8" location=":~:text=Seg%C3%BAn%20este%20informe%2C%20el%20promedio,1.599%20durante%20el%20a%C3%B1o%202023." ref="O41"/>
    <hyperlink r:id="rId9" ref="P41"/>
    <hyperlink r:id="rId10" ref="N44"/>
    <hyperlink r:id="rId11" ref="N46"/>
    <hyperlink r:id="rId12" ref="N47"/>
    <hyperlink r:id="rId13" ref="N66"/>
    <hyperlink r:id="rId14" ref="N67"/>
    <hyperlink r:id="rId15" location="gid=0" ref="N68"/>
    <hyperlink r:id="rId16" location=":~:text=Las%20cl%C3%ADnicas%20veterinarias%20en%20Espa%C3%B1a%20tienen%20una%20media%20de%201.599%20pacientes%20por%20a%C3%B1o,-El%20resumen%20anual" ref="N69"/>
    <hyperlink r:id="rId17" ref="N70"/>
    <hyperlink r:id="rId18" ref="N71"/>
    <hyperlink r:id="rId19" ref="N122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>
        <v>362.0</v>
      </c>
      <c r="B1" s="73">
        <v>446.0</v>
      </c>
      <c r="C1" s="73">
        <v>587.0</v>
      </c>
      <c r="D1" s="73">
        <v>638.0</v>
      </c>
      <c r="E1" s="73">
        <v>703.0</v>
      </c>
      <c r="F1" s="73">
        <v>703.0</v>
      </c>
      <c r="G1" s="73">
        <v>2635.0</v>
      </c>
      <c r="H1" s="73">
        <v>2468.0</v>
      </c>
      <c r="I1" s="73">
        <v>2970.0</v>
      </c>
      <c r="J1" s="73">
        <v>2811.0</v>
      </c>
      <c r="K1" s="73">
        <v>3154.0</v>
      </c>
      <c r="L1" s="74">
        <v>3360.0</v>
      </c>
    </row>
  </sheetData>
  <drawing r:id="rId1"/>
</worksheet>
</file>