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3" i="1"/>
  <c r="C12"/>
  <c r="C11"/>
  <c r="C10"/>
  <c r="C9"/>
  <c r="C8"/>
  <c r="C7"/>
  <c r="C6"/>
  <c r="C5"/>
  <c r="C4"/>
  <c r="C3"/>
  <c r="E13"/>
  <c r="E12"/>
  <c r="E11"/>
  <c r="E10"/>
  <c r="E9"/>
  <c r="E8"/>
  <c r="E7"/>
  <c r="E6"/>
  <c r="E5"/>
  <c r="E4"/>
  <c r="E3"/>
  <c r="G5"/>
  <c r="G6"/>
  <c r="G13"/>
  <c r="F13"/>
  <c r="G12"/>
  <c r="F12"/>
  <c r="F11"/>
  <c r="G11"/>
  <c r="F10"/>
  <c r="G10"/>
  <c r="G9"/>
  <c r="F9"/>
  <c r="F8"/>
  <c r="G8"/>
  <c r="F7"/>
  <c r="G7"/>
  <c r="F6"/>
  <c r="F5"/>
  <c r="F4"/>
  <c r="G4"/>
  <c r="F3"/>
</calcChain>
</file>

<file path=xl/sharedStrings.xml><?xml version="1.0" encoding="utf-8"?>
<sst xmlns="http://schemas.openxmlformats.org/spreadsheetml/2006/main" count="9" uniqueCount="9">
  <si>
    <t>Payload Weight</t>
  </si>
  <si>
    <t>Total Weight</t>
  </si>
  <si>
    <t xml:space="preserve">x </t>
  </si>
  <si>
    <t>y</t>
  </si>
  <si>
    <t>z</t>
  </si>
  <si>
    <t>CG Payload Location (inches)</t>
  </si>
  <si>
    <t>Length</t>
  </si>
  <si>
    <t>Height</t>
  </si>
  <si>
    <t>Payload Size (in)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</si>
</sst>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CG Payload Location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CG Payload Location</c:v>
          </c:tx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4.1199999999999992</c:v>
                </c:pt>
                <c:pt idx="1">
                  <c:v>4.18</c:v>
                </c:pt>
                <c:pt idx="2">
                  <c:v>4.24</c:v>
                </c:pt>
                <c:pt idx="3">
                  <c:v>4.2899999999999991</c:v>
                </c:pt>
                <c:pt idx="4">
                  <c:v>4.34</c:v>
                </c:pt>
                <c:pt idx="5">
                  <c:v>4.379999999999999</c:v>
                </c:pt>
                <c:pt idx="6">
                  <c:v>4.42</c:v>
                </c:pt>
                <c:pt idx="7">
                  <c:v>4.4599999999999991</c:v>
                </c:pt>
                <c:pt idx="8">
                  <c:v>4.5</c:v>
                </c:pt>
                <c:pt idx="9">
                  <c:v>4.5299999999999994</c:v>
                </c:pt>
                <c:pt idx="10">
                  <c:v>4.5600000000000005</c:v>
                </c:pt>
              </c:numCache>
            </c:numRef>
          </c:yVal>
          <c:smooth val="1"/>
        </c:ser>
        <c:dLbls/>
        <c:axId val="63829888"/>
        <c:axId val="63828352"/>
      </c:scatterChart>
      <c:valAx>
        <c:axId val="63829888"/>
        <c:scaling>
          <c:orientation val="minMax"/>
          <c:min val="29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Payload Weight (lbs)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828352"/>
        <c:crosses val="autoZero"/>
        <c:crossBetween val="midCat"/>
      </c:valAx>
      <c:valAx>
        <c:axId val="63828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(in)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38298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Z CG Payload Location from bottom of pyld</a:t>
            </a:r>
            <a:r>
              <a:rPr lang="en-US" baseline="0"/>
              <a:t> box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CG Payload Location</c:v>
          </c:tx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1.2699999999999996</c:v>
                </c:pt>
                <c:pt idx="1">
                  <c:v>1.2999999999999998</c:v>
                </c:pt>
                <c:pt idx="2">
                  <c:v>1.3399999999999999</c:v>
                </c:pt>
                <c:pt idx="3">
                  <c:v>1.38</c:v>
                </c:pt>
                <c:pt idx="4">
                  <c:v>1.42</c:v>
                </c:pt>
                <c:pt idx="5">
                  <c:v>1.46</c:v>
                </c:pt>
                <c:pt idx="6">
                  <c:v>1.5</c:v>
                </c:pt>
                <c:pt idx="7">
                  <c:v>1.5300000000000002</c:v>
                </c:pt>
                <c:pt idx="8">
                  <c:v>1.5700000000000003</c:v>
                </c:pt>
                <c:pt idx="9">
                  <c:v>1.6100000000000003</c:v>
                </c:pt>
                <c:pt idx="10">
                  <c:v>1.6500000000000004</c:v>
                </c:pt>
              </c:numCache>
            </c:numRef>
          </c:yVal>
          <c:smooth val="1"/>
        </c:ser>
        <c:dLbls/>
        <c:axId val="76670080"/>
        <c:axId val="76671616"/>
      </c:scatterChart>
      <c:valAx>
        <c:axId val="76670080"/>
        <c:scaling>
          <c:orientation val="minMax"/>
          <c:min val="29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Payload Weight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671616"/>
        <c:crosses val="autoZero"/>
        <c:crossBetween val="midCat"/>
      </c:valAx>
      <c:valAx>
        <c:axId val="76671616"/>
        <c:scaling>
          <c:orientation val="minMax"/>
          <c:min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 (in)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67008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Dimensions</a:t>
            </a:r>
            <a:r>
              <a:rPr lang="en-US" baseline="0"/>
              <a:t> of pyld plates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Height</c:v>
          </c:tx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2.5</c:v>
                </c:pt>
                <c:pt idx="1">
                  <c:v>2.5999999999999996</c:v>
                </c:pt>
                <c:pt idx="2">
                  <c:v>2.7</c:v>
                </c:pt>
                <c:pt idx="3">
                  <c:v>2.7699999999999996</c:v>
                </c:pt>
                <c:pt idx="4">
                  <c:v>2.8600000000000003</c:v>
                </c:pt>
                <c:pt idx="5">
                  <c:v>2.9400000000000004</c:v>
                </c:pt>
                <c:pt idx="6">
                  <c:v>3.01</c:v>
                </c:pt>
                <c:pt idx="7">
                  <c:v>3.09</c:v>
                </c:pt>
                <c:pt idx="8">
                  <c:v>3.17</c:v>
                </c:pt>
                <c:pt idx="9">
                  <c:v>3.25</c:v>
                </c:pt>
                <c:pt idx="10">
                  <c:v>3.34</c:v>
                </c:pt>
              </c:numCache>
            </c:numRef>
          </c:yVal>
          <c:smooth val="1"/>
        </c:ser>
        <c:ser>
          <c:idx val="1"/>
          <c:order val="1"/>
          <c:tx>
            <c:v>Width</c:v>
          </c:tx>
          <c:marker>
            <c:symbol val="none"/>
          </c:marker>
          <c:xVal>
            <c:numRef>
              <c:f>Sheet1!$A$3:$A$13</c:f>
              <c:numCache>
                <c:formatCode>General</c:formatCode>
                <c:ptCount val="1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7.8</c:v>
                </c:pt>
                <c:pt idx="1">
                  <c:v>7.8999999999999986</c:v>
                </c:pt>
                <c:pt idx="2">
                  <c:v>8</c:v>
                </c:pt>
                <c:pt idx="3">
                  <c:v>8.129999999999999</c:v>
                </c:pt>
                <c:pt idx="4">
                  <c:v>8.2399999999999984</c:v>
                </c:pt>
                <c:pt idx="5">
                  <c:v>8.32</c:v>
                </c:pt>
                <c:pt idx="6">
                  <c:v>8.379999999999999</c:v>
                </c:pt>
                <c:pt idx="7">
                  <c:v>8.4600000000000009</c:v>
                </c:pt>
                <c:pt idx="8">
                  <c:v>8.5300000000000011</c:v>
                </c:pt>
                <c:pt idx="9">
                  <c:v>8.6000000000000014</c:v>
                </c:pt>
                <c:pt idx="10">
                  <c:v>8.66</c:v>
                </c:pt>
              </c:numCache>
            </c:numRef>
          </c:yVal>
          <c:smooth val="1"/>
        </c:ser>
        <c:dLbls/>
        <c:axId val="74052736"/>
        <c:axId val="99798400"/>
      </c:scatterChart>
      <c:valAx>
        <c:axId val="74052736"/>
        <c:scaling>
          <c:orientation val="minMax"/>
          <c:min val="29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Payload 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99798400"/>
        <c:crosses val="autoZero"/>
        <c:crossBetween val="midCat"/>
      </c:valAx>
      <c:valAx>
        <c:axId val="99798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/</a:t>
                </a:r>
                <a:r>
                  <a:rPr lang="en-US" baseline="0"/>
                  <a:t> Width (in)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4052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14</xdr:row>
      <xdr:rowOff>95250</xdr:rowOff>
    </xdr:from>
    <xdr:to>
      <xdr:col>15</xdr:col>
      <xdr:colOff>314325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0</xdr:row>
      <xdr:rowOff>9525</xdr:rowOff>
    </xdr:from>
    <xdr:to>
      <xdr:col>15</xdr:col>
      <xdr:colOff>314325</xdr:colOff>
      <xdr:row>14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14</xdr:row>
      <xdr:rowOff>85725</xdr:rowOff>
    </xdr:from>
    <xdr:to>
      <xdr:col>8</xdr:col>
      <xdr:colOff>0</xdr:colOff>
      <xdr:row>28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>
      <selection activeCell="C14" sqref="C14"/>
    </sheetView>
  </sheetViews>
  <sheetFormatPr defaultRowHeight="15"/>
  <cols>
    <col min="1" max="2" width="15" bestFit="1" customWidth="1"/>
  </cols>
  <sheetData>
    <row r="1" spans="1:10">
      <c r="C1" s="1" t="s">
        <v>5</v>
      </c>
      <c r="D1" s="1"/>
      <c r="E1" s="1"/>
      <c r="F1" s="1" t="s">
        <v>8</v>
      </c>
      <c r="G1" s="1"/>
    </row>
    <row r="2" spans="1:10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7</v>
      </c>
      <c r="G2" t="s">
        <v>6</v>
      </c>
    </row>
    <row r="3" spans="1:10">
      <c r="A3">
        <v>30</v>
      </c>
      <c r="B3">
        <v>22.55</v>
      </c>
      <c r="C3">
        <f>12.94-8.82</f>
        <v>4.1199999999999992</v>
      </c>
      <c r="D3">
        <v>0</v>
      </c>
      <c r="E3">
        <f>4.27-3</f>
        <v>1.2699999999999996</v>
      </c>
      <c r="F3">
        <f>5.5-3</f>
        <v>2.5</v>
      </c>
      <c r="G3">
        <v>7.8</v>
      </c>
      <c r="I3">
        <v>3</v>
      </c>
      <c r="J3">
        <v>9</v>
      </c>
    </row>
    <row r="4" spans="1:10">
      <c r="A4">
        <v>31</v>
      </c>
      <c r="B4">
        <v>23.55</v>
      </c>
      <c r="C4">
        <f>13-8.82</f>
        <v>4.18</v>
      </c>
      <c r="D4">
        <v>0</v>
      </c>
      <c r="E4">
        <f>4.3-3</f>
        <v>1.2999999999999998</v>
      </c>
      <c r="F4">
        <f>5.6-3</f>
        <v>2.5999999999999996</v>
      </c>
      <c r="G4">
        <f>16.9-9</f>
        <v>7.8999999999999986</v>
      </c>
    </row>
    <row r="5" spans="1:10">
      <c r="A5">
        <v>32</v>
      </c>
      <c r="B5">
        <v>24.55</v>
      </c>
      <c r="C5">
        <f>13.06-8.82</f>
        <v>4.24</v>
      </c>
      <c r="D5">
        <v>0</v>
      </c>
      <c r="E5">
        <f>4.34-3</f>
        <v>1.3399999999999999</v>
      </c>
      <c r="F5">
        <f>5.7-I3</f>
        <v>2.7</v>
      </c>
      <c r="G5">
        <f>17-J3</f>
        <v>8</v>
      </c>
    </row>
    <row r="6" spans="1:10">
      <c r="A6">
        <v>33</v>
      </c>
      <c r="B6">
        <v>25.55</v>
      </c>
      <c r="C6">
        <f>13.11-8.82</f>
        <v>4.2899999999999991</v>
      </c>
      <c r="D6">
        <v>0</v>
      </c>
      <c r="E6">
        <f>4.38-3</f>
        <v>1.38</v>
      </c>
      <c r="F6">
        <f>5.77-I3</f>
        <v>2.7699999999999996</v>
      </c>
      <c r="G6">
        <f>17.13-J3</f>
        <v>8.129999999999999</v>
      </c>
    </row>
    <row r="7" spans="1:10">
      <c r="A7">
        <v>34</v>
      </c>
      <c r="B7">
        <v>26.55</v>
      </c>
      <c r="C7">
        <f>13.16-8.82</f>
        <v>4.34</v>
      </c>
      <c r="D7">
        <v>0</v>
      </c>
      <c r="E7">
        <f>4.42-3</f>
        <v>1.42</v>
      </c>
      <c r="F7">
        <f>5.86-I3</f>
        <v>2.8600000000000003</v>
      </c>
      <c r="G7">
        <f>17.24-J3</f>
        <v>8.2399999999999984</v>
      </c>
    </row>
    <row r="8" spans="1:10">
      <c r="A8">
        <v>35</v>
      </c>
      <c r="B8">
        <v>27.55</v>
      </c>
      <c r="C8">
        <f>13.2-8.82</f>
        <v>4.379999999999999</v>
      </c>
      <c r="D8">
        <v>0</v>
      </c>
      <c r="E8">
        <f>4.46-3</f>
        <v>1.46</v>
      </c>
      <c r="F8">
        <f>5.94-3</f>
        <v>2.9400000000000004</v>
      </c>
      <c r="G8">
        <f>17.32-J3</f>
        <v>8.32</v>
      </c>
    </row>
    <row r="9" spans="1:10">
      <c r="A9">
        <v>36</v>
      </c>
      <c r="B9">
        <v>28.55</v>
      </c>
      <c r="C9">
        <f>13.24-8.82</f>
        <v>4.42</v>
      </c>
      <c r="D9">
        <v>0</v>
      </c>
      <c r="E9">
        <f>4.5-3</f>
        <v>1.5</v>
      </c>
      <c r="F9">
        <f>6.01-I3</f>
        <v>3.01</v>
      </c>
      <c r="G9">
        <f>17.38-J3</f>
        <v>8.379999999999999</v>
      </c>
    </row>
    <row r="10" spans="1:10">
      <c r="A10">
        <v>37</v>
      </c>
      <c r="B10">
        <v>29.55</v>
      </c>
      <c r="C10">
        <f>13.28-8.82</f>
        <v>4.4599999999999991</v>
      </c>
      <c r="D10">
        <v>0</v>
      </c>
      <c r="E10">
        <f>4.53-3</f>
        <v>1.5300000000000002</v>
      </c>
      <c r="F10">
        <f>6.09-3</f>
        <v>3.09</v>
      </c>
      <c r="G10">
        <f>17.46-J3</f>
        <v>8.4600000000000009</v>
      </c>
    </row>
    <row r="11" spans="1:10">
      <c r="A11">
        <v>38</v>
      </c>
      <c r="B11">
        <v>30.55</v>
      </c>
      <c r="C11">
        <f>13.32-8.82</f>
        <v>4.5</v>
      </c>
      <c r="D11">
        <v>0</v>
      </c>
      <c r="E11">
        <f>4.57-3</f>
        <v>1.5700000000000003</v>
      </c>
      <c r="F11">
        <f>6.17-I3</f>
        <v>3.17</v>
      </c>
      <c r="G11">
        <f>17.53-9</f>
        <v>8.5300000000000011</v>
      </c>
    </row>
    <row r="12" spans="1:10">
      <c r="A12">
        <v>39</v>
      </c>
      <c r="B12">
        <v>31.55</v>
      </c>
      <c r="C12">
        <f>13.35-8.82</f>
        <v>4.5299999999999994</v>
      </c>
      <c r="D12">
        <v>0</v>
      </c>
      <c r="E12">
        <f>4.61-3</f>
        <v>1.6100000000000003</v>
      </c>
      <c r="F12">
        <f>6.25-3</f>
        <v>3.25</v>
      </c>
      <c r="G12">
        <f>17.6-9</f>
        <v>8.6000000000000014</v>
      </c>
    </row>
    <row r="13" spans="1:10">
      <c r="A13">
        <v>40</v>
      </c>
      <c r="B13">
        <v>32.549999999999997</v>
      </c>
      <c r="C13">
        <f>13.38-8.82</f>
        <v>4.5600000000000005</v>
      </c>
      <c r="D13">
        <v>0</v>
      </c>
      <c r="E13">
        <f>4.65-3</f>
        <v>1.6500000000000004</v>
      </c>
      <c r="F13">
        <f>6.34-3</f>
        <v>3.34</v>
      </c>
      <c r="G13">
        <f>17.66-9</f>
        <v>8.66</v>
      </c>
    </row>
  </sheetData>
  <mergeCells count="2">
    <mergeCell ref="C1:E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</dc:creator>
  <cp:lastModifiedBy>Abbas</cp:lastModifiedBy>
  <dcterms:created xsi:type="dcterms:W3CDTF">2013-11-14T22:39:26Z</dcterms:created>
  <dcterms:modified xsi:type="dcterms:W3CDTF">2013-11-15T19:32:12Z</dcterms:modified>
</cp:coreProperties>
</file>