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codeName="ThisWorkbook"/>
  <xr:revisionPtr revIDLastSave="0" documentId="13_ncr:1_{48C66E2E-05E3-4ACB-8963-61EFA122381C}" xr6:coauthVersionLast="47" xr6:coauthVersionMax="47" xr10:uidLastSave="{00000000-0000-0000-0000-000000000000}"/>
  <bookViews>
    <workbookView xWindow="-10800" yWindow="-16320" windowWidth="29040" windowHeight="15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13" i="1"/>
  <c r="F13" i="1"/>
  <c r="E13" i="1"/>
  <c r="I13" i="1" l="1"/>
  <c r="J7" i="1"/>
  <c r="H13" i="1"/>
  <c r="J12" i="1"/>
  <c r="J11" i="1"/>
  <c r="J10" i="1"/>
  <c r="J9" i="1"/>
  <c r="J8" i="1"/>
  <c r="J6" i="1"/>
  <c r="I12" i="1"/>
  <c r="I11" i="1"/>
  <c r="I10" i="1"/>
  <c r="I9" i="1"/>
  <c r="I8" i="1"/>
  <c r="I7" i="1"/>
  <c r="I6" i="1"/>
  <c r="I5" i="1"/>
  <c r="L5" i="1" s="1"/>
  <c r="F6" i="1"/>
  <c r="E6" i="1"/>
  <c r="F5" i="1"/>
  <c r="E5" i="1"/>
  <c r="E9" i="1"/>
  <c r="F12" i="1"/>
  <c r="E12" i="1"/>
  <c r="F11" i="1"/>
  <c r="E11" i="1"/>
  <c r="F10" i="1"/>
  <c r="E10" i="1"/>
  <c r="F9" i="1"/>
  <c r="F8" i="1"/>
  <c r="E8" i="1"/>
  <c r="E7" i="1"/>
  <c r="F7" i="1"/>
  <c r="L13" i="1" l="1"/>
  <c r="L12" i="1"/>
  <c r="L6" i="1"/>
  <c r="L7" i="1"/>
  <c r="L8" i="1"/>
  <c r="L9" i="1"/>
  <c r="L10" i="1"/>
  <c r="L11" i="1"/>
  <c r="H7" i="1"/>
  <c r="H8" i="1"/>
  <c r="H9" i="1"/>
  <c r="H10" i="1"/>
  <c r="H11" i="1"/>
  <c r="H12" i="1"/>
  <c r="H5" i="1"/>
  <c r="H6" i="1"/>
</calcChain>
</file>

<file path=xl/sharedStrings.xml><?xml version="1.0" encoding="utf-8"?>
<sst xmlns="http://schemas.openxmlformats.org/spreadsheetml/2006/main" count="57" uniqueCount="39">
  <si>
    <t>Project tracker</t>
  </si>
  <si>
    <t>Percent over/under to highlighted numbers</t>
  </si>
  <si>
    <t>Project</t>
  </si>
  <si>
    <t>Category</t>
  </si>
  <si>
    <t>Assigned to</t>
  </si>
  <si>
    <t>Estimated start</t>
  </si>
  <si>
    <t>Estimated finish</t>
  </si>
  <si>
    <t>Estimated work (in hours)</t>
  </si>
  <si>
    <t>Estimated duration
(in days)</t>
  </si>
  <si>
    <t>Actual start</t>
  </si>
  <si>
    <t>Actual finish</t>
  </si>
  <si>
    <t>Actual work 
(in hours)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</si>
  <si>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</si>
  <si>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</si>
  <si>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</si>
  <si>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</si>
  <si>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</si>
  <si>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</si>
  <si>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</si>
  <si>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</si>
  <si>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</si>
  <si>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</si>
  <si>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</si>
  <si>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</si>
  <si>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</si>
  <si>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</si>
  <si>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</si>
  <si>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</si>
  <si>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</si>
  <si>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</si>
  <si>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</si>
  <si>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</si>
  <si>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</si>
  <si>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</si>
  <si>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</si>
  <si>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</si>
  <si>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</si>
  <si>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</si>
  <si>
    <t>my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</si>
</sst>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u/>
      <sz val="11"/>
      <color theme="10"/>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16" applyFill="1">
      <alignment vertical="center"/>
    </xf>
  </cellXfs>
  <cellStyles count="17">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Estimated</a:t>
            </a:r>
            <a:r>
              <a:rPr lang="en-IN" baseline="0"/>
              <a:t> vs Actual work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 tracker'!$G$4</c:f>
              <c:strCache>
                <c:ptCount val="1"/>
                <c:pt idx="0">
                  <c:v>Estimated work (in hours)</c:v>
                </c:pt>
              </c:strCache>
            </c:strRef>
          </c:tx>
          <c:spPr>
            <a:solidFill>
              <a:schemeClr val="accent1"/>
            </a:solidFill>
            <a:ln>
              <a:noFill/>
            </a:ln>
            <a:effectLst/>
          </c:spPr>
          <c:invertIfNegative val="0"/>
          <c:val>
            <c:numRef>
              <c:f>'Project tracker'!$G$5:$G$13</c:f>
              <c:numCache>
                <c:formatCode>General</c:formatCode>
                <c:ptCount val="9"/>
                <c:pt idx="0">
                  <c:v>210</c:v>
                </c:pt>
                <c:pt idx="1">
                  <c:v>400</c:v>
                </c:pt>
                <c:pt idx="2">
                  <c:v>500</c:v>
                </c:pt>
                <c:pt idx="3">
                  <c:v>250</c:v>
                </c:pt>
                <c:pt idx="4">
                  <c:v>300</c:v>
                </c:pt>
                <c:pt idx="5">
                  <c:v>500</c:v>
                </c:pt>
                <c:pt idx="6">
                  <c:v>750</c:v>
                </c:pt>
                <c:pt idx="7">
                  <c:v>450</c:v>
                </c:pt>
                <c:pt idx="8">
                  <c:v>250</c:v>
                </c:pt>
              </c:numCache>
            </c:numRef>
          </c:val>
          <c:extLst>
            <c:ext xmlns:c16="http://schemas.microsoft.com/office/drawing/2014/chart" uri="{C3380CC4-5D6E-409C-BE32-E72D297353CC}">
              <c16:uniqueId val="{00000000-D68D-41CC-A22F-516D41494D01}"/>
            </c:ext>
          </c:extLst>
        </c:ser>
        <c:ser>
          <c:idx val="1"/>
          <c:order val="1"/>
          <c:tx>
            <c:strRef>
              <c:f>'Project tracker'!$K$4</c:f>
              <c:strCache>
                <c:ptCount val="1"/>
                <c:pt idx="0">
                  <c:v>Actual work 
(in hours)</c:v>
                </c:pt>
              </c:strCache>
            </c:strRef>
          </c:tx>
          <c:spPr>
            <a:solidFill>
              <a:schemeClr val="accent2"/>
            </a:solidFill>
            <a:ln>
              <a:noFill/>
            </a:ln>
            <a:effectLst/>
          </c:spPr>
          <c:invertIfNegative val="0"/>
          <c:val>
            <c:numRef>
              <c:f>'Project tracker'!$K$5:$K$13</c:f>
              <c:numCache>
                <c:formatCode>General</c:formatCode>
                <c:ptCount val="9"/>
                <c:pt idx="0">
                  <c:v>300</c:v>
                </c:pt>
                <c:pt idx="1">
                  <c:v>390</c:v>
                </c:pt>
                <c:pt idx="2">
                  <c:v>500</c:v>
                </c:pt>
                <c:pt idx="3">
                  <c:v>276</c:v>
                </c:pt>
                <c:pt idx="4">
                  <c:v>310</c:v>
                </c:pt>
                <c:pt idx="5">
                  <c:v>510</c:v>
                </c:pt>
                <c:pt idx="6">
                  <c:v>790</c:v>
                </c:pt>
                <c:pt idx="7">
                  <c:v>430</c:v>
                </c:pt>
                <c:pt idx="8">
                  <c:v>200</c:v>
                </c:pt>
              </c:numCache>
            </c:numRef>
          </c:val>
          <c:extLst>
            <c:ext xmlns:c16="http://schemas.microsoft.com/office/drawing/2014/chart" uri="{C3380CC4-5D6E-409C-BE32-E72D297353CC}">
              <c16:uniqueId val="{00000001-D68D-41CC-A22F-516D41494D01}"/>
            </c:ext>
          </c:extLst>
        </c:ser>
        <c:dLbls>
          <c:dLblPos val="outEnd"/>
          <c:showLegendKey val="0"/>
          <c:showVal val="0"/>
          <c:showCatName val="0"/>
          <c:showSerName val="0"/>
          <c:showPercent val="0"/>
          <c:showBubbleSize val="0"/>
        </c:dLbls>
        <c:gapWidth val="219"/>
        <c:overlap val="-27"/>
        <c:axId val="203441136"/>
        <c:axId val="203457936"/>
      </c:barChart>
      <c:catAx>
        <c:axId val="203441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7936"/>
        <c:crosses val="autoZero"/>
        <c:auto val="1"/>
        <c:lblAlgn val="ctr"/>
        <c:lblOffset val="100"/>
        <c:noMultiLvlLbl val="0"/>
      </c:catAx>
      <c:valAx>
        <c:axId val="2034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work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'Project tracker'!$K$4</c:f>
              <c:strCache>
                <c:ptCount val="1"/>
                <c:pt idx="0">
                  <c:v>Actual work 
(in hours)</c:v>
                </c:pt>
              </c:strCache>
            </c:strRef>
          </c:tx>
          <c:spPr>
            <a:solidFill>
              <a:schemeClr val="accent1"/>
            </a:solidFill>
            <a:ln>
              <a:noFill/>
            </a:ln>
            <a:effectLst/>
          </c:spPr>
          <c:invertIfNegative val="0"/>
          <c:val>
            <c:numRef>
              <c:f>'Project tracker'!$K$5:$K$13</c:f>
              <c:numCache>
                <c:formatCode>General</c:formatCode>
                <c:ptCount val="9"/>
                <c:pt idx="0">
                  <c:v>300</c:v>
                </c:pt>
                <c:pt idx="1">
                  <c:v>390</c:v>
                </c:pt>
                <c:pt idx="2">
                  <c:v>500</c:v>
                </c:pt>
                <c:pt idx="3">
                  <c:v>276</c:v>
                </c:pt>
                <c:pt idx="4">
                  <c:v>310</c:v>
                </c:pt>
                <c:pt idx="5">
                  <c:v>510</c:v>
                </c:pt>
                <c:pt idx="6">
                  <c:v>790</c:v>
                </c:pt>
                <c:pt idx="7">
                  <c:v>430</c:v>
                </c:pt>
                <c:pt idx="8">
                  <c:v>200</c:v>
                </c:pt>
              </c:numCache>
            </c:numRef>
          </c:val>
          <c:extLst>
            <c:ext xmlns:c16="http://schemas.microsoft.com/office/drawing/2014/chart" uri="{C3380CC4-5D6E-409C-BE32-E72D297353CC}">
              <c16:uniqueId val="{00000000-6FC3-484E-8E28-19B52063E70C}"/>
            </c:ext>
          </c:extLst>
        </c:ser>
        <c:ser>
          <c:idx val="1"/>
          <c:order val="1"/>
          <c:tx>
            <c:strRef>
              <c:f>'Project tracker'!$L$4</c:f>
              <c:strCache>
                <c:ptCount val="1"/>
                <c:pt idx="0">
                  <c:v>Actual duration (in days)</c:v>
                </c:pt>
              </c:strCache>
            </c:strRef>
          </c:tx>
          <c:spPr>
            <a:solidFill>
              <a:schemeClr val="accent2"/>
            </a:solidFill>
            <a:ln>
              <a:noFill/>
            </a:ln>
            <a:effectLst/>
          </c:spPr>
          <c:invertIfNegative val="0"/>
          <c:val>
            <c:numRef>
              <c:f>'Project tracker'!$L$5:$L$13</c:f>
              <c:numCache>
                <c:formatCode>General</c:formatCode>
                <c:ptCount val="9"/>
                <c:pt idx="0">
                  <c:v>64</c:v>
                </c:pt>
                <c:pt idx="1">
                  <c:v>34</c:v>
                </c:pt>
                <c:pt idx="2">
                  <c:v>72</c:v>
                </c:pt>
                <c:pt idx="3">
                  <c:v>19</c:v>
                </c:pt>
                <c:pt idx="4">
                  <c:v>45</c:v>
                </c:pt>
                <c:pt idx="5">
                  <c:v>14</c:v>
                </c:pt>
                <c:pt idx="6">
                  <c:v>29</c:v>
                </c:pt>
                <c:pt idx="7">
                  <c:v>40</c:v>
                </c:pt>
                <c:pt idx="8">
                  <c:v>10</c:v>
                </c:pt>
              </c:numCache>
            </c:numRef>
          </c:val>
          <c:extLst>
            <c:ext xmlns:c16="http://schemas.microsoft.com/office/drawing/2014/chart" uri="{C3380CC4-5D6E-409C-BE32-E72D297353CC}">
              <c16:uniqueId val="{00000001-6FC3-484E-8E28-19B52063E70C}"/>
            </c:ext>
          </c:extLst>
        </c:ser>
        <c:dLbls>
          <c:showLegendKey val="0"/>
          <c:showVal val="0"/>
          <c:showCatName val="0"/>
          <c:showSerName val="0"/>
          <c:showPercent val="0"/>
          <c:showBubbleSize val="0"/>
        </c:dLbls>
        <c:gapWidth val="182"/>
        <c:axId val="203476656"/>
        <c:axId val="203479536"/>
      </c:barChart>
      <c:catAx>
        <c:axId val="20347665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9536"/>
        <c:crosses val="autoZero"/>
        <c:auto val="1"/>
        <c:lblAlgn val="ctr"/>
        <c:lblOffset val="100"/>
        <c:noMultiLvlLbl val="0"/>
      </c:catAx>
      <c:valAx>
        <c:axId val="20347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Setup!A1"/><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601346</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twoCellAnchor>
    <xdr:from>
      <xdr:col>3</xdr:col>
      <xdr:colOff>1525587</xdr:colOff>
      <xdr:row>10</xdr:row>
      <xdr:rowOff>134937</xdr:rowOff>
    </xdr:from>
    <xdr:to>
      <xdr:col>7</xdr:col>
      <xdr:colOff>390525</xdr:colOff>
      <xdr:row>18</xdr:row>
      <xdr:rowOff>133350</xdr:rowOff>
    </xdr:to>
    <xdr:graphicFrame macro="">
      <xdr:nvGraphicFramePr>
        <xdr:cNvPr id="4" name="Chart 3">
          <a:extLst>
            <a:ext uri="{FF2B5EF4-FFF2-40B4-BE49-F238E27FC236}">
              <a16:creationId xmlns:a16="http://schemas.microsoft.com/office/drawing/2014/main" id="{25CECD70-4D6B-16A7-4623-906AF8C0A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268287</xdr:colOff>
      <xdr:row>5</xdr:row>
      <xdr:rowOff>144462</xdr:rowOff>
    </xdr:from>
    <xdr:to>
      <xdr:col>10</xdr:col>
      <xdr:colOff>1849437</xdr:colOff>
      <xdr:row>11</xdr:row>
      <xdr:rowOff>315912</xdr:rowOff>
    </xdr:to>
    <xdr:graphicFrame macro="">
      <xdr:nvGraphicFramePr>
        <xdr:cNvPr id="6" name="Chart 5">
          <a:extLst>
            <a:ext uri="{FF2B5EF4-FFF2-40B4-BE49-F238E27FC236}">
              <a16:creationId xmlns:a16="http://schemas.microsoft.com/office/drawing/2014/main" id="{AE7E3AF5-DE79-B849-8251-18F15405B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14</xdr:row>
      <xdr:rowOff>0</xdr:rowOff>
    </xdr:from>
    <xdr:to>
      <xdr:col>11</xdr:col>
      <xdr:colOff>952834</xdr:colOff>
      <xdr:row>21</xdr:row>
      <xdr:rowOff>352425</xdr:rowOff>
    </xdr:to>
    <xdr:pic>
      <xdr:nvPicPr>
        <xdr:cNvPr id="8" name="Picture 7">
          <a:extLst>
            <a:ext uri="{FF2B5EF4-FFF2-40B4-BE49-F238E27FC236}">
              <a16:creationId xmlns:a16="http://schemas.microsoft.com/office/drawing/2014/main" id="{4B2E8C5D-9457-6EA1-E9B9-482C147CF3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63625" y="6810375"/>
          <a:ext cx="4343734" cy="3019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eyush10.github.io"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topLeftCell="E1" zoomScaleNormal="100" workbookViewId="0">
      <selection activeCell="I2" sqref="I2"/>
    </sheetView>
  </sheetViews>
  <sheetFormatPr defaultColWidth="9.10546875" defaultRowHeight="30" customHeight="1" x14ac:dyDescent="0.6"/>
  <cols>
    <col min="1" max="1" width="6.7109375" style="3" customWidth="1"/>
    <col min="2" max="4" width="18.7109375" style="20" customWidth="1"/>
    <col min="5" max="6" width="18.7109375" style="21" customWidth="1"/>
    <col min="7" max="8" width="18.7109375" style="20" customWidth="1"/>
    <col min="9" max="10" width="16.78515625" style="21" customWidth="1"/>
    <col min="11" max="11" width="21.35546875" style="20" customWidth="1"/>
    <col min="12" max="12" width="26.8203125" style="20" customWidth="1"/>
    <col min="13" max="13" width="20.390625" style="20" customWidth="1"/>
    <col min="14" max="14" width="6.7109375" style="3" customWidth="1"/>
    <col min="15" max="15" width="4.2109375" style="2" customWidth="1"/>
    <col min="16" max="40" width="3.28515625" style="2" customWidth="1"/>
    <col min="41" max="16384" width="9.10546875" style="2"/>
  </cols>
  <sheetData>
    <row r="1" spans="1:14" s="5" customFormat="1" ht="30" customHeight="1" x14ac:dyDescent="0.6">
      <c r="A1" s="3"/>
      <c r="B1" s="3"/>
      <c r="C1" s="3"/>
      <c r="D1" s="3"/>
      <c r="E1" s="4"/>
      <c r="F1" s="4"/>
      <c r="G1" s="3"/>
      <c r="H1" s="3"/>
      <c r="I1" s="4"/>
      <c r="J1" s="4"/>
      <c r="K1" s="3"/>
      <c r="L1" s="3"/>
      <c r="M1" s="3"/>
      <c r="N1" s="3"/>
    </row>
    <row r="2" spans="1:14" s="5" customFormat="1" ht="80.150000000000006" customHeight="1" x14ac:dyDescent="0.6">
      <c r="A2" s="3"/>
      <c r="B2" s="12" t="s">
        <v>0</v>
      </c>
      <c r="C2" s="6"/>
      <c r="D2" s="6"/>
      <c r="E2" s="7"/>
      <c r="F2" s="8" t="s">
        <v>1</v>
      </c>
      <c r="G2" s="9">
        <v>0.25</v>
      </c>
      <c r="H2" s="27" t="s">
        <v>38</v>
      </c>
      <c r="I2" s="4"/>
      <c r="J2" s="4"/>
      <c r="K2" s="3"/>
      <c r="L2" s="3"/>
      <c r="M2" s="3"/>
      <c r="N2" s="3"/>
    </row>
    <row r="3" spans="1:14" s="5" customFormat="1" ht="30" customHeight="1" x14ac:dyDescent="0.6">
      <c r="A3" s="3"/>
      <c r="B3" s="3"/>
      <c r="C3" s="3"/>
      <c r="D3" s="3"/>
      <c r="E3" s="10"/>
      <c r="F3" s="10"/>
      <c r="G3" s="3"/>
      <c r="H3" s="3"/>
      <c r="I3" s="10"/>
      <c r="J3" s="10"/>
      <c r="K3" s="3"/>
      <c r="L3" s="3"/>
      <c r="M3" s="3"/>
      <c r="N3" s="3"/>
    </row>
    <row r="4" spans="1:14" s="5" customFormat="1" ht="62.15" customHeight="1" x14ac:dyDescent="0.6">
      <c r="A4" s="11"/>
      <c r="B4" s="18" t="s">
        <v>2</v>
      </c>
      <c r="C4" s="18" t="s">
        <v>3</v>
      </c>
      <c r="D4" s="18" t="s">
        <v>4</v>
      </c>
      <c r="E4" s="25" t="s">
        <v>5</v>
      </c>
      <c r="F4" s="25" t="s">
        <v>6</v>
      </c>
      <c r="G4" s="18" t="s">
        <v>7</v>
      </c>
      <c r="H4" s="18" t="s">
        <v>8</v>
      </c>
      <c r="I4" s="25" t="s">
        <v>9</v>
      </c>
      <c r="J4" s="25" t="s">
        <v>10</v>
      </c>
      <c r="K4" s="18" t="s">
        <v>11</v>
      </c>
      <c r="L4" s="18" t="s">
        <v>12</v>
      </c>
      <c r="M4" s="18" t="s">
        <v>13</v>
      </c>
      <c r="N4" s="11"/>
    </row>
    <row r="5" spans="1:14" s="5" customFormat="1" ht="33.950000000000003" customHeight="1" x14ac:dyDescent="0.6">
      <c r="A5" s="3"/>
      <c r="B5" s="19" t="s">
        <v>14</v>
      </c>
      <c r="C5" s="19" t="s">
        <v>15</v>
      </c>
      <c r="D5" s="19" t="s">
        <v>16</v>
      </c>
      <c r="E5" s="26">
        <f ca="1">TODAY()-65</f>
        <v>45795</v>
      </c>
      <c r="F5" s="26">
        <f ca="1">TODAY()-5</f>
        <v>45855</v>
      </c>
      <c r="G5" s="19">
        <v>210</v>
      </c>
      <c r="H5" s="22">
        <f ca="1">IF(COUNTA('Project tracker'!$E5,'Project tracker'!$F5)&lt;&gt;2,"",DAYS360('Project tracker'!$E5,'Project tracker'!$F5,FALSE))</f>
        <v>59</v>
      </c>
      <c r="I5" s="26">
        <f ca="1">TODAY()-65</f>
        <v>45795</v>
      </c>
      <c r="J5" s="26">
        <f ca="1">TODAY()</f>
        <v>45860</v>
      </c>
      <c r="K5" s="19">
        <v>300</v>
      </c>
      <c r="L5" s="22">
        <f ca="1">IF(COUNTA('Project tracker'!$I5,'Project tracker'!$J5)&lt;&gt;2,"",DAYS360('Project tracker'!$I5,'Project tracker'!$J5,FALSE))</f>
        <v>64</v>
      </c>
      <c r="M5" s="19"/>
      <c r="N5" s="3"/>
    </row>
    <row r="6" spans="1:14" s="5" customFormat="1" ht="33.950000000000003" customHeight="1" x14ac:dyDescent="0.6">
      <c r="A6" s="3"/>
      <c r="B6" s="19" t="s">
        <v>17</v>
      </c>
      <c r="C6" s="19" t="s">
        <v>18</v>
      </c>
      <c r="D6" s="19" t="s">
        <v>19</v>
      </c>
      <c r="E6" s="26">
        <f ca="1">TODAY()-41</f>
        <v>45819</v>
      </c>
      <c r="F6" s="26">
        <f ca="1">TODAY()-10</f>
        <v>45850</v>
      </c>
      <c r="G6" s="19">
        <v>400</v>
      </c>
      <c r="H6" s="22">
        <f ca="1">IF(COUNTA('Project tracker'!$E6,'Project tracker'!$F6)&lt;&gt;2,"",DAYS360('Project tracker'!$E6,'Project tracker'!$F6,FALSE))</f>
        <v>31</v>
      </c>
      <c r="I6" s="26">
        <f ca="1">TODAY()-41</f>
        <v>45819</v>
      </c>
      <c r="J6" s="26">
        <f ca="1">TODAY()-7</f>
        <v>45853</v>
      </c>
      <c r="K6" s="19">
        <v>390</v>
      </c>
      <c r="L6" s="22">
        <f ca="1">IF(COUNTA('Project tracker'!$I6,'Project tracker'!$J6)&lt;&gt;2,"",DAYS360('Project tracker'!$I6,'Project tracker'!$J6,FALSE))</f>
        <v>34</v>
      </c>
      <c r="M6" s="19"/>
      <c r="N6" s="3"/>
    </row>
    <row r="7" spans="1:14" s="5" customFormat="1" ht="33.950000000000003" customHeight="1" x14ac:dyDescent="0.6">
      <c r="A7" s="3"/>
      <c r="B7" s="19" t="s">
        <v>20</v>
      </c>
      <c r="C7" s="19" t="s">
        <v>15</v>
      </c>
      <c r="D7" s="19" t="s">
        <v>21</v>
      </c>
      <c r="E7" s="26">
        <f ca="1">TODAY()-100</f>
        <v>45760</v>
      </c>
      <c r="F7" s="26">
        <f ca="1">TODAY()-40</f>
        <v>45820</v>
      </c>
      <c r="G7" s="19">
        <v>500</v>
      </c>
      <c r="H7" s="22">
        <f ca="1">IF(COUNTA('Project tracker'!$E7,'Project tracker'!$F7)&lt;&gt;2,"",DAYS360('Project tracker'!$E7,'Project tracker'!$F7,FALSE))</f>
        <v>59</v>
      </c>
      <c r="I7" s="26">
        <f ca="1">TODAY()-100</f>
        <v>45760</v>
      </c>
      <c r="J7" s="26">
        <f ca="1">TODAY()-27</f>
        <v>45833</v>
      </c>
      <c r="K7" s="19">
        <v>500</v>
      </c>
      <c r="L7" s="22">
        <f ca="1">IF(COUNTA('Project tracker'!$I7,'Project tracker'!$J7)&lt;&gt;2,"",DAYS360('Project tracker'!$I7,'Project tracker'!$J7,FALSE))</f>
        <v>72</v>
      </c>
      <c r="M7" s="19"/>
      <c r="N7" s="3"/>
    </row>
    <row r="8" spans="1:14" s="5" customFormat="1" ht="33.950000000000003" customHeight="1" x14ac:dyDescent="0.6">
      <c r="A8" s="3"/>
      <c r="B8" s="19" t="s">
        <v>22</v>
      </c>
      <c r="C8" s="19" t="s">
        <v>18</v>
      </c>
      <c r="D8" s="19" t="s">
        <v>23</v>
      </c>
      <c r="E8" s="26">
        <f ca="1">TODAY()-90</f>
        <v>45770</v>
      </c>
      <c r="F8" s="26">
        <f ca="1">TODAY()-80</f>
        <v>45780</v>
      </c>
      <c r="G8" s="19">
        <v>250</v>
      </c>
      <c r="H8" s="22">
        <f ca="1">IF(COUNTA('Project tracker'!$E8,'Project tracker'!$F8)&lt;&gt;2,"",DAYS360('Project tracker'!$E8,'Project tracker'!$F8,FALSE))</f>
        <v>10</v>
      </c>
      <c r="I8" s="26">
        <f ca="1">TODAY()-90</f>
        <v>45770</v>
      </c>
      <c r="J8" s="26">
        <f ca="1">TODAY()-71</f>
        <v>45789</v>
      </c>
      <c r="K8" s="19">
        <v>276</v>
      </c>
      <c r="L8" s="22">
        <f ca="1">IF(COUNTA('Project tracker'!$I8,'Project tracker'!$J8)&lt;&gt;2,"",DAYS360('Project tracker'!$I8,'Project tracker'!$J8,FALSE))</f>
        <v>19</v>
      </c>
      <c r="M8" s="19"/>
      <c r="N8" s="3"/>
    </row>
    <row r="9" spans="1:14" s="5" customFormat="1" ht="33.950000000000003" customHeight="1" x14ac:dyDescent="0.6">
      <c r="A9" s="3"/>
      <c r="B9" s="19" t="s">
        <v>24</v>
      </c>
      <c r="C9" s="19" t="s">
        <v>25</v>
      </c>
      <c r="D9" s="19" t="s">
        <v>21</v>
      </c>
      <c r="E9" s="26">
        <f ca="1">TODAY()-90</f>
        <v>45770</v>
      </c>
      <c r="F9" s="26">
        <f ca="1">TODAY()-50</f>
        <v>45810</v>
      </c>
      <c r="G9" s="19">
        <v>300</v>
      </c>
      <c r="H9" s="22">
        <f ca="1">IF(COUNTA('Project tracker'!$E9,'Project tracker'!$F9)&lt;&gt;2,"",DAYS360('Project tracker'!$E9,'Project tracker'!$F9,FALSE))</f>
        <v>39</v>
      </c>
      <c r="I9" s="26">
        <f ca="1">TODAY()-90</f>
        <v>45770</v>
      </c>
      <c r="J9" s="26">
        <f ca="1">TODAY()-44</f>
        <v>45816</v>
      </c>
      <c r="K9" s="19">
        <v>310</v>
      </c>
      <c r="L9" s="22">
        <f ca="1">IF(COUNTA('Project tracker'!$I9,'Project tracker'!$J9)&lt;&gt;2,"",DAYS360('Project tracker'!$I9,'Project tracker'!$J9,FALSE))</f>
        <v>45</v>
      </c>
      <c r="M9" s="19"/>
      <c r="N9" s="3"/>
    </row>
    <row r="10" spans="1:14" s="5" customFormat="1" ht="33.950000000000003" customHeight="1" x14ac:dyDescent="0.6">
      <c r="A10" s="3"/>
      <c r="B10" s="19" t="s">
        <v>26</v>
      </c>
      <c r="C10" s="19" t="s">
        <v>27</v>
      </c>
      <c r="D10" s="19" t="s">
        <v>19</v>
      </c>
      <c r="E10" s="26">
        <f ca="1">TODAY()-60</f>
        <v>45800</v>
      </c>
      <c r="F10" s="26">
        <f ca="1">TODAY()-50</f>
        <v>45810</v>
      </c>
      <c r="G10" s="19">
        <v>500</v>
      </c>
      <c r="H10" s="22">
        <f ca="1">IF(COUNTA('Project tracker'!$E10,'Project tracker'!$F10)&lt;&gt;2,"",DAYS360('Project tracker'!$E10,'Project tracker'!$F10,FALSE))</f>
        <v>9</v>
      </c>
      <c r="I10" s="26">
        <f ca="1">TODAY()-60</f>
        <v>45800</v>
      </c>
      <c r="J10" s="26">
        <f ca="1">TODAY()-45</f>
        <v>45815</v>
      </c>
      <c r="K10" s="19">
        <v>510</v>
      </c>
      <c r="L10" s="22">
        <f ca="1">IF(COUNTA('Project tracker'!$I10,'Project tracker'!$J10)&lt;&gt;2,"",DAYS360('Project tracker'!$I10,'Project tracker'!$J10,FALSE))</f>
        <v>14</v>
      </c>
      <c r="M10" s="19"/>
      <c r="N10" s="3"/>
    </row>
    <row r="11" spans="1:14" s="5" customFormat="1" ht="33.950000000000003" customHeight="1" x14ac:dyDescent="0.6">
      <c r="A11" s="3"/>
      <c r="B11" s="19" t="s">
        <v>28</v>
      </c>
      <c r="C11" s="19" t="s">
        <v>29</v>
      </c>
      <c r="D11" s="19" t="s">
        <v>16</v>
      </c>
      <c r="E11" s="26">
        <f ca="1">TODAY()-44</f>
        <v>45816</v>
      </c>
      <c r="F11" s="26">
        <f ca="1">TODAY()-20</f>
        <v>45840</v>
      </c>
      <c r="G11" s="19">
        <v>750</v>
      </c>
      <c r="H11" s="22">
        <f ca="1">IF(COUNTA('Project tracker'!$E11,'Project tracker'!$F11)&lt;&gt;2,"",DAYS360('Project tracker'!$E11,'Project tracker'!$F11,FALSE))</f>
        <v>24</v>
      </c>
      <c r="I11" s="26">
        <f ca="1">TODAY()-44</f>
        <v>45816</v>
      </c>
      <c r="J11" s="26">
        <f ca="1">TODAY()-15</f>
        <v>45845</v>
      </c>
      <c r="K11" s="19">
        <v>790</v>
      </c>
      <c r="L11" s="22">
        <f ca="1">IF(COUNTA('Project tracker'!$I11,'Project tracker'!$J11)&lt;&gt;2,"",DAYS360('Project tracker'!$I11,'Project tracker'!$J11,FALSE))</f>
        <v>29</v>
      </c>
      <c r="M11" s="19"/>
      <c r="N11" s="3"/>
    </row>
    <row r="12" spans="1:14" s="5" customFormat="1" ht="33.950000000000003" customHeight="1" x14ac:dyDescent="0.6">
      <c r="A12" s="3"/>
      <c r="B12" s="19" t="s">
        <v>30</v>
      </c>
      <c r="C12" s="19" t="s">
        <v>18</v>
      </c>
      <c r="D12" s="19" t="s">
        <v>16</v>
      </c>
      <c r="E12" s="26">
        <f ca="1">TODAY()-39</f>
        <v>45821</v>
      </c>
      <c r="F12" s="26">
        <f ca="1">TODAY()</f>
        <v>45860</v>
      </c>
      <c r="G12" s="19">
        <v>450</v>
      </c>
      <c r="H12" s="22">
        <f ca="1">IF(COUNTA('Project tracker'!$E12,'Project tracker'!$F12)&lt;&gt;2,"",DAYS360('Project tracker'!$E12,'Project tracker'!$F12,FALSE))</f>
        <v>39</v>
      </c>
      <c r="I12" s="26">
        <f ca="1">TODAY()-45</f>
        <v>45815</v>
      </c>
      <c r="J12" s="26">
        <f ca="1">TODAY()-5</f>
        <v>45855</v>
      </c>
      <c r="K12" s="19">
        <v>430</v>
      </c>
      <c r="L12" s="22">
        <f ca="1">IF(COUNTA('Project tracker'!$I12,'Project tracker'!$J12)&lt;&gt;2,"",DAYS360('Project tracker'!$I12,'Project tracker'!$J12,FALSE))</f>
        <v>40</v>
      </c>
      <c r="M12" s="19"/>
      <c r="N12" s="3"/>
    </row>
    <row r="13" spans="1:14" s="5" customFormat="1" ht="33.950000000000003" customHeight="1" x14ac:dyDescent="0.6">
      <c r="A13" s="3"/>
      <c r="B13" s="19" t="s">
        <v>31</v>
      </c>
      <c r="C13" s="19" t="s">
        <v>27</v>
      </c>
      <c r="D13" s="19" t="s">
        <v>16</v>
      </c>
      <c r="E13" s="26">
        <f ca="1">TODAY()-95</f>
        <v>45765</v>
      </c>
      <c r="F13" s="26">
        <f ca="1">TODAY()-75</f>
        <v>45785</v>
      </c>
      <c r="G13" s="19">
        <v>250</v>
      </c>
      <c r="H13" s="22">
        <f ca="1">IF(COUNTA('Project tracker'!$E13,'Project tracker'!$F13)&lt;&gt;2,"",DAYS360('Project tracker'!$E13,'Project tracker'!$F13,FALSE))</f>
        <v>20</v>
      </c>
      <c r="I13" s="26">
        <f ca="1">TODAY()-90</f>
        <v>45770</v>
      </c>
      <c r="J13" s="26">
        <f ca="1">TODAY()-80</f>
        <v>45780</v>
      </c>
      <c r="K13" s="19">
        <v>200</v>
      </c>
      <c r="L13" s="22">
        <f ca="1">IF(COUNTA('Project tracker'!$I13,'Project tracker'!$J13)&lt;&gt;2,"",DAYS360('Project tracker'!$I13,'Project tracker'!$J13,FALSE))</f>
        <v>10</v>
      </c>
      <c r="M13" s="19"/>
      <c r="N13" s="3"/>
    </row>
    <row r="14" spans="1:14" s="5" customFormat="1" ht="30" customHeight="1" x14ac:dyDescent="0.6">
      <c r="A14" s="3"/>
      <c r="B14" s="20"/>
      <c r="C14" s="20"/>
      <c r="D14" s="20"/>
      <c r="E14" s="21"/>
      <c r="F14" s="21"/>
      <c r="G14" s="20"/>
      <c r="H14" s="20"/>
      <c r="I14" s="21"/>
      <c r="J14" s="21"/>
      <c r="K14" s="20"/>
      <c r="L14" s="20"/>
      <c r="M14" s="20"/>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hyperlinks>
    <hyperlink ref="H2" r:id="rId1" xr:uid="{CEE2D261-00B4-4F35-85E2-CC991E41469B}"/>
  </hyperlinks>
  <printOptions horizontalCentered="1"/>
  <pageMargins left="0.25" right="0.25" top="0.5" bottom="0.5" header="0.3" footer="0.3"/>
  <pageSetup fitToHeight="0" orientation="landscape" r:id="rId2"/>
  <headerFooter differentFirst="1"/>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election activeCell="C8" sqref="C8"/>
    </sheetView>
  </sheetViews>
  <sheetFormatPr defaultColWidth="9" defaultRowHeight="30" customHeight="1" x14ac:dyDescent="0.6"/>
  <cols>
    <col min="1" max="1" width="6.7109375" style="13" customWidth="1"/>
    <col min="2" max="3" width="18.390625" style="24" customWidth="1"/>
    <col min="4" max="4" width="6.7109375" style="14" customWidth="1"/>
    <col min="5" max="16384" width="9" style="1"/>
  </cols>
  <sheetData>
    <row r="1" spans="1:4" customFormat="1" ht="30" customHeight="1" x14ac:dyDescent="0.6">
      <c r="A1" s="13"/>
      <c r="B1" s="13"/>
      <c r="C1" s="13"/>
      <c r="D1" s="13"/>
    </row>
    <row r="2" spans="1:4" customFormat="1" ht="80.150000000000006" customHeight="1" x14ac:dyDescent="0.6">
      <c r="A2" s="13"/>
      <c r="B2" s="17" t="s">
        <v>32</v>
      </c>
      <c r="C2" s="14"/>
      <c r="D2" s="14"/>
    </row>
    <row r="3" spans="1:4" customFormat="1" ht="30" customHeight="1" x14ac:dyDescent="0.6">
      <c r="A3" s="13"/>
      <c r="B3" s="14"/>
      <c r="C3" s="14"/>
      <c r="D3" s="14"/>
    </row>
    <row r="4" spans="1:4" customFormat="1" ht="62.15" customHeight="1" x14ac:dyDescent="0.6">
      <c r="A4" s="15"/>
      <c r="B4" s="23" t="s">
        <v>33</v>
      </c>
      <c r="C4" s="23" t="s">
        <v>34</v>
      </c>
      <c r="D4" s="16"/>
    </row>
    <row r="5" spans="1:4" customFormat="1" ht="33.950000000000003" customHeight="1" x14ac:dyDescent="0.6">
      <c r="A5" s="13"/>
      <c r="B5" s="23" t="s">
        <v>15</v>
      </c>
      <c r="C5" s="23" t="s">
        <v>16</v>
      </c>
      <c r="D5" s="14"/>
    </row>
    <row r="6" spans="1:4" customFormat="1" ht="33.950000000000003" customHeight="1" x14ac:dyDescent="0.6">
      <c r="A6" s="13"/>
      <c r="B6" s="23" t="s">
        <v>18</v>
      </c>
      <c r="C6" s="23" t="s">
        <v>21</v>
      </c>
      <c r="D6" s="14"/>
    </row>
    <row r="7" spans="1:4" customFormat="1" ht="33.950000000000003" customHeight="1" x14ac:dyDescent="0.6">
      <c r="A7" s="13"/>
      <c r="B7" s="23" t="s">
        <v>25</v>
      </c>
      <c r="C7" s="23" t="s">
        <v>23</v>
      </c>
      <c r="D7" s="14"/>
    </row>
    <row r="8" spans="1:4" customFormat="1" ht="33.950000000000003" customHeight="1" x14ac:dyDescent="0.6">
      <c r="A8" s="13"/>
      <c r="B8" s="23" t="s">
        <v>27</v>
      </c>
      <c r="C8" s="23" t="s">
        <v>19</v>
      </c>
      <c r="D8" s="14"/>
    </row>
    <row r="9" spans="1:4" customFormat="1" ht="33.950000000000003" customHeight="1" x14ac:dyDescent="0.6">
      <c r="A9" s="13"/>
      <c r="B9" s="23" t="s">
        <v>29</v>
      </c>
      <c r="C9" s="23" t="s">
        <v>35</v>
      </c>
      <c r="D9" s="14"/>
    </row>
    <row r="10" spans="1:4" customFormat="1" ht="33.950000000000003" customHeight="1" x14ac:dyDescent="0.6">
      <c r="A10" s="13"/>
      <c r="B10" s="23" t="s">
        <v>36</v>
      </c>
      <c r="C10" s="23" t="s">
        <v>37</v>
      </c>
      <c r="D10" s="14"/>
    </row>
    <row r="11" spans="1:4" customFormat="1" ht="30" customHeight="1" x14ac:dyDescent="0.6">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MediaServiceKeyPoints xmlns="a1bfc55d-722c-4d60-9880-93e4e5b3966d" xsi:nil="true"/>
    <lcf76f155ced4ddcb4097134ff3c332f xmlns="a1bfc55d-722c-4d60-9880-93e4e5b396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0E03196D7C904E8C628761546044DC" ma:contentTypeVersion="21" ma:contentTypeDescription="Create a new document." ma:contentTypeScope="" ma:versionID="09c420b7fd7c98f704049adf2fc207d1">
  <xsd:schema xmlns:xsd="http://www.w3.org/2001/XMLSchema" xmlns:xs="http://www.w3.org/2001/XMLSchema" xmlns:p="http://schemas.microsoft.com/office/2006/metadata/properties" xmlns:ns1="http://schemas.microsoft.com/sharepoint/v3" xmlns:ns2="a1bfc55d-722c-4d60-9880-93e4e5b3966d" xmlns:ns3="8a5a8e65-6b17-435e-9067-a1de337c0e7e" xmlns:ns4="230e9df3-be65-4c73-a93b-d1236ebd677e" targetNamespace="http://schemas.microsoft.com/office/2006/metadata/properties" ma:root="true" ma:fieldsID="0e93e070daa14bcb2d6d120826532117" ns1:_="" ns2:_="" ns3:_="" ns4:_="">
    <xsd:import namespace="http://schemas.microsoft.com/sharepoint/v3"/>
    <xsd:import namespace="a1bfc55d-722c-4d60-9880-93e4e5b3966d"/>
    <xsd:import namespace="8a5a8e65-6b17-435e-9067-a1de337c0e7e"/>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MediaServiceAutoKeyPoints" minOccurs="0"/>
                <xsd:element ref="ns2:MediaServiceKeyPoints"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bfc55d-722c-4d60-9880-93e4e5b3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5a8e65-6b17-435e-9067-a1de337c0e7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98a8a30-4e66-4ccf-9ca6-44f34d7d69bf}" ma:internalName="TaxCatchAll" ma:showField="CatchAllData" ma:web="8a5a8e65-6b17-435e-9067-a1de337c0e7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022C92-E26D-4B0B-AE16-F3CE6A7B07D0}">
  <ds:schemaRefs>
    <ds:schemaRef ds:uri="http://schemas.microsoft.com/office/2006/metadata/properties"/>
    <ds:schemaRef ds:uri="http://schemas.microsoft.com/office/infopath/2007/PartnerControls"/>
    <ds:schemaRef ds:uri="http://schemas.microsoft.com/sharepoint/v3"/>
    <ds:schemaRef ds:uri="230e9df3-be65-4c73-a93b-d1236ebd677e"/>
    <ds:schemaRef ds:uri="a1bfc55d-722c-4d60-9880-93e4e5b3966d"/>
  </ds:schemaRefs>
</ds:datastoreItem>
</file>

<file path=customXml/itemProps2.xml><?xml version="1.0" encoding="utf-8"?>
<ds:datastoreItem xmlns:ds="http://schemas.openxmlformats.org/officeDocument/2006/customXml" ds:itemID="{E49A735F-26B1-4E78-8A0C-0BB0DF32B8FF}">
  <ds:schemaRefs>
    <ds:schemaRef ds:uri="http://schemas.microsoft.com/sharepoint/v3/contenttype/forms"/>
  </ds:schemaRefs>
</ds:datastoreItem>
</file>

<file path=customXml/itemProps3.xml><?xml version="1.0" encoding="utf-8"?>
<ds:datastoreItem xmlns:ds="http://schemas.openxmlformats.org/officeDocument/2006/customXml" ds:itemID="{C4823D95-33E9-4FA2-AEAA-93B8A33B7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1bfc55d-722c-4d60-9880-93e4e5b3966d"/>
    <ds:schemaRef ds:uri="8a5a8e65-6b17-435e-9067-a1de337c0e7e"/>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 tracker</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2025-07-22T13:23:02Z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0x010100CA0E03196D7C904E8C628761546044DC</vt:lpwstr>
  </property>
  <property fmtid="{D5CDD505-2E9C-101B-9397-08002B2CF9AE}" pid="3" name="MediaServiceImageTags">
    <vt:lpwstr/>
  </property>
</Properties>
</file>