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codeName="ThisWorkbook" hidePivotFieldList="1"/>
  <xr:revisionPtr revIDLastSave="0" documentId="13_ncr:1_{EA85515D-FA72-4667-8A26-7BEB9B867374}" xr6:coauthVersionLast="47" xr6:coauthVersionMax="47" xr10:uidLastSave="{00000000-0000-0000-0000-000000000000}"/>
  <bookViews>
    <workbookView xWindow="-10800" yWindow="-16320" windowWidth="29040" windowHeight="15720" xr2:uid="{00000000-000D-0000-FFFF-FFFF00000000}"/>
  </bookViews>
  <sheets>
    <sheet name="Project tracker" sheetId="1" r:id="rId1"/>
    <sheet name="Setup" sheetId="2" r:id="rId2"/>
  </sheets>
  <definedNames>
    <definedName name="CategoryList">Setup!$B$5:$B$10</definedName>
    <definedName name="EmployeeList">Setup!$C$5:$C$10</definedName>
    <definedName name="FlagPercent">'Project tracker'!$G$2</definedName>
    <definedName name="_xlnm.Print_Titles" localSheetId="0">'Project tracker'!$4:$4</definedName>
  </definedNames>
  <calcPr calcId="191029"/>
  <pivotCaches>
    <pivotCache cacheId="18"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I5" i="1"/>
  <c r="J5" i="1"/>
  <c r="J13" i="1"/>
  <c r="F13" i="1"/>
  <c r="E13" i="1"/>
  <c r="I13" i="1" l="1"/>
  <c r="J7" i="1"/>
  <c r="H13" i="1"/>
  <c r="J12" i="1"/>
  <c r="J11" i="1"/>
  <c r="J10" i="1"/>
  <c r="J9" i="1"/>
  <c r="J8" i="1"/>
  <c r="J6" i="1"/>
  <c r="I12" i="1"/>
  <c r="I11" i="1"/>
  <c r="I10" i="1"/>
  <c r="I9" i="1"/>
  <c r="I8" i="1"/>
  <c r="I7" i="1"/>
  <c r="I6" i="1"/>
  <c r="L5" i="1"/>
  <c r="F6" i="1"/>
  <c r="E6" i="1"/>
  <c r="F5" i="1"/>
  <c r="E9" i="1"/>
  <c r="F12" i="1"/>
  <c r="E12" i="1"/>
  <c r="F11" i="1"/>
  <c r="E11" i="1"/>
  <c r="F10" i="1"/>
  <c r="E10" i="1"/>
  <c r="F9" i="1"/>
  <c r="F8" i="1"/>
  <c r="E8" i="1"/>
  <c r="E7" i="1"/>
  <c r="F7" i="1"/>
  <c r="H6" i="1" l="1"/>
  <c r="L13" i="1"/>
  <c r="L12" i="1"/>
  <c r="L6" i="1"/>
  <c r="L7" i="1"/>
  <c r="L8" i="1"/>
  <c r="L9" i="1"/>
  <c r="L10" i="1"/>
  <c r="L11" i="1"/>
  <c r="H7" i="1"/>
  <c r="H8" i="1"/>
  <c r="H9" i="1"/>
  <c r="H10" i="1"/>
  <c r="H11" i="1"/>
  <c r="H12" i="1"/>
  <c r="H5" i="1"/>
</calcChain>
</file>

<file path=xl/sharedStrings.xml><?xml version="1.0" encoding="utf-8"?>
<sst xmlns="http://schemas.openxmlformats.org/spreadsheetml/2006/main" count="65" uniqueCount="43">
  <si>
    <t>Project tracker</t>
  </si>
  <si>
    <t>Percent over/under to highlighted numbers</t>
  </si>
  <si>
    <t>Project</t>
  </si>
  <si>
    <t>Category</t>
  </si>
  <si>
    <t>Assigned to</t>
  </si>
  <si>
    <t>Estimated start</t>
  </si>
  <si>
    <t>Estimated finish</t>
  </si>
  <si>
    <t>Estimated work (in hours)</t>
  </si>
  <si>
    <t>Estimated duration
(in days)</t>
  </si>
  <si>
    <t>Actual start</t>
  </si>
  <si>
    <t>Actual finish</t>
  </si>
  <si>
    <t>Actual work 
(in hours)</t>
  </si>
  <si>
    <t>Actual duration (in days)</t>
  </si>
  <si>
    <t>Notes</t>
  </si>
  <si>
    <t>Project 1</t>
  </si>
  <si>
    <t>Category 1</t>
  </si>
  <si>
    <t>Employee 1</t>
  </si>
  <si>
    <t>Project 2</t>
  </si>
  <si>
    <t>Category 2</t>
  </si>
  <si>
    <t>Employee 4</t>
  </si>
  <si>
    <t>Project 3</t>
  </si>
  <si>
    <t>Employee 2</t>
  </si>
  <si>
    <t>Project 4</t>
  </si>
  <si>
    <t>Employee 3</t>
  </si>
  <si>
    <t>Project 5</t>
  </si>
  <si>
    <t>Category 3</t>
  </si>
  <si>
    <t>Project 6</t>
  </si>
  <si>
    <t>Category 4</t>
  </si>
  <si>
    <t>Project 7</t>
  </si>
  <si>
    <t>Category 5</t>
  </si>
  <si>
    <t>Project 8</t>
  </si>
  <si>
    <t>Project 9</t>
  </si>
  <si>
    <t>Setup</t>
  </si>
  <si>
    <t>Category Name</t>
  </si>
  <si>
    <t>Employee Name</t>
  </si>
  <si>
    <t>Employee 5</t>
  </si>
  <si>
    <t>Category 6</t>
  </si>
  <si>
    <t>Employee 6</t>
  </si>
  <si>
    <t>my website</t>
  </si>
  <si>
    <t>Sum of Estimated duration
(in days)</t>
  </si>
  <si>
    <t>Sum of Estimated work (in hours)</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</si>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</sst>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Over/Under flag&quot;;&quot;&quot;;&quot;&quot;"/>
  </numFmts>
  <fonts count="22" x14ac:knownFonts="1">
    <font>
      <sz val="11"/>
      <color theme="3" tint="-0.499984740745262"/>
      <name val="Verdana"/>
      <family val="2"/>
      <scheme val="minor"/>
    </font>
    <font>
      <b/>
      <sz val="11"/>
      <color rgb="FF3F3F3F"/>
      <name val="Verdana"/>
      <family val="2"/>
      <scheme val="minor"/>
    </font>
    <font>
      <sz val="8"/>
      <color theme="3"/>
      <name val="Verdana"/>
      <family val="2"/>
      <scheme val="minor"/>
    </font>
    <font>
      <sz val="24"/>
      <color theme="3"/>
      <name val="Verdana"/>
      <family val="2"/>
      <scheme val="minor"/>
    </font>
    <font>
      <sz val="24"/>
      <color theme="3"/>
      <name val="Verdana"/>
      <family val="2"/>
      <scheme val="major"/>
    </font>
    <font>
      <b/>
      <sz val="12"/>
      <color theme="9" tint="-0.499984740745262"/>
      <name val="Verdana"/>
      <family val="2"/>
      <scheme val="minor"/>
    </font>
    <font>
      <b/>
      <sz val="11"/>
      <color theme="2" tint="-0.89996032593768116"/>
      <name val="Verdana"/>
      <family val="2"/>
      <scheme val="minor"/>
    </font>
    <font>
      <sz val="11"/>
      <color theme="2" tint="-0.89992980742820516"/>
      <name val="Verdana"/>
      <family val="2"/>
      <scheme val="minor"/>
    </font>
    <font>
      <sz val="11"/>
      <color theme="2" tint="-0.89989928891872917"/>
      <name val="Verdana"/>
      <family val="2"/>
      <scheme val="minor"/>
    </font>
    <font>
      <sz val="11"/>
      <color theme="0"/>
      <name val="Verdana"/>
      <family val="2"/>
      <scheme val="minor"/>
    </font>
    <font>
      <b/>
      <sz val="11"/>
      <color theme="9"/>
      <name val="Verdana"/>
      <family val="2"/>
      <scheme val="minor"/>
    </font>
    <font>
      <sz val="11"/>
      <color theme="3" tint="-0.499984740745262"/>
      <name val="Verdana"/>
      <family val="2"/>
    </font>
    <font>
      <sz val="12"/>
      <color theme="3" tint="-0.499984740745262"/>
      <name val="Verdana"/>
      <family val="2"/>
    </font>
    <font>
      <sz val="12"/>
      <color theme="3" tint="-0.499984740745262"/>
      <name val="Verdana"/>
      <family val="2"/>
      <scheme val="minor"/>
    </font>
    <font>
      <sz val="12"/>
      <color theme="9"/>
      <name val="Verdana"/>
      <family val="2"/>
      <scheme val="minor"/>
    </font>
    <font>
      <sz val="12"/>
      <color theme="9" tint="-0.499984740745262"/>
      <name val="Verdana"/>
      <family val="2"/>
      <scheme val="minor"/>
    </font>
    <font>
      <b/>
      <sz val="28"/>
      <color theme="9" tint="-0.499984740745262"/>
      <name val="Verdana"/>
      <family val="2"/>
      <scheme val="minor"/>
    </font>
    <font>
      <sz val="48"/>
      <color theme="9" tint="-0.499984740745262"/>
      <name val="Verdana"/>
      <family val="2"/>
      <scheme val="major"/>
    </font>
    <font>
      <sz val="11"/>
      <color theme="9" tint="-0.499984740745262"/>
      <name val="Verdana"/>
      <family val="2"/>
      <scheme val="minor"/>
    </font>
    <font>
      <sz val="11"/>
      <name val="Verdana"/>
      <family val="2"/>
      <scheme val="minor"/>
    </font>
    <font>
      <sz val="12"/>
      <color theme="1"/>
      <name val="Verdana"/>
      <family val="2"/>
    </font>
    <font>
      <u/>
      <sz val="11"/>
      <color theme="10"/>
      <name val="Verdana"/>
      <family val="2"/>
      <scheme val="minor"/>
    </font>
  </fonts>
  <fills count="8">
    <fill>
      <patternFill patternType="none"/>
    </fill>
    <fill>
      <patternFill patternType="gray125"/>
    </fill>
    <fill>
      <patternFill patternType="solid">
        <fgColor theme="2"/>
        <bgColor indexed="64"/>
      </patternFill>
    </fill>
    <fill>
      <patternFill patternType="solid">
        <fgColor rgb="FFFFFFCC"/>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6" tint="0.59999389629810485"/>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right/>
      <top style="thin">
        <color theme="6" tint="0.39994506668294322"/>
      </top>
      <bottom/>
      <diagonal/>
    </border>
  </borders>
  <cellStyleXfs count="17">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right" vertical="center" indent="3"/>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3"/>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right" vertical="center" indent="3"/>
    </xf>
    <xf numFmtId="3" fontId="8" fillId="2" borderId="0" applyBorder="0">
      <alignment horizontal="right" vertical="center" indent="3"/>
    </xf>
    <xf numFmtId="3" fontId="8" fillId="2" borderId="6">
      <alignment horizontal="right" vertical="center" indent="3"/>
    </xf>
    <xf numFmtId="0" fontId="21" fillId="0" borderId="0" applyNumberFormat="0" applyFill="0" applyBorder="0" applyAlignment="0" applyProtection="0">
      <alignment vertical="center"/>
    </xf>
  </cellStyleXfs>
  <cellXfs count="31">
    <xf numFmtId="0" fontId="0" fillId="0" borderId="0" xfId="0">
      <alignment vertical="center"/>
    </xf>
    <xf numFmtId="0" fontId="11" fillId="0" borderId="0" xfId="0" applyFont="1">
      <alignment vertical="center"/>
    </xf>
    <xf numFmtId="0" fontId="12" fillId="0" borderId="0" xfId="0" applyFont="1">
      <alignment vertical="center"/>
    </xf>
    <xf numFmtId="0" fontId="13" fillId="4" borderId="0" xfId="0" applyFont="1" applyFill="1">
      <alignment vertical="center"/>
    </xf>
    <xf numFmtId="14" fontId="13" fillId="4" borderId="0" xfId="8" applyFont="1" applyFill="1" applyAlignment="1">
      <alignment vertical="center"/>
    </xf>
    <xf numFmtId="0" fontId="13" fillId="0" borderId="0" xfId="0" applyFont="1">
      <alignment vertical="center"/>
    </xf>
    <xf numFmtId="0" fontId="14" fillId="4" borderId="0" xfId="0" applyFont="1" applyFill="1">
      <alignment vertical="center"/>
    </xf>
    <xf numFmtId="14" fontId="14" fillId="4" borderId="0" xfId="8" applyFont="1" applyFill="1" applyAlignment="1">
      <alignment vertical="center"/>
    </xf>
    <xf numFmtId="14" fontId="15" fillId="4" borderId="0" xfId="8" applyFont="1" applyFill="1" applyAlignment="1">
      <alignment horizontal="right" vertical="center" wrapText="1"/>
    </xf>
    <xf numFmtId="9" fontId="16" fillId="4" borderId="0" xfId="0" applyNumberFormat="1" applyFont="1" applyFill="1" applyAlignment="1">
      <alignment horizontal="left" vertical="center" indent="2"/>
    </xf>
    <xf numFmtId="14" fontId="13" fillId="4" borderId="0" xfId="8" applyFont="1" applyFill="1" applyBorder="1" applyAlignment="1">
      <alignment vertical="center"/>
    </xf>
    <xf numFmtId="0" fontId="13" fillId="7" borderId="7" xfId="0" applyFont="1" applyFill="1" applyBorder="1">
      <alignment vertical="center"/>
    </xf>
    <xf numFmtId="0" fontId="17" fillId="4" borderId="0" xfId="9" applyFont="1" applyFill="1" applyAlignment="1">
      <alignment vertical="center"/>
    </xf>
    <xf numFmtId="0" fontId="0" fillId="5" borderId="0" xfId="0" applyFill="1">
      <alignment vertical="center"/>
    </xf>
    <xf numFmtId="0" fontId="18" fillId="5" borderId="0" xfId="0" applyFont="1" applyFill="1">
      <alignment vertical="center"/>
    </xf>
    <xf numFmtId="0" fontId="0" fillId="6" borderId="0" xfId="0" applyFill="1">
      <alignment vertical="center"/>
    </xf>
    <xf numFmtId="0" fontId="18" fillId="6" borderId="0" xfId="0" applyFont="1" applyFill="1">
      <alignment vertical="center"/>
    </xf>
    <xf numFmtId="0" fontId="17" fillId="5" borderId="0" xfId="9" applyFont="1" applyFill="1" applyAlignment="1">
      <alignment vertical="center"/>
    </xf>
    <xf numFmtId="0" fontId="12" fillId="0" borderId="0" xfId="0" applyFont="1" applyAlignment="1">
      <alignment horizontal="left" vertical="center" wrapText="1" indent="2"/>
    </xf>
    <xf numFmtId="0" fontId="12" fillId="0" borderId="0" xfId="0" applyFont="1" applyAlignment="1">
      <alignment horizontal="left" vertical="center" indent="2"/>
    </xf>
    <xf numFmtId="0" fontId="13" fillId="4" borderId="0" xfId="0" applyFont="1" applyFill="1" applyAlignment="1">
      <alignment horizontal="left" vertical="center" indent="2"/>
    </xf>
    <xf numFmtId="14" fontId="13" fillId="4" borderId="0" xfId="8" applyFont="1" applyFill="1" applyAlignment="1">
      <alignment horizontal="left" vertical="center" indent="2"/>
    </xf>
    <xf numFmtId="0" fontId="12" fillId="7" borderId="0" xfId="0" applyFont="1" applyFill="1" applyAlignment="1">
      <alignment horizontal="left" vertical="center" indent="2"/>
    </xf>
    <xf numFmtId="0" fontId="0" fillId="0" borderId="0" xfId="0" applyAlignment="1">
      <alignment horizontal="left" vertical="center" indent="1"/>
    </xf>
    <xf numFmtId="0" fontId="19" fillId="5" borderId="0" xfId="0" applyFont="1" applyFill="1" applyAlignment="1">
      <alignment horizontal="left" vertical="center" indent="1"/>
    </xf>
    <xf numFmtId="14" fontId="20" fillId="0" borderId="0" xfId="0" applyNumberFormat="1" applyFont="1" applyAlignment="1">
      <alignment horizontal="left" vertical="center" wrapText="1" indent="2"/>
    </xf>
    <xf numFmtId="14" fontId="20" fillId="0" borderId="0" xfId="0" applyNumberFormat="1" applyFont="1" applyAlignment="1">
      <alignment horizontal="left" vertical="center" indent="2"/>
    </xf>
    <xf numFmtId="0" fontId="21" fillId="4" borderId="0" xfId="16" applyFill="1">
      <alignment vertical="center"/>
    </xf>
    <xf numFmtId="0" fontId="0" fillId="0" borderId="0" xfId="0" applyNumberFormat="1">
      <alignment vertical="center"/>
    </xf>
    <xf numFmtId="0" fontId="0" fillId="0" borderId="0" xfId="0" pivotButton="1">
      <alignment vertical="center"/>
    </xf>
    <xf numFmtId="0" fontId="0" fillId="0" borderId="0" xfId="0" applyAlignment="1">
      <alignment horizontal="left" vertical="center"/>
    </xf>
  </cellXfs>
  <cellStyles count="17">
    <cellStyle name="Actual Start" xfId="13" xr:uid="{00000000-0005-0000-0000-000000000000}"/>
    <cellStyle name="Date" xfId="8" xr:uid="{00000000-0005-0000-0000-000001000000}"/>
    <cellStyle name="Estimated duration" xfId="15" xr:uid="{00000000-0005-0000-0000-000002000000}"/>
    <cellStyle name="Flag" xfId="12" xr:uid="{00000000-0005-0000-0000-000003000000}"/>
    <cellStyle name="Grey Column" xfId="14" xr:uid="{00000000-0005-0000-0000-000004000000}"/>
    <cellStyle name="Heading 1" xfId="1" builtinId="16" customBuiltin="1"/>
    <cellStyle name="Heading 2" xfId="6" builtinId="17" customBuiltin="1"/>
    <cellStyle name="Heading 3" xfId="10" builtinId="18" customBuiltin="1"/>
    <cellStyle name="Heading 4" xfId="11" builtinId="19" customBuiltin="1"/>
    <cellStyle name="Hyperlink" xfId="16" builtinId="8"/>
    <cellStyle name="Input" xfId="2" builtinId="20" customBuiltin="1"/>
    <cellStyle name="Normal" xfId="0" builtinId="0" customBuiltin="1"/>
    <cellStyle name="Note" xfId="7" builtinId="10" customBuiltin="1"/>
    <cellStyle name="Numbers" xfId="4" xr:uid="{00000000-0005-0000-0000-00000C000000}"/>
    <cellStyle name="Output" xfId="3" builtinId="21" customBuiltin="1"/>
    <cellStyle name="Text" xfId="5" xr:uid="{00000000-0005-0000-0000-00000E000000}"/>
    <cellStyle name="Title" xfId="9" builtinId="15" customBuiltin="1"/>
  </cellStyles>
  <dxfs count="27">
    <dxf>
      <font>
        <b/>
        <i val="0"/>
      </font>
    </dxf>
    <dxf>
      <font>
        <b/>
        <i val="0"/>
        <color auto="1"/>
      </font>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fill>
        <patternFill patternType="solid">
          <fgColor indexed="64"/>
          <bgColor theme="6" tint="0.59999389629810485"/>
        </patternFill>
      </fill>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65" formatCode="m/d/yyyy"/>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65" formatCode="m/d/yyyy"/>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fill>
        <patternFill patternType="solid">
          <fgColor indexed="64"/>
          <bgColor theme="6" tint="0.59999389629810485"/>
        </patternFill>
      </fill>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65" formatCode="m/d/yyyy"/>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65" formatCode="m/d/yyyy"/>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wrapText="1" indent="2" justifyLastLine="0" shrinkToFit="0" readingOrder="0"/>
    </dxf>
    <dxf>
      <fill>
        <patternFill>
          <bgColor theme="5" tint="0.59996337778862885"/>
        </patternFill>
      </fill>
    </dxf>
    <dxf>
      <fill>
        <patternFill>
          <bgColor theme="5" tint="0.79998168889431442"/>
        </patternFill>
      </fill>
    </dxf>
    <dxf>
      <fill>
        <patternFill>
          <bgColor theme="6" tint="0.39994506668294322"/>
        </patternFill>
      </fill>
    </dxf>
    <dxf>
      <font>
        <b/>
        <i val="0"/>
        <color theme="2" tint="-0.89996032593768116"/>
      </font>
      <fill>
        <patternFill>
          <bgColor theme="7" tint="0.39994506668294322"/>
        </patternFill>
      </fill>
      <border>
        <top style="thin">
          <color theme="7" tint="0.39994506668294322"/>
        </top>
      </border>
    </dxf>
    <dxf>
      <font>
        <b val="0"/>
        <i val="0"/>
        <color theme="9" tint="-0.499984740745262"/>
      </font>
      <fill>
        <patternFill>
          <bgColor theme="7" tint="0.79998168889431442"/>
        </patternFill>
      </fill>
      <border>
        <top style="thin">
          <color auto="1"/>
        </top>
        <bottom style="thin">
          <color auto="1"/>
        </bottom>
        <horizontal style="thin">
          <color auto="1"/>
        </horizontal>
      </border>
    </dxf>
    <dxf>
      <font>
        <b/>
        <i val="0"/>
        <color theme="2" tint="-0.89996032593768116"/>
      </font>
      <fill>
        <patternFill>
          <bgColor theme="6" tint="0.59996337778862885"/>
        </patternFill>
      </fill>
      <border>
        <top style="thin">
          <color theme="6" tint="0.39994506668294322"/>
        </top>
        <bottom/>
      </border>
    </dxf>
    <dxf>
      <font>
        <b val="0"/>
        <i val="0"/>
        <color theme="9" tint="-0.499984740745262"/>
      </font>
      <fill>
        <patternFill>
          <bgColor theme="6" tint="0.79998168889431442"/>
        </patternFill>
      </fill>
      <border>
        <top style="thin">
          <color auto="1"/>
        </top>
        <bottom style="thin">
          <color auto="1"/>
        </bottom>
        <horizontal style="thin">
          <color auto="1"/>
        </horizontal>
      </border>
    </dxf>
  </dxfs>
  <tableStyles count="3" defaultTableStyle="Custom Table Style" defaultPivotStyle="PivotStyleMedium2">
    <tableStyle name="Custom Table Style" pivot="0" count="2" xr9:uid="{00000000-0011-0000-FFFF-FFFF00000000}">
      <tableStyleElement type="wholeTable" dxfId="26"/>
      <tableStyleElement type="headerRow" dxfId="25"/>
    </tableStyle>
    <tableStyle name="Custom Table Style 2" pivot="0" count="2" xr9:uid="{FFDA21C0-6F5D-4BB1-A228-A4BC4D9DA682}">
      <tableStyleElement type="wholeTable" dxfId="24"/>
      <tableStyleElement type="headerRow" dxfId="23"/>
    </tableStyle>
    <tableStyle name="Table Style 1" pivot="0" count="3" xr9:uid="{5F9F0DBC-1B06-494D-8D4F-D10423CEAFF4}">
      <tableStyleElement type="headerRow" dxfId="22"/>
      <tableStyleElement type="firstRowStripe" dxfId="21"/>
      <tableStyleElement type="secondRowStripe" dxfId="20"/>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Estimated</a:t>
            </a:r>
            <a:r>
              <a:rPr lang="en-IN" baseline="0"/>
              <a:t> vs Actual work</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clustered"/>
        <c:varyColors val="0"/>
        <c:ser>
          <c:idx val="0"/>
          <c:order val="0"/>
          <c:tx>
            <c:strRef>
              <c:f>'Project tracker'!$G$4</c:f>
              <c:strCache>
                <c:ptCount val="1"/>
                <c:pt idx="0">
                  <c:v>Estimated work (in hours)</c:v>
                </c:pt>
              </c:strCache>
            </c:strRef>
          </c:tx>
          <c:spPr>
            <a:solidFill>
              <a:schemeClr val="accent1"/>
            </a:solidFill>
            <a:ln>
              <a:noFill/>
            </a:ln>
            <a:effectLst/>
          </c:spPr>
          <c:invertIfNegative val="0"/>
          <c:val>
            <c:numRef>
              <c:f>'Project tracker'!$G$5:$G$13</c:f>
              <c:numCache>
                <c:formatCode>General</c:formatCode>
                <c:ptCount val="9"/>
                <c:pt idx="0">
                  <c:v>210</c:v>
                </c:pt>
                <c:pt idx="1">
                  <c:v>400</c:v>
                </c:pt>
                <c:pt idx="2">
                  <c:v>500</c:v>
                </c:pt>
                <c:pt idx="3">
                  <c:v>250</c:v>
                </c:pt>
                <c:pt idx="4">
                  <c:v>300</c:v>
                </c:pt>
                <c:pt idx="5">
                  <c:v>500</c:v>
                </c:pt>
                <c:pt idx="6">
                  <c:v>750</c:v>
                </c:pt>
                <c:pt idx="7">
                  <c:v>450</c:v>
                </c:pt>
                <c:pt idx="8">
                  <c:v>250</c:v>
                </c:pt>
              </c:numCache>
            </c:numRef>
          </c:val>
          <c:extLst>
            <c:ext xmlns:c16="http://schemas.microsoft.com/office/drawing/2014/chart" uri="{C3380CC4-5D6E-409C-BE32-E72D297353CC}">
              <c16:uniqueId val="{00000000-D68D-41CC-A22F-516D41494D01}"/>
            </c:ext>
          </c:extLst>
        </c:ser>
        <c:ser>
          <c:idx val="1"/>
          <c:order val="1"/>
          <c:tx>
            <c:strRef>
              <c:f>'Project tracker'!$K$4</c:f>
              <c:strCache>
                <c:ptCount val="1"/>
                <c:pt idx="0">
                  <c:v>Actual work 
(in hours)</c:v>
                </c:pt>
              </c:strCache>
            </c:strRef>
          </c:tx>
          <c:spPr>
            <a:solidFill>
              <a:schemeClr val="accent2"/>
            </a:solidFill>
            <a:ln>
              <a:noFill/>
            </a:ln>
            <a:effectLst/>
          </c:spPr>
          <c:invertIfNegative val="0"/>
          <c:val>
            <c:numRef>
              <c:f>'Project tracker'!$K$5:$K$13</c:f>
              <c:numCache>
                <c:formatCode>General</c:formatCode>
                <c:ptCount val="9"/>
                <c:pt idx="0">
                  <c:v>300</c:v>
                </c:pt>
                <c:pt idx="1">
                  <c:v>390</c:v>
                </c:pt>
                <c:pt idx="2">
                  <c:v>500</c:v>
                </c:pt>
                <c:pt idx="3">
                  <c:v>276</c:v>
                </c:pt>
                <c:pt idx="4">
                  <c:v>310</c:v>
                </c:pt>
                <c:pt idx="5">
                  <c:v>510</c:v>
                </c:pt>
                <c:pt idx="6">
                  <c:v>790</c:v>
                </c:pt>
                <c:pt idx="7">
                  <c:v>430</c:v>
                </c:pt>
                <c:pt idx="8">
                  <c:v>200</c:v>
                </c:pt>
              </c:numCache>
            </c:numRef>
          </c:val>
          <c:extLst>
            <c:ext xmlns:c16="http://schemas.microsoft.com/office/drawing/2014/chart" uri="{C3380CC4-5D6E-409C-BE32-E72D297353CC}">
              <c16:uniqueId val="{00000001-D68D-41CC-A22F-516D41494D01}"/>
            </c:ext>
          </c:extLst>
        </c:ser>
        <c:dLbls>
          <c:showLegendKey val="0"/>
          <c:showVal val="0"/>
          <c:showCatName val="0"/>
          <c:showSerName val="0"/>
          <c:showPercent val="0"/>
          <c:showBubbleSize val="0"/>
        </c:dLbls>
        <c:gapWidth val="219"/>
        <c:overlap val="-27"/>
        <c:axId val="203441136"/>
        <c:axId val="203457936"/>
      </c:barChart>
      <c:catAx>
        <c:axId val="2034411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57936"/>
        <c:crosses val="autoZero"/>
        <c:auto val="1"/>
        <c:lblAlgn val="ctr"/>
        <c:lblOffset val="100"/>
        <c:noMultiLvlLbl val="0"/>
      </c:catAx>
      <c:valAx>
        <c:axId val="203457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4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Actual</a:t>
            </a:r>
            <a:r>
              <a:rPr lang="en-IN" baseline="0"/>
              <a:t> work per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'Project tracker'!$K$4</c:f>
              <c:strCache>
                <c:ptCount val="1"/>
                <c:pt idx="0">
                  <c:v>Actual work 
(in hours)</c:v>
                </c:pt>
              </c:strCache>
            </c:strRef>
          </c:tx>
          <c:spPr>
            <a:solidFill>
              <a:schemeClr val="accent1"/>
            </a:solidFill>
            <a:ln>
              <a:noFill/>
            </a:ln>
            <a:effectLst/>
          </c:spPr>
          <c:invertIfNegative val="0"/>
          <c:val>
            <c:numRef>
              <c:f>'Project tracker'!$K$5:$K$13</c:f>
              <c:numCache>
                <c:formatCode>General</c:formatCode>
                <c:ptCount val="9"/>
                <c:pt idx="0">
                  <c:v>300</c:v>
                </c:pt>
                <c:pt idx="1">
                  <c:v>390</c:v>
                </c:pt>
                <c:pt idx="2">
                  <c:v>500</c:v>
                </c:pt>
                <c:pt idx="3">
                  <c:v>276</c:v>
                </c:pt>
                <c:pt idx="4">
                  <c:v>310</c:v>
                </c:pt>
                <c:pt idx="5">
                  <c:v>510</c:v>
                </c:pt>
                <c:pt idx="6">
                  <c:v>790</c:v>
                </c:pt>
                <c:pt idx="7">
                  <c:v>430</c:v>
                </c:pt>
                <c:pt idx="8">
                  <c:v>200</c:v>
                </c:pt>
              </c:numCache>
            </c:numRef>
          </c:val>
          <c:extLst>
            <c:ext xmlns:c16="http://schemas.microsoft.com/office/drawing/2014/chart" uri="{C3380CC4-5D6E-409C-BE32-E72D297353CC}">
              <c16:uniqueId val="{00000000-6FC3-484E-8E28-19B52063E70C}"/>
            </c:ext>
          </c:extLst>
        </c:ser>
        <c:ser>
          <c:idx val="1"/>
          <c:order val="1"/>
          <c:tx>
            <c:strRef>
              <c:f>'Project tracker'!$L$4</c:f>
              <c:strCache>
                <c:ptCount val="1"/>
                <c:pt idx="0">
                  <c:v>Actual duration (in days)</c:v>
                </c:pt>
              </c:strCache>
            </c:strRef>
          </c:tx>
          <c:spPr>
            <a:solidFill>
              <a:schemeClr val="accent2"/>
            </a:solidFill>
            <a:ln>
              <a:noFill/>
            </a:ln>
            <a:effectLst/>
          </c:spPr>
          <c:invertIfNegative val="0"/>
          <c:val>
            <c:numRef>
              <c:f>'Project tracker'!$L$5:$L$13</c:f>
              <c:numCache>
                <c:formatCode>General</c:formatCode>
                <c:ptCount val="9"/>
                <c:pt idx="0">
                  <c:v>65</c:v>
                </c:pt>
                <c:pt idx="1">
                  <c:v>34</c:v>
                </c:pt>
                <c:pt idx="2">
                  <c:v>72</c:v>
                </c:pt>
                <c:pt idx="3">
                  <c:v>19</c:v>
                </c:pt>
                <c:pt idx="4">
                  <c:v>45</c:v>
                </c:pt>
                <c:pt idx="5">
                  <c:v>14</c:v>
                </c:pt>
                <c:pt idx="6">
                  <c:v>29</c:v>
                </c:pt>
                <c:pt idx="7">
                  <c:v>40</c:v>
                </c:pt>
                <c:pt idx="8">
                  <c:v>10</c:v>
                </c:pt>
              </c:numCache>
            </c:numRef>
          </c:val>
          <c:extLst>
            <c:ext xmlns:c16="http://schemas.microsoft.com/office/drawing/2014/chart" uri="{C3380CC4-5D6E-409C-BE32-E72D297353CC}">
              <c16:uniqueId val="{00000001-6FC3-484E-8E28-19B52063E70C}"/>
            </c:ext>
          </c:extLst>
        </c:ser>
        <c:dLbls>
          <c:showLegendKey val="0"/>
          <c:showVal val="0"/>
          <c:showCatName val="0"/>
          <c:showSerName val="0"/>
          <c:showPercent val="0"/>
          <c:showBubbleSize val="0"/>
        </c:dLbls>
        <c:gapWidth val="182"/>
        <c:axId val="203476656"/>
        <c:axId val="203479536"/>
      </c:barChart>
      <c:catAx>
        <c:axId val="203476656"/>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79536"/>
        <c:crosses val="autoZero"/>
        <c:auto val="1"/>
        <c:lblAlgn val="ctr"/>
        <c:lblOffset val="100"/>
        <c:noMultiLvlLbl val="0"/>
      </c:catAx>
      <c:valAx>
        <c:axId val="203479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76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Setup!A1"/><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ject Tracker'!A1"/></Relationships>
</file>

<file path=xl/drawings/drawing1.xml><?xml version="1.0" encoding="utf-8"?>
<xdr:wsDr xmlns:xdr="http://schemas.openxmlformats.org/drawingml/2006/spreadsheetDrawing" xmlns:a="http://schemas.openxmlformats.org/drawingml/2006/main">
  <xdr:twoCellAnchor editAs="oneCell">
    <xdr:from>
      <xdr:col>12</xdr:col>
      <xdr:colOff>952966</xdr:colOff>
      <xdr:row>1</xdr:row>
      <xdr:rowOff>323851</xdr:rowOff>
    </xdr:from>
    <xdr:to>
      <xdr:col>13</xdr:col>
      <xdr:colOff>466</xdr:colOff>
      <xdr:row>1</xdr:row>
      <xdr:rowOff>601346</xdr:rowOff>
    </xdr:to>
    <xdr:sp macro="" textlink="">
      <xdr:nvSpPr>
        <xdr:cNvPr id="3" name="Setup Button" descr="Setup navigation button. Click to view the Setup worksheet." title="Navigation Button - Setup">
          <a:hlinkClick xmlns:r="http://schemas.openxmlformats.org/officeDocument/2006/relationships" r:id="rId1" tooltip="Click to view Setup"/>
          <a:extLst>
            <a:ext uri="{FF2B5EF4-FFF2-40B4-BE49-F238E27FC236}">
              <a16:creationId xmlns:a16="http://schemas.microsoft.com/office/drawing/2014/main" id="{00000000-0008-0000-0000-000003000000}"/>
            </a:ext>
          </a:extLst>
        </xdr:cNvPr>
        <xdr:cNvSpPr txBox="1">
          <a:spLocks noChangeAspect="1"/>
        </xdr:cNvSpPr>
      </xdr:nvSpPr>
      <xdr:spPr>
        <a:xfrm>
          <a:off x="20282366" y="704851"/>
          <a:ext cx="914400" cy="274320"/>
        </a:xfrm>
        <a:prstGeom prst="rect">
          <a:avLst/>
        </a:prstGeom>
        <a:solidFill>
          <a:schemeClr val="accent6">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solidFill>
                <a:schemeClr val="bg1"/>
              </a:solidFill>
            </a:rPr>
            <a:t>SETUP</a:t>
          </a:r>
        </a:p>
      </xdr:txBody>
    </xdr:sp>
    <xdr:clientData fPrintsWithSheet="0"/>
  </xdr:twoCellAnchor>
  <xdr:twoCellAnchor>
    <xdr:from>
      <xdr:col>3</xdr:col>
      <xdr:colOff>1525587</xdr:colOff>
      <xdr:row>10</xdr:row>
      <xdr:rowOff>134937</xdr:rowOff>
    </xdr:from>
    <xdr:to>
      <xdr:col>7</xdr:col>
      <xdr:colOff>390525</xdr:colOff>
      <xdr:row>18</xdr:row>
      <xdr:rowOff>133350</xdr:rowOff>
    </xdr:to>
    <xdr:graphicFrame macro="">
      <xdr:nvGraphicFramePr>
        <xdr:cNvPr id="4" name="Chart 3">
          <a:extLst>
            <a:ext uri="{FF2B5EF4-FFF2-40B4-BE49-F238E27FC236}">
              <a16:creationId xmlns:a16="http://schemas.microsoft.com/office/drawing/2014/main" id="{25CECD70-4D6B-16A7-4623-906AF8C0A6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268287</xdr:colOff>
      <xdr:row>5</xdr:row>
      <xdr:rowOff>144462</xdr:rowOff>
    </xdr:from>
    <xdr:to>
      <xdr:col>10</xdr:col>
      <xdr:colOff>1849437</xdr:colOff>
      <xdr:row>11</xdr:row>
      <xdr:rowOff>315912</xdr:rowOff>
    </xdr:to>
    <xdr:graphicFrame macro="">
      <xdr:nvGraphicFramePr>
        <xdr:cNvPr id="6" name="Chart 5">
          <a:extLst>
            <a:ext uri="{FF2B5EF4-FFF2-40B4-BE49-F238E27FC236}">
              <a16:creationId xmlns:a16="http://schemas.microsoft.com/office/drawing/2014/main" id="{AE7E3AF5-DE79-B849-8251-18F15405B8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0</xdr:colOff>
      <xdr:row>14</xdr:row>
      <xdr:rowOff>0</xdr:rowOff>
    </xdr:from>
    <xdr:to>
      <xdr:col>11</xdr:col>
      <xdr:colOff>952834</xdr:colOff>
      <xdr:row>21</xdr:row>
      <xdr:rowOff>352425</xdr:rowOff>
    </xdr:to>
    <xdr:pic>
      <xdr:nvPicPr>
        <xdr:cNvPr id="8" name="Picture 7">
          <a:extLst>
            <a:ext uri="{FF2B5EF4-FFF2-40B4-BE49-F238E27FC236}">
              <a16:creationId xmlns:a16="http://schemas.microsoft.com/office/drawing/2014/main" id="{4B2E8C5D-9457-6EA1-E9B9-482C147CF37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63625" y="6810375"/>
          <a:ext cx="4343734" cy="3019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825500</xdr:colOff>
      <xdr:row>1</xdr:row>
      <xdr:rowOff>311151</xdr:rowOff>
    </xdr:from>
    <xdr:to>
      <xdr:col>3</xdr:col>
      <xdr:colOff>175260</xdr:colOff>
      <xdr:row>1</xdr:row>
      <xdr:rowOff>584200</xdr:rowOff>
    </xdr:to>
    <xdr:sp macro="" textlink="">
      <xdr:nvSpPr>
        <xdr:cNvPr id="3" name="Projects Button" descr="Projects navigation button. Click to view the Projects worksheet." title="Navigation Button - Projects">
          <a:hlinkClick xmlns:r="http://schemas.openxmlformats.org/officeDocument/2006/relationships" r:id="rId1" tooltip="Click to view Projects"/>
          <a:extLst>
            <a:ext uri="{FF2B5EF4-FFF2-40B4-BE49-F238E27FC236}">
              <a16:creationId xmlns:a16="http://schemas.microsoft.com/office/drawing/2014/main" id="{00000000-0008-0000-0100-000003000000}"/>
            </a:ext>
          </a:extLst>
        </xdr:cNvPr>
        <xdr:cNvSpPr txBox="1">
          <a:spLocks noChangeAspect="1"/>
        </xdr:cNvSpPr>
      </xdr:nvSpPr>
      <xdr:spPr>
        <a:xfrm>
          <a:off x="2936240" y="692151"/>
          <a:ext cx="896620" cy="273049"/>
        </a:xfrm>
        <a:prstGeom prst="rect">
          <a:avLst/>
        </a:prstGeom>
        <a:solidFill>
          <a:schemeClr val="accent6">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PROJECTS</a:t>
          </a:r>
        </a:p>
      </xdr:txBody>
    </xdr:sp>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60.804868287036" createdVersion="8" refreshedVersion="8" minRefreshableVersion="3" recordCount="9" xr:uid="{E2E68C3B-0621-4DA2-8F89-454083438BB8}">
  <cacheSource type="worksheet">
    <worksheetSource name="ProjectTracker"/>
  </cacheSource>
  <cacheFields count="12">
    <cacheField name="Project" numFmtId="0">
      <sharedItems/>
    </cacheField>
    <cacheField name="Category" numFmtId="0">
      <sharedItems/>
    </cacheField>
    <cacheField name="Assigned to" numFmtId="0">
      <sharedItems count="4">
        <s v="Employee 1"/>
        <s v="Employee 4"/>
        <s v="Employee 2"/>
        <s v="Employee 3"/>
      </sharedItems>
    </cacheField>
    <cacheField name="Estimated start" numFmtId="14">
      <sharedItems containsSemiMixedTypes="0" containsNonDate="0" containsDate="1" containsString="0" minDate="2025-04-13T00:00:00" maxDate="2025-06-14T00:00:00"/>
    </cacheField>
    <cacheField name="Estimated finish" numFmtId="14">
      <sharedItems containsSemiMixedTypes="0" containsNonDate="0" containsDate="1" containsString="0" minDate="2025-05-03T00:00:00" maxDate="2025-07-23T00:00:00"/>
    </cacheField>
    <cacheField name="Estimated work (in hours)" numFmtId="0">
      <sharedItems containsSemiMixedTypes="0" containsString="0" containsNumber="1" containsInteger="1" minValue="210" maxValue="750"/>
    </cacheField>
    <cacheField name="Estimated duration_x000a_(in days)" numFmtId="0">
      <sharedItems containsSemiMixedTypes="0" containsString="0" containsNumber="1" containsInteger="1" minValue="9" maxValue="61"/>
    </cacheField>
    <cacheField name="Actual start" numFmtId="14">
      <sharedItems containsSemiMixedTypes="0" containsNonDate="0" containsDate="1" containsString="0" minDate="2025-04-13T00:00:00" maxDate="2025-06-12T00:00:00"/>
    </cacheField>
    <cacheField name="Actual finish" numFmtId="14">
      <sharedItems containsSemiMixedTypes="0" containsNonDate="0" containsDate="1" containsString="0" minDate="2025-05-03T00:00:00" maxDate="2025-07-23T00:00:00"/>
    </cacheField>
    <cacheField name="Actual work _x000a_(in hours)" numFmtId="0">
      <sharedItems containsSemiMixedTypes="0" containsString="0" containsNumber="1" containsInteger="1" minValue="200" maxValue="790"/>
    </cacheField>
    <cacheField name="Actual duration (in days)" numFmtId="0">
      <sharedItems containsSemiMixedTypes="0" containsString="0" containsNumber="1" containsInteger="1" minValue="10" maxValue="72"/>
    </cacheField>
    <cacheField name="Note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s v="Project 1"/>
    <s v="Category 1"/>
    <x v="0"/>
    <d v="2025-05-16T00:00:00"/>
    <d v="2025-07-17T00:00:00"/>
    <n v="210"/>
    <n v="61"/>
    <d v="2025-05-17T00:00:00"/>
    <d v="2025-07-22T00:00:00"/>
    <n v="300"/>
    <n v="65"/>
    <m/>
  </r>
  <r>
    <s v="Project 2"/>
    <s v="Category 2"/>
    <x v="1"/>
    <d v="2025-06-11T00:00:00"/>
    <d v="2025-07-12T00:00:00"/>
    <n v="400"/>
    <n v="31"/>
    <d v="2025-06-11T00:00:00"/>
    <d v="2025-07-15T00:00:00"/>
    <n v="390"/>
    <n v="34"/>
    <m/>
  </r>
  <r>
    <s v="Project 3"/>
    <s v="Category 1"/>
    <x v="2"/>
    <d v="2025-04-13T00:00:00"/>
    <d v="2025-06-12T00:00:00"/>
    <n v="500"/>
    <n v="59"/>
    <d v="2025-04-13T00:00:00"/>
    <d v="2025-06-25T00:00:00"/>
    <n v="500"/>
    <n v="72"/>
    <m/>
  </r>
  <r>
    <s v="Project 4"/>
    <s v="Category 2"/>
    <x v="3"/>
    <d v="2025-04-23T00:00:00"/>
    <d v="2025-05-03T00:00:00"/>
    <n v="250"/>
    <n v="10"/>
    <d v="2025-04-23T00:00:00"/>
    <d v="2025-05-12T00:00:00"/>
    <n v="276"/>
    <n v="19"/>
    <m/>
  </r>
  <r>
    <s v="Project 5"/>
    <s v="Category 3"/>
    <x v="2"/>
    <d v="2025-04-23T00:00:00"/>
    <d v="2025-06-02T00:00:00"/>
    <n v="300"/>
    <n v="39"/>
    <d v="2025-04-23T00:00:00"/>
    <d v="2025-06-08T00:00:00"/>
    <n v="310"/>
    <n v="45"/>
    <m/>
  </r>
  <r>
    <s v="Project 6"/>
    <s v="Category 4"/>
    <x v="1"/>
    <d v="2025-05-23T00:00:00"/>
    <d v="2025-06-02T00:00:00"/>
    <n v="500"/>
    <n v="9"/>
    <d v="2025-05-23T00:00:00"/>
    <d v="2025-06-07T00:00:00"/>
    <n v="510"/>
    <n v="14"/>
    <m/>
  </r>
  <r>
    <s v="Project 7"/>
    <s v="Category 5"/>
    <x v="0"/>
    <d v="2025-06-08T00:00:00"/>
    <d v="2025-07-02T00:00:00"/>
    <n v="750"/>
    <n v="24"/>
    <d v="2025-06-08T00:00:00"/>
    <d v="2025-07-07T00:00:00"/>
    <n v="790"/>
    <n v="29"/>
    <m/>
  </r>
  <r>
    <s v="Project 8"/>
    <s v="Category 2"/>
    <x v="0"/>
    <d v="2025-06-13T00:00:00"/>
    <d v="2025-07-22T00:00:00"/>
    <n v="450"/>
    <n v="39"/>
    <d v="2025-06-07T00:00:00"/>
    <d v="2025-07-17T00:00:00"/>
    <n v="430"/>
    <n v="40"/>
    <m/>
  </r>
  <r>
    <s v="Project 9"/>
    <s v="Category 4"/>
    <x v="0"/>
    <d v="2025-04-18T00:00:00"/>
    <d v="2025-05-08T00:00:00"/>
    <n v="250"/>
    <n v="20"/>
    <d v="2025-04-23T00:00:00"/>
    <d v="2025-05-03T00:00:00"/>
    <n v="200"/>
    <n v="1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7BB44F-F40F-4277-8E17-65EBD9ECE699}"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3:D28" firstHeaderRow="0" firstDataRow="1" firstDataCol="1"/>
  <pivotFields count="12">
    <pivotField showAll="0"/>
    <pivotField showAll="0"/>
    <pivotField axis="axisRow" showAll="0" sortType="descending">
      <items count="5">
        <item x="0"/>
        <item x="2"/>
        <item x="3"/>
        <item x="1"/>
        <item t="default"/>
      </items>
      <autoSortScope>
        <pivotArea dataOnly="0" outline="0" fieldPosition="0">
          <references count="1">
            <reference field="4294967294" count="1" selected="0">
              <x v="0"/>
            </reference>
          </references>
        </pivotArea>
      </autoSortScope>
    </pivotField>
    <pivotField numFmtId="14" showAll="0"/>
    <pivotField numFmtId="14" showAll="0"/>
    <pivotField dataField="1" showAll="0"/>
    <pivotField dataField="1" showAll="0"/>
    <pivotField numFmtId="14" showAll="0"/>
    <pivotField numFmtId="14" showAll="0"/>
    <pivotField showAll="0"/>
    <pivotField showAll="0"/>
    <pivotField showAll="0"/>
  </pivotFields>
  <rowFields count="1">
    <field x="2"/>
  </rowFields>
  <rowItems count="5">
    <i>
      <x/>
    </i>
    <i>
      <x v="1"/>
    </i>
    <i>
      <x v="3"/>
    </i>
    <i>
      <x v="2"/>
    </i>
    <i t="grand">
      <x/>
    </i>
  </rowItems>
  <colFields count="1">
    <field x="-2"/>
  </colFields>
  <colItems count="2">
    <i>
      <x/>
    </i>
    <i i="1">
      <x v="1"/>
    </i>
  </colItems>
  <dataFields count="2">
    <dataField name="Sum of Estimated duration_x000a_(in days)" fld="6" baseField="0" baseItem="0"/>
    <dataField name="Sum of Estimated work (in hour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Tracker" displayName="ProjectTracker" ref="B4:M13" totalsRowShown="0" headerRowDxfId="19" dataDxfId="18">
  <autoFilter ref="B4:M1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000-000001000000}" name="Project" dataDxfId="17"/>
    <tableColumn id="2" xr3:uid="{00000000-0010-0000-0000-000002000000}" name="Category" dataDxfId="16"/>
    <tableColumn id="3" xr3:uid="{00000000-0010-0000-0000-000003000000}" name="Assigned to" dataDxfId="15"/>
    <tableColumn id="4" xr3:uid="{00000000-0010-0000-0000-000004000000}" name="Estimated start" dataDxfId="14"/>
    <tableColumn id="5" xr3:uid="{00000000-0010-0000-0000-000005000000}" name="Estimated finish" dataDxfId="13"/>
    <tableColumn id="6" xr3:uid="{00000000-0010-0000-0000-000006000000}" name="Estimated work (in hours)" dataDxfId="12"/>
    <tableColumn id="7" xr3:uid="{00000000-0010-0000-0000-000007000000}" name="Estimated duration_x000a_(in days)" dataDxfId="11">
      <calculatedColumnFormula>IF(COUNTA('Project tracker'!$E5,'Project tracker'!$F5)&lt;&gt;2,"",DAYS360('Project tracker'!$E5,'Project tracker'!$F5,FALSE))</calculatedColumnFormula>
    </tableColumn>
    <tableColumn id="8" xr3:uid="{00000000-0010-0000-0000-000008000000}" name="Actual start" dataDxfId="10"/>
    <tableColumn id="9" xr3:uid="{00000000-0010-0000-0000-000009000000}" name="Actual finish" dataDxfId="9"/>
    <tableColumn id="10" xr3:uid="{00000000-0010-0000-0000-00000A000000}" name="Actual work _x000a_(in hours)" dataDxfId="8"/>
    <tableColumn id="11" xr3:uid="{00000000-0010-0000-0000-00000B000000}" name="Actual duration (in days)" dataDxfId="7">
      <calculatedColumnFormula>IF(COUNTA('Project tracker'!$I5,'Project tracker'!$J5)&lt;&gt;2,"",DAYS360('Project tracker'!$I5,'Project tracker'!$J5,FALSE))</calculatedColumnFormula>
    </tableColumn>
    <tableColumn id="12" xr3:uid="{00000000-0010-0000-0000-00000C000000}" name="Notes" dataDxfId="6"/>
  </tableColumns>
  <tableStyleInfo name="Custom Table Style"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CategoryAndEmployeeTable" displayName="CategoryAndEmployeeTable" ref="B4:C10" totalsRowShown="0" headerRowDxfId="5" dataDxfId="4">
  <autoFilter ref="B4:C10" xr:uid="{00000000-0009-0000-0100-000003000000}">
    <filterColumn colId="0" hiddenButton="1"/>
    <filterColumn colId="1" hiddenButton="1"/>
  </autoFilter>
  <tableColumns count="2">
    <tableColumn id="1" xr3:uid="{00000000-0010-0000-0100-000001000000}" name="Category Name" dataDxfId="3"/>
    <tableColumn id="2" xr3:uid="{00000000-0010-0000-0100-000002000000}" name="Employee Name" dataDxfId="2"/>
  </tableColumns>
  <tableStyleInfo name="Custom Table Style 2" showFirstColumn="0" showLastColumn="0" showRowStripes="1" showColumnStripes="0"/>
  <extLst>
    <ext xmlns:x14="http://schemas.microsoft.com/office/spreadsheetml/2009/9/main" uri="{504A1905-F514-4f6f-8877-14C23A59335A}">
      <x14:table altTextSummary="List of categories and employees used in the Category and Employee data validation drop down selection list on the Project Tracker worksheet. Use these columns to customize the items in each list. the lists do not need the same number of items"/>
    </ext>
  </extLst>
</table>
</file>

<file path=xl/theme/theme1.xml><?xml version="1.0" encoding="utf-8"?>
<a:theme xmlns:a="http://schemas.openxmlformats.org/drawingml/2006/main" name="Office Theme">
  <a:themeElements>
    <a:clrScheme name="TM02930041-v2">
      <a:dk1>
        <a:srgbClr val="000000"/>
      </a:dk1>
      <a:lt1>
        <a:srgbClr val="FFFFFF"/>
      </a:lt1>
      <a:dk2>
        <a:srgbClr val="F5E188"/>
      </a:dk2>
      <a:lt2>
        <a:srgbClr val="E7E6E6"/>
      </a:lt2>
      <a:accent1>
        <a:srgbClr val="F6C698"/>
      </a:accent1>
      <a:accent2>
        <a:srgbClr val="F4A39F"/>
      </a:accent2>
      <a:accent3>
        <a:srgbClr val="BF84E3"/>
      </a:accent3>
      <a:accent4>
        <a:srgbClr val="8DB3DC"/>
      </a:accent4>
      <a:accent5>
        <a:srgbClr val="6879DA"/>
      </a:accent5>
      <a:accent6>
        <a:srgbClr val="4D4957"/>
      </a:accent6>
      <a:hlink>
        <a:srgbClr val="0563C1"/>
      </a:hlink>
      <a:folHlink>
        <a:srgbClr val="954F72"/>
      </a:folHlink>
    </a:clrScheme>
    <a:fontScheme name="Custom 51">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eyush10.github.io" TargetMode="External"/><Relationship Id="rId1" Type="http://schemas.openxmlformats.org/officeDocument/2006/relationships/pivotTable" Target="../pivotTables/pivotTable1.xml"/><Relationship Id="rId5" Type="http://schemas.openxmlformats.org/officeDocument/2006/relationships/table" Target="../tables/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pageSetUpPr autoPageBreaks="0" fitToPage="1"/>
  </sheetPr>
  <dimension ref="A1:N40"/>
  <sheetViews>
    <sheetView showGridLines="0" tabSelected="1" topLeftCell="A12" zoomScaleNormal="100" workbookViewId="0">
      <selection activeCell="G24" sqref="G24"/>
    </sheetView>
  </sheetViews>
  <sheetFormatPr defaultColWidth="9.10546875" defaultRowHeight="30" customHeight="1" x14ac:dyDescent="0.6"/>
  <cols>
    <col min="1" max="1" width="6.7109375" style="3" customWidth="1"/>
    <col min="2" max="2" width="12.78515625" style="20" bestFit="1" customWidth="1"/>
    <col min="3" max="3" width="34.42578125" style="20" bestFit="1" customWidth="1"/>
    <col min="4" max="4" width="31.10546875" style="20" bestFit="1" customWidth="1"/>
    <col min="5" max="6" width="18.7109375" style="21" customWidth="1"/>
    <col min="7" max="8" width="18.7109375" style="20" customWidth="1"/>
    <col min="9" max="10" width="16.78515625" style="21" customWidth="1"/>
    <col min="11" max="11" width="21.35546875" style="20" customWidth="1"/>
    <col min="12" max="12" width="26.8203125" style="20" customWidth="1"/>
    <col min="13" max="13" width="20.390625" style="20" customWidth="1"/>
    <col min="14" max="14" width="6.7109375" style="3" customWidth="1"/>
    <col min="15" max="15" width="4.2109375" style="2" customWidth="1"/>
    <col min="16" max="40" width="3.28515625" style="2" customWidth="1"/>
    <col min="41" max="16384" width="9.10546875" style="2"/>
  </cols>
  <sheetData>
    <row r="1" spans="1:14" s="5" customFormat="1" ht="30" customHeight="1" x14ac:dyDescent="0.6">
      <c r="A1" s="3"/>
      <c r="B1" s="3"/>
      <c r="C1" s="3"/>
      <c r="D1" s="3"/>
      <c r="E1" s="4"/>
      <c r="F1" s="4"/>
      <c r="G1" s="3"/>
      <c r="H1" s="3"/>
      <c r="I1" s="4"/>
      <c r="J1" s="4"/>
      <c r="K1" s="3"/>
      <c r="L1" s="3"/>
      <c r="M1" s="3"/>
      <c r="N1" s="3"/>
    </row>
    <row r="2" spans="1:14" s="5" customFormat="1" ht="80.150000000000006" customHeight="1" x14ac:dyDescent="0.6">
      <c r="A2" s="3"/>
      <c r="B2" s="12" t="s">
        <v>0</v>
      </c>
      <c r="C2" s="6"/>
      <c r="D2" s="6"/>
      <c r="E2" s="7"/>
      <c r="F2" s="8" t="s">
        <v>1</v>
      </c>
      <c r="G2" s="9">
        <v>0.25</v>
      </c>
      <c r="H2" s="27" t="s">
        <v>38</v>
      </c>
      <c r="I2" s="4"/>
      <c r="J2" s="4"/>
      <c r="K2" s="3"/>
      <c r="L2" s="3"/>
      <c r="M2" s="3"/>
      <c r="N2" s="3"/>
    </row>
    <row r="3" spans="1:14" s="5" customFormat="1" ht="30" customHeight="1" x14ac:dyDescent="0.6">
      <c r="A3" s="3"/>
      <c r="B3" s="3"/>
      <c r="C3" s="3"/>
      <c r="D3" s="3"/>
      <c r="E3" s="10"/>
      <c r="F3" s="10"/>
      <c r="G3" s="3"/>
      <c r="H3" s="3"/>
      <c r="I3" s="10"/>
      <c r="J3" s="10"/>
      <c r="K3" s="3"/>
      <c r="L3" s="3"/>
      <c r="M3" s="3"/>
      <c r="N3" s="3"/>
    </row>
    <row r="4" spans="1:14" s="5" customFormat="1" ht="62.15" customHeight="1" x14ac:dyDescent="0.6">
      <c r="A4" s="11"/>
      <c r="B4" s="18" t="s">
        <v>2</v>
      </c>
      <c r="C4" s="18" t="s">
        <v>3</v>
      </c>
      <c r="D4" s="18" t="s">
        <v>4</v>
      </c>
      <c r="E4" s="25" t="s">
        <v>5</v>
      </c>
      <c r="F4" s="25" t="s">
        <v>6</v>
      </c>
      <c r="G4" s="18" t="s">
        <v>7</v>
      </c>
      <c r="H4" s="18" t="s">
        <v>8</v>
      </c>
      <c r="I4" s="25" t="s">
        <v>9</v>
      </c>
      <c r="J4" s="25" t="s">
        <v>10</v>
      </c>
      <c r="K4" s="18" t="s">
        <v>11</v>
      </c>
      <c r="L4" s="18" t="s">
        <v>12</v>
      </c>
      <c r="M4" s="18" t="s">
        <v>13</v>
      </c>
      <c r="N4" s="11"/>
    </row>
    <row r="5" spans="1:14" s="5" customFormat="1" ht="33.950000000000003" customHeight="1" x14ac:dyDescent="0.6">
      <c r="A5" s="3"/>
      <c r="B5" s="19" t="s">
        <v>14</v>
      </c>
      <c r="C5" s="19" t="s">
        <v>15</v>
      </c>
      <c r="D5" s="19" t="s">
        <v>16</v>
      </c>
      <c r="E5" s="26">
        <f ca="1">TODAY()-67</f>
        <v>45793</v>
      </c>
      <c r="F5" s="26">
        <f ca="1">TODAY()-5</f>
        <v>45855</v>
      </c>
      <c r="G5" s="19">
        <v>210</v>
      </c>
      <c r="H5" s="22">
        <f ca="1">IF(COUNTA('Project tracker'!$E5,'Project tracker'!$F5)&lt;&gt;2,"",DAYS360('Project tracker'!$E5,'Project tracker'!$F5,FALSE))</f>
        <v>61</v>
      </c>
      <c r="I5" s="26">
        <f ca="1">TODAY()-66</f>
        <v>45794</v>
      </c>
      <c r="J5" s="26">
        <f ca="1">TODAY()</f>
        <v>45860</v>
      </c>
      <c r="K5" s="19">
        <v>300</v>
      </c>
      <c r="L5" s="22">
        <f ca="1">IF(COUNTA('Project tracker'!$I5,'Project tracker'!$J5)&lt;&gt;2,"",DAYS360('Project tracker'!$I5,'Project tracker'!$J5,FALSE))</f>
        <v>65</v>
      </c>
      <c r="M5" s="19"/>
      <c r="N5" s="3"/>
    </row>
    <row r="6" spans="1:14" s="5" customFormat="1" ht="33.950000000000003" customHeight="1" x14ac:dyDescent="0.6">
      <c r="A6" s="3"/>
      <c r="B6" s="19" t="s">
        <v>17</v>
      </c>
      <c r="C6" s="19" t="s">
        <v>18</v>
      </c>
      <c r="D6" s="19" t="s">
        <v>19</v>
      </c>
      <c r="E6" s="26">
        <f ca="1">TODAY()-41</f>
        <v>45819</v>
      </c>
      <c r="F6" s="26">
        <f ca="1">TODAY()-10</f>
        <v>45850</v>
      </c>
      <c r="G6" s="19">
        <v>400</v>
      </c>
      <c r="H6" s="22">
        <f ca="1">IF(COUNTA('Project tracker'!$E6,'Project tracker'!$F6)&lt;&gt;2,"",DAYS360('Project tracker'!$E6,'Project tracker'!$F6,FALSE))</f>
        <v>31</v>
      </c>
      <c r="I6" s="26">
        <f ca="1">TODAY()-41</f>
        <v>45819</v>
      </c>
      <c r="J6" s="26">
        <f ca="1">TODAY()-7</f>
        <v>45853</v>
      </c>
      <c r="K6" s="19">
        <v>390</v>
      </c>
      <c r="L6" s="22">
        <f ca="1">IF(COUNTA('Project tracker'!$I6,'Project tracker'!$J6)&lt;&gt;2,"",DAYS360('Project tracker'!$I6,'Project tracker'!$J6,FALSE))</f>
        <v>34</v>
      </c>
      <c r="M6" s="19"/>
      <c r="N6" s="3"/>
    </row>
    <row r="7" spans="1:14" s="5" customFormat="1" ht="33.950000000000003" customHeight="1" x14ac:dyDescent="0.6">
      <c r="A7" s="3"/>
      <c r="B7" s="19" t="s">
        <v>20</v>
      </c>
      <c r="C7" s="19" t="s">
        <v>15</v>
      </c>
      <c r="D7" s="19" t="s">
        <v>21</v>
      </c>
      <c r="E7" s="26">
        <f ca="1">TODAY()-100</f>
        <v>45760</v>
      </c>
      <c r="F7" s="26">
        <f ca="1">TODAY()-40</f>
        <v>45820</v>
      </c>
      <c r="G7" s="19">
        <v>500</v>
      </c>
      <c r="H7" s="22">
        <f ca="1">IF(COUNTA('Project tracker'!$E7,'Project tracker'!$F7)&lt;&gt;2,"",DAYS360('Project tracker'!$E7,'Project tracker'!$F7,FALSE))</f>
        <v>59</v>
      </c>
      <c r="I7" s="26">
        <f ca="1">TODAY()-100</f>
        <v>45760</v>
      </c>
      <c r="J7" s="26">
        <f ca="1">TODAY()-27</f>
        <v>45833</v>
      </c>
      <c r="K7" s="19">
        <v>500</v>
      </c>
      <c r="L7" s="22">
        <f ca="1">IF(COUNTA('Project tracker'!$I7,'Project tracker'!$J7)&lt;&gt;2,"",DAYS360('Project tracker'!$I7,'Project tracker'!$J7,FALSE))</f>
        <v>72</v>
      </c>
      <c r="M7" s="19"/>
      <c r="N7" s="3"/>
    </row>
    <row r="8" spans="1:14" s="5" customFormat="1" ht="33.950000000000003" customHeight="1" x14ac:dyDescent="0.6">
      <c r="A8" s="3"/>
      <c r="B8" s="19" t="s">
        <v>22</v>
      </c>
      <c r="C8" s="19" t="s">
        <v>18</v>
      </c>
      <c r="D8" s="19" t="s">
        <v>23</v>
      </c>
      <c r="E8" s="26">
        <f ca="1">TODAY()-90</f>
        <v>45770</v>
      </c>
      <c r="F8" s="26">
        <f ca="1">TODAY()-80</f>
        <v>45780</v>
      </c>
      <c r="G8" s="19">
        <v>250</v>
      </c>
      <c r="H8" s="22">
        <f ca="1">IF(COUNTA('Project tracker'!$E8,'Project tracker'!$F8)&lt;&gt;2,"",DAYS360('Project tracker'!$E8,'Project tracker'!$F8,FALSE))</f>
        <v>10</v>
      </c>
      <c r="I8" s="26">
        <f ca="1">TODAY()-90</f>
        <v>45770</v>
      </c>
      <c r="J8" s="26">
        <f ca="1">TODAY()-71</f>
        <v>45789</v>
      </c>
      <c r="K8" s="19">
        <v>276</v>
      </c>
      <c r="L8" s="22">
        <f ca="1">IF(COUNTA('Project tracker'!$I8,'Project tracker'!$J8)&lt;&gt;2,"",DAYS360('Project tracker'!$I8,'Project tracker'!$J8,FALSE))</f>
        <v>19</v>
      </c>
      <c r="M8" s="19"/>
      <c r="N8" s="3"/>
    </row>
    <row r="9" spans="1:14" s="5" customFormat="1" ht="33.950000000000003" customHeight="1" x14ac:dyDescent="0.6">
      <c r="A9" s="3"/>
      <c r="B9" s="19" t="s">
        <v>24</v>
      </c>
      <c r="C9" s="19" t="s">
        <v>25</v>
      </c>
      <c r="D9" s="19" t="s">
        <v>21</v>
      </c>
      <c r="E9" s="26">
        <f ca="1">TODAY()-90</f>
        <v>45770</v>
      </c>
      <c r="F9" s="26">
        <f ca="1">TODAY()-50</f>
        <v>45810</v>
      </c>
      <c r="G9" s="19">
        <v>300</v>
      </c>
      <c r="H9" s="22">
        <f ca="1">IF(COUNTA('Project tracker'!$E9,'Project tracker'!$F9)&lt;&gt;2,"",DAYS360('Project tracker'!$E9,'Project tracker'!$F9,FALSE))</f>
        <v>39</v>
      </c>
      <c r="I9" s="26">
        <f ca="1">TODAY()-90</f>
        <v>45770</v>
      </c>
      <c r="J9" s="26">
        <f ca="1">TODAY()-44</f>
        <v>45816</v>
      </c>
      <c r="K9" s="19">
        <v>310</v>
      </c>
      <c r="L9" s="22">
        <f ca="1">IF(COUNTA('Project tracker'!$I9,'Project tracker'!$J9)&lt;&gt;2,"",DAYS360('Project tracker'!$I9,'Project tracker'!$J9,FALSE))</f>
        <v>45</v>
      </c>
      <c r="M9" s="19"/>
      <c r="N9" s="3"/>
    </row>
    <row r="10" spans="1:14" s="5" customFormat="1" ht="33.950000000000003" customHeight="1" x14ac:dyDescent="0.6">
      <c r="A10" s="3"/>
      <c r="B10" s="19" t="s">
        <v>26</v>
      </c>
      <c r="C10" s="19" t="s">
        <v>27</v>
      </c>
      <c r="D10" s="19" t="s">
        <v>19</v>
      </c>
      <c r="E10" s="26">
        <f ca="1">TODAY()-60</f>
        <v>45800</v>
      </c>
      <c r="F10" s="26">
        <f ca="1">TODAY()-50</f>
        <v>45810</v>
      </c>
      <c r="G10" s="19">
        <v>500</v>
      </c>
      <c r="H10" s="22">
        <f ca="1">IF(COUNTA('Project tracker'!$E10,'Project tracker'!$F10)&lt;&gt;2,"",DAYS360('Project tracker'!$E10,'Project tracker'!$F10,FALSE))</f>
        <v>9</v>
      </c>
      <c r="I10" s="26">
        <f ca="1">TODAY()-60</f>
        <v>45800</v>
      </c>
      <c r="J10" s="26">
        <f ca="1">TODAY()-45</f>
        <v>45815</v>
      </c>
      <c r="K10" s="19">
        <v>510</v>
      </c>
      <c r="L10" s="22">
        <f ca="1">IF(COUNTA('Project tracker'!$I10,'Project tracker'!$J10)&lt;&gt;2,"",DAYS360('Project tracker'!$I10,'Project tracker'!$J10,FALSE))</f>
        <v>14</v>
      </c>
      <c r="M10" s="19"/>
      <c r="N10" s="3"/>
    </row>
    <row r="11" spans="1:14" s="5" customFormat="1" ht="33.950000000000003" customHeight="1" x14ac:dyDescent="0.6">
      <c r="A11" s="3"/>
      <c r="B11" s="19" t="s">
        <v>28</v>
      </c>
      <c r="C11" s="19" t="s">
        <v>29</v>
      </c>
      <c r="D11" s="19" t="s">
        <v>16</v>
      </c>
      <c r="E11" s="26">
        <f ca="1">TODAY()-44</f>
        <v>45816</v>
      </c>
      <c r="F11" s="26">
        <f ca="1">TODAY()-20</f>
        <v>45840</v>
      </c>
      <c r="G11" s="19">
        <v>750</v>
      </c>
      <c r="H11" s="22">
        <f ca="1">IF(COUNTA('Project tracker'!$E11,'Project tracker'!$F11)&lt;&gt;2,"",DAYS360('Project tracker'!$E11,'Project tracker'!$F11,FALSE))</f>
        <v>24</v>
      </c>
      <c r="I11" s="26">
        <f ca="1">TODAY()-44</f>
        <v>45816</v>
      </c>
      <c r="J11" s="26">
        <f ca="1">TODAY()-15</f>
        <v>45845</v>
      </c>
      <c r="K11" s="19">
        <v>790</v>
      </c>
      <c r="L11" s="22">
        <f ca="1">IF(COUNTA('Project tracker'!$I11,'Project tracker'!$J11)&lt;&gt;2,"",DAYS360('Project tracker'!$I11,'Project tracker'!$J11,FALSE))</f>
        <v>29</v>
      </c>
      <c r="M11" s="19"/>
      <c r="N11" s="3"/>
    </row>
    <row r="12" spans="1:14" s="5" customFormat="1" ht="33.950000000000003" customHeight="1" x14ac:dyDescent="0.6">
      <c r="A12" s="3"/>
      <c r="B12" s="19" t="s">
        <v>30</v>
      </c>
      <c r="C12" s="19" t="s">
        <v>18</v>
      </c>
      <c r="D12" s="19" t="s">
        <v>16</v>
      </c>
      <c r="E12" s="26">
        <f ca="1">TODAY()-39</f>
        <v>45821</v>
      </c>
      <c r="F12" s="26">
        <f ca="1">TODAY()</f>
        <v>45860</v>
      </c>
      <c r="G12" s="19">
        <v>450</v>
      </c>
      <c r="H12" s="22">
        <f ca="1">IF(COUNTA('Project tracker'!$E12,'Project tracker'!$F12)&lt;&gt;2,"",DAYS360('Project tracker'!$E12,'Project tracker'!$F12,FALSE))</f>
        <v>39</v>
      </c>
      <c r="I12" s="26">
        <f ca="1">TODAY()-45</f>
        <v>45815</v>
      </c>
      <c r="J12" s="26">
        <f ca="1">TODAY()-5</f>
        <v>45855</v>
      </c>
      <c r="K12" s="19">
        <v>430</v>
      </c>
      <c r="L12" s="22">
        <f ca="1">IF(COUNTA('Project tracker'!$I12,'Project tracker'!$J12)&lt;&gt;2,"",DAYS360('Project tracker'!$I12,'Project tracker'!$J12,FALSE))</f>
        <v>40</v>
      </c>
      <c r="M12" s="19"/>
      <c r="N12" s="3"/>
    </row>
    <row r="13" spans="1:14" s="5" customFormat="1" ht="33.950000000000003" customHeight="1" x14ac:dyDescent="0.6">
      <c r="A13" s="3"/>
      <c r="B13" s="19" t="s">
        <v>31</v>
      </c>
      <c r="C13" s="19" t="s">
        <v>27</v>
      </c>
      <c r="D13" s="19" t="s">
        <v>16</v>
      </c>
      <c r="E13" s="26">
        <f ca="1">TODAY()-95</f>
        <v>45765</v>
      </c>
      <c r="F13" s="26">
        <f ca="1">TODAY()-75</f>
        <v>45785</v>
      </c>
      <c r="G13" s="19">
        <v>250</v>
      </c>
      <c r="H13" s="22">
        <f ca="1">IF(COUNTA('Project tracker'!$E13,'Project tracker'!$F13)&lt;&gt;2,"",DAYS360('Project tracker'!$E13,'Project tracker'!$F13,FALSE))</f>
        <v>20</v>
      </c>
      <c r="I13" s="26">
        <f ca="1">TODAY()-90</f>
        <v>45770</v>
      </c>
      <c r="J13" s="26">
        <f ca="1">TODAY()-80</f>
        <v>45780</v>
      </c>
      <c r="K13" s="19">
        <v>200</v>
      </c>
      <c r="L13" s="22">
        <f ca="1">IF(COUNTA('Project tracker'!$I13,'Project tracker'!$J13)&lt;&gt;2,"",DAYS360('Project tracker'!$I13,'Project tracker'!$J13,FALSE))</f>
        <v>10</v>
      </c>
      <c r="M13" s="19"/>
      <c r="N13" s="3"/>
    </row>
    <row r="14" spans="1:14" s="5" customFormat="1" ht="30" customHeight="1" x14ac:dyDescent="0.6">
      <c r="A14" s="3"/>
      <c r="B14" s="20"/>
      <c r="C14" s="20"/>
      <c r="D14" s="20"/>
      <c r="E14" s="21"/>
      <c r="F14" s="21"/>
      <c r="G14" s="20"/>
      <c r="H14" s="20"/>
      <c r="I14" s="21"/>
      <c r="J14" s="21"/>
      <c r="K14" s="20"/>
      <c r="L14" s="20"/>
      <c r="M14" s="20"/>
      <c r="N14" s="3"/>
    </row>
    <row r="23" spans="2:4" ht="15.75" x14ac:dyDescent="0.6">
      <c r="B23" s="29" t="s">
        <v>41</v>
      </c>
      <c r="C23" t="s">
        <v>39</v>
      </c>
      <c r="D23" t="s">
        <v>40</v>
      </c>
    </row>
    <row r="24" spans="2:4" ht="15.75" x14ac:dyDescent="0.6">
      <c r="B24" s="30" t="s">
        <v>16</v>
      </c>
      <c r="C24" s="28">
        <v>144</v>
      </c>
      <c r="D24" s="28">
        <v>1660</v>
      </c>
    </row>
    <row r="25" spans="2:4" ht="15.75" x14ac:dyDescent="0.6">
      <c r="B25" s="30" t="s">
        <v>21</v>
      </c>
      <c r="C25" s="28">
        <v>98</v>
      </c>
      <c r="D25" s="28">
        <v>800</v>
      </c>
    </row>
    <row r="26" spans="2:4" ht="15.75" x14ac:dyDescent="0.6">
      <c r="B26" s="30" t="s">
        <v>19</v>
      </c>
      <c r="C26" s="28">
        <v>40</v>
      </c>
      <c r="D26" s="28">
        <v>900</v>
      </c>
    </row>
    <row r="27" spans="2:4" ht="15.75" x14ac:dyDescent="0.6">
      <c r="B27" s="30" t="s">
        <v>23</v>
      </c>
      <c r="C27" s="28">
        <v>10</v>
      </c>
      <c r="D27" s="28">
        <v>250</v>
      </c>
    </row>
    <row r="28" spans="2:4" ht="15.75" x14ac:dyDescent="0.6">
      <c r="B28" s="30" t="s">
        <v>42</v>
      </c>
      <c r="C28" s="28">
        <v>292</v>
      </c>
      <c r="D28" s="28">
        <v>3610</v>
      </c>
    </row>
    <row r="29" spans="2:4" ht="15.75" x14ac:dyDescent="0.6">
      <c r="B29"/>
      <c r="C29"/>
      <c r="D29"/>
    </row>
    <row r="30" spans="2:4" ht="15.75" x14ac:dyDescent="0.6">
      <c r="B30"/>
      <c r="C30"/>
      <c r="D30"/>
    </row>
    <row r="31" spans="2:4" ht="15.75" x14ac:dyDescent="0.6">
      <c r="B31"/>
      <c r="C31"/>
      <c r="D31"/>
    </row>
    <row r="32" spans="2:4" ht="15.75" x14ac:dyDescent="0.6">
      <c r="B32"/>
      <c r="C32"/>
      <c r="D32"/>
    </row>
    <row r="33" spans="2:4" ht="15.75" x14ac:dyDescent="0.6">
      <c r="B33"/>
      <c r="C33"/>
      <c r="D33"/>
    </row>
    <row r="34" spans="2:4" ht="15.75" x14ac:dyDescent="0.6">
      <c r="B34"/>
      <c r="C34"/>
      <c r="D34"/>
    </row>
    <row r="35" spans="2:4" ht="15.75" x14ac:dyDescent="0.6">
      <c r="B35"/>
      <c r="C35"/>
      <c r="D35"/>
    </row>
    <row r="36" spans="2:4" ht="15.75" x14ac:dyDescent="0.6">
      <c r="B36"/>
      <c r="C36"/>
      <c r="D36"/>
    </row>
    <row r="37" spans="2:4" ht="15.75" x14ac:dyDescent="0.6">
      <c r="B37"/>
      <c r="C37"/>
      <c r="D37"/>
    </row>
    <row r="38" spans="2:4" ht="15.75" x14ac:dyDescent="0.6">
      <c r="B38"/>
      <c r="C38"/>
      <c r="D38"/>
    </row>
    <row r="39" spans="2:4" ht="15.75" x14ac:dyDescent="0.6">
      <c r="B39"/>
      <c r="C39"/>
      <c r="D39"/>
    </row>
    <row r="40" spans="2:4" ht="15.75" x14ac:dyDescent="0.6">
      <c r="B40"/>
      <c r="C40"/>
      <c r="D40"/>
    </row>
  </sheetData>
  <conditionalFormatting sqref="K5:K13">
    <cfRule type="expression" dxfId="1" priority="1">
      <formula>(ABS((K5-G5))/G5)&gt;FlagPercent</formula>
    </cfRule>
  </conditionalFormatting>
  <conditionalFormatting sqref="L5:L13">
    <cfRule type="expression" dxfId="0" priority="2">
      <formula>(ABS((L5-H5))/H5)&gt;FlagPercent</formula>
    </cfRule>
  </conditionalFormatting>
  <dataValidations count="15">
    <dataValidation allowBlank="1" showInputMessage="1" showErrorMessage="1" prompt="Enter project names in this column" sqref="B4" xr:uid="{00000000-0002-0000-0000-000006000000}"/>
    <dataValidation allowBlank="1" showInputMessage="1" showErrorMessage="1" prompt="Select Category name from the dropdown list in each cell in this column. Options in this list are defined in the Setup worksheet. Press ALT+DOWN ARROW to navigate the list, then ENTER to make a selection" sqref="C4" xr:uid="{00000000-0002-0000-0000-000007000000}"/>
    <dataValidation allowBlank="1" showInputMessage="1" showErrorMessage="1" prompt="Select the Employee name from the dropdown list in each cell in this column. Options are defined in the Setup worksheet. Press ALT+DOWN ARROW to navigate the list, then ENTER to make a selection" sqref="D4" xr:uid="{00000000-0002-0000-0000-000008000000}"/>
    <dataValidation allowBlank="1" showInputMessage="1" showErrorMessage="1" prompt="Enter the estimated project start date in this column" sqref="E4" xr:uid="{00000000-0002-0000-0000-000009000000}"/>
    <dataValidation allowBlank="1" showInputMessage="1" showErrorMessage="1" prompt="Enter the estimated project finish date in this column" sqref="F4" xr:uid="{00000000-0002-0000-0000-00000A000000}"/>
    <dataValidation allowBlank="1" showInputMessage="1" showErrorMessage="1" prompt="Enter estimated project work in hours" sqref="G4" xr:uid="{00000000-0002-0000-0000-00000B000000}"/>
    <dataValidation allowBlank="1" showInputMessage="1" showErrorMessage="1" prompt="Estimated duration in days is auto calculated in this column" sqref="H4" xr:uid="{00000000-0002-0000-0000-00000C000000}"/>
    <dataValidation allowBlank="1" showInputMessage="1" showErrorMessage="1" prompt="Enter the actual project start date in this column" sqref="I4" xr:uid="{00000000-0002-0000-0000-00000D000000}"/>
    <dataValidation allowBlank="1" showInputMessage="1" showErrorMessage="1" prompt="Enter the actual project finish date in this column" sqref="J4" xr:uid="{00000000-0002-0000-0000-00000E000000}"/>
    <dataValidation allowBlank="1" showInputMessage="1" showErrorMessage="1" prompt="Enter the actual project work in hours. Values that meet the Over/Under criteria are highlighted bold font styling." sqref="K4" xr:uid="{00000000-0002-0000-0000-000011000000}"/>
    <dataValidation allowBlank="1" showInputMessage="1" showErrorMessage="1" prompt="Actual number of days is auto calculated in this column. Values that meet the Over/Under criteria are highlighted bold font styling." sqref="L4" xr:uid="{00000000-0002-0000-0000-000012000000}"/>
    <dataValidation allowBlank="1" showInputMessage="1" showErrorMessage="1" prompt="Enter notes for projects in this column" sqref="M4" xr:uid="{00000000-0002-0000-0000-000013000000}"/>
    <dataValidation allowBlank="1" showInputMessage="1" showErrorMessage="1" prompt="Enter projects in this project tracker worksheet. Set the percent over/under to flag in G2. Actual work in hours and actual duration in days will highlight over/under values with bold font styling in columns K and L." sqref="A1" xr:uid="{3A6D0288-E989-47CF-AA20-17E7D5BC6A0A}"/>
    <dataValidation type="list" allowBlank="1" showInputMessage="1" showErrorMessage="1" error="Select a category from the list or create a new category to display in this list from the Setup worksheet." sqref="C5:C13" xr:uid="{00000000-0002-0000-0000-000002000000}">
      <formula1>CategoryList</formula1>
    </dataValidation>
    <dataValidation type="list" allowBlank="1" showInputMessage="1" showErrorMessage="1" error="Select an employee from the list or create a new employee to display in this list from the Setup worksheet." sqref="D5:D13" xr:uid="{00000000-0002-0000-0000-000003000000}">
      <formula1>EmployeeList</formula1>
    </dataValidation>
  </dataValidations>
  <hyperlinks>
    <hyperlink ref="H2" r:id="rId2" xr:uid="{CEE2D261-00B4-4F35-85E2-CC991E41469B}"/>
  </hyperlinks>
  <printOptions horizontalCentered="1"/>
  <pageMargins left="0.25" right="0.25" top="0.5" bottom="0.5" header="0.3" footer="0.3"/>
  <pageSetup fitToHeight="0" orientation="landscape" r:id="rId3"/>
  <headerFooter differentFirst="1"/>
  <drawing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59999389629810485"/>
    <pageSetUpPr fitToPage="1"/>
  </sheetPr>
  <dimension ref="A1:D11"/>
  <sheetViews>
    <sheetView showGridLines="0" zoomScaleNormal="100" workbookViewId="0">
      <selection activeCell="C8" sqref="C8"/>
    </sheetView>
  </sheetViews>
  <sheetFormatPr defaultColWidth="9" defaultRowHeight="30" customHeight="1" x14ac:dyDescent="0.6"/>
  <cols>
    <col min="1" max="1" width="6.7109375" style="13" customWidth="1"/>
    <col min="2" max="3" width="18.390625" style="24" customWidth="1"/>
    <col min="4" max="4" width="6.7109375" style="14" customWidth="1"/>
    <col min="5" max="16384" width="9" style="1"/>
  </cols>
  <sheetData>
    <row r="1" spans="1:4" customFormat="1" ht="30" customHeight="1" x14ac:dyDescent="0.6">
      <c r="A1" s="13"/>
      <c r="B1" s="13"/>
      <c r="C1" s="13"/>
      <c r="D1" s="13"/>
    </row>
    <row r="2" spans="1:4" customFormat="1" ht="80.150000000000006" customHeight="1" x14ac:dyDescent="0.6">
      <c r="A2" s="13"/>
      <c r="B2" s="17" t="s">
        <v>32</v>
      </c>
      <c r="C2" s="14"/>
      <c r="D2" s="14"/>
    </row>
    <row r="3" spans="1:4" customFormat="1" ht="30" customHeight="1" x14ac:dyDescent="0.6">
      <c r="A3" s="13"/>
      <c r="B3" s="14"/>
      <c r="C3" s="14"/>
      <c r="D3" s="14"/>
    </row>
    <row r="4" spans="1:4" customFormat="1" ht="62.15" customHeight="1" x14ac:dyDescent="0.6">
      <c r="A4" s="15"/>
      <c r="B4" s="23" t="s">
        <v>33</v>
      </c>
      <c r="C4" s="23" t="s">
        <v>34</v>
      </c>
      <c r="D4" s="16"/>
    </row>
    <row r="5" spans="1:4" customFormat="1" ht="33.950000000000003" customHeight="1" x14ac:dyDescent="0.6">
      <c r="A5" s="13"/>
      <c r="B5" s="23" t="s">
        <v>15</v>
      </c>
      <c r="C5" s="23" t="s">
        <v>16</v>
      </c>
      <c r="D5" s="14"/>
    </row>
    <row r="6" spans="1:4" customFormat="1" ht="33.950000000000003" customHeight="1" x14ac:dyDescent="0.6">
      <c r="A6" s="13"/>
      <c r="B6" s="23" t="s">
        <v>18</v>
      </c>
      <c r="C6" s="23" t="s">
        <v>21</v>
      </c>
      <c r="D6" s="14"/>
    </row>
    <row r="7" spans="1:4" customFormat="1" ht="33.950000000000003" customHeight="1" x14ac:dyDescent="0.6">
      <c r="A7" s="13"/>
      <c r="B7" s="23" t="s">
        <v>25</v>
      </c>
      <c r="C7" s="23" t="s">
        <v>23</v>
      </c>
      <c r="D7" s="14"/>
    </row>
    <row r="8" spans="1:4" customFormat="1" ht="33.950000000000003" customHeight="1" x14ac:dyDescent="0.6">
      <c r="A8" s="13"/>
      <c r="B8" s="23" t="s">
        <v>27</v>
      </c>
      <c r="C8" s="23" t="s">
        <v>19</v>
      </c>
      <c r="D8" s="14"/>
    </row>
    <row r="9" spans="1:4" customFormat="1" ht="33.950000000000003" customHeight="1" x14ac:dyDescent="0.6">
      <c r="A9" s="13"/>
      <c r="B9" s="23" t="s">
        <v>29</v>
      </c>
      <c r="C9" s="23" t="s">
        <v>35</v>
      </c>
      <c r="D9" s="14"/>
    </row>
    <row r="10" spans="1:4" customFormat="1" ht="33.950000000000003" customHeight="1" x14ac:dyDescent="0.6">
      <c r="A10" s="13"/>
      <c r="B10" s="23" t="s">
        <v>36</v>
      </c>
      <c r="C10" s="23" t="s">
        <v>37</v>
      </c>
      <c r="D10" s="14"/>
    </row>
    <row r="11" spans="1:4" customFormat="1" ht="30" customHeight="1" x14ac:dyDescent="0.6">
      <c r="A11" s="13"/>
      <c r="B11" s="24"/>
      <c r="C11" s="24"/>
      <c r="D11" s="14"/>
    </row>
  </sheetData>
  <dataValidations count="3">
    <dataValidation allowBlank="1" showInputMessage="1" showErrorMessage="1" prompt="Enter employee names in this column that will be used as options in the Assigned To dropdown list in the Project Tracker worksheet" sqref="C4" xr:uid="{00000000-0002-0000-0100-000001000000}"/>
    <dataValidation allowBlank="1" showInputMessage="1" showErrorMessage="1" prompt="Enter project categories in this column that will be used as options in the Category dropdown list in the Project Tracker worksheet" sqref="B4" xr:uid="{00000000-0002-0000-0100-000002000000}"/>
    <dataValidation allowBlank="1" showInputMessage="1" showErrorMessage="1" prompt="The setup worksheet contains a customizable list of project categories and employee names. These lists are used as dropdown lists in the project tracker worksheet. The lists do not need the same number of items between them." sqref="A1" xr:uid="{1A6985F7-C0C0-4E37-BC45-4F45CCB01119}"/>
  </dataValidations>
  <pageMargins left="0.7" right="0.7" top="0.75" bottom="0.75" header="0.3" footer="0.3"/>
  <pageSetup fitToHeight="0"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A0E03196D7C904E8C628761546044DC" ma:contentTypeVersion="21" ma:contentTypeDescription="Create a new document." ma:contentTypeScope="" ma:versionID="09c420b7fd7c98f704049adf2fc207d1">
  <xsd:schema xmlns:xsd="http://www.w3.org/2001/XMLSchema" xmlns:xs="http://www.w3.org/2001/XMLSchema" xmlns:p="http://schemas.microsoft.com/office/2006/metadata/properties" xmlns:ns1="http://schemas.microsoft.com/sharepoint/v3" xmlns:ns2="a1bfc55d-722c-4d60-9880-93e4e5b3966d" xmlns:ns3="8a5a8e65-6b17-435e-9067-a1de337c0e7e" xmlns:ns4="230e9df3-be65-4c73-a93b-d1236ebd677e" targetNamespace="http://schemas.microsoft.com/office/2006/metadata/properties" ma:root="true" ma:fieldsID="0e93e070daa14bcb2d6d120826532117" ns1:_="" ns2:_="" ns3:_="" ns4:_="">
    <xsd:import namespace="http://schemas.microsoft.com/sharepoint/v3"/>
    <xsd:import namespace="a1bfc55d-722c-4d60-9880-93e4e5b3966d"/>
    <xsd:import namespace="8a5a8e65-6b17-435e-9067-a1de337c0e7e"/>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element ref="ns2:MediaLengthInSeconds" minOccurs="0"/>
                <xsd:element ref="ns2:lcf76f155ced4ddcb4097134ff3c332f" minOccurs="0"/>
                <xsd:element ref="ns4:TaxCatchAll" minOccurs="0"/>
                <xsd:element ref="ns2:MediaServiceAutoKeyPoints" minOccurs="0"/>
                <xsd:element ref="ns2:MediaServiceKeyPoints"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bfc55d-722c-4d60-9880-93e4e5b3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5a8e65-6b17-435e-9067-a1de337c0e7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398a8a30-4e66-4ccf-9ca6-44f34d7d69bf}" ma:internalName="TaxCatchAll" ma:showField="CatchAllData" ma:web="8a5a8e65-6b17-435e-9067-a1de337c0e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MediaServiceKeyPoints xmlns="a1bfc55d-722c-4d60-9880-93e4e5b3966d" xsi:nil="true"/>
    <lcf76f155ced4ddcb4097134ff3c332f xmlns="a1bfc55d-722c-4d60-9880-93e4e5b3966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9A735F-26B1-4E78-8A0C-0BB0DF32B8FF}">
  <ds:schemaRefs>
    <ds:schemaRef ds:uri="http://schemas.microsoft.com/sharepoint/v3/contenttype/forms"/>
  </ds:schemaRefs>
</ds:datastoreItem>
</file>

<file path=customXml/itemProps2.xml><?xml version="1.0" encoding="utf-8"?>
<ds:datastoreItem xmlns:ds="http://schemas.openxmlformats.org/officeDocument/2006/customXml" ds:itemID="{C4823D95-33E9-4FA2-AEAA-93B8A33B7B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1bfc55d-722c-4d60-9880-93e4e5b3966d"/>
    <ds:schemaRef ds:uri="8a5a8e65-6b17-435e-9067-a1de337c0e7e"/>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022C92-E26D-4B0B-AE16-F3CE6A7B07D0}">
  <ds:schemaRefs>
    <ds:schemaRef ds:uri="http://schemas.microsoft.com/office/2006/metadata/properties"/>
    <ds:schemaRef ds:uri="http://schemas.microsoft.com/office/infopath/2007/PartnerControls"/>
    <ds:schemaRef ds:uri="http://schemas.microsoft.com/sharepoint/v3"/>
    <ds:schemaRef ds:uri="230e9df3-be65-4c73-a93b-d1236ebd677e"/>
    <ds:schemaRef ds:uri="a1bfc55d-722c-4d60-9880-93e4e5b3966d"/>
  </ds:schemaRefs>
</ds:datastoreItem>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tracker</vt:lpstr>
      <vt:lpstr>Setup</vt:lpstr>
      <vt:lpstr>CategoryList</vt:lpstr>
      <vt:lpstr>EmployeeList</vt:lpstr>
      <vt:lpstr>FlagPercent</vt:lpstr>
      <vt:lpstr>'Project tracker'!Print_Titles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2023-09-18T03:49:03Z</dcterms:created>
  <dcterms:modified xsi:type="dcterms:W3CDTF">2025-07-22T13:50:05Z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0x010100CA0E03196D7C904E8C628761546044DC</vt:lpwstr>
  </property>
  <property fmtid="{D5CDD505-2E9C-101B-9397-08002B2CF9AE}" pid="3" name="MediaServiceImageTags">
    <vt:lpwstr/>
  </property>
</Properties>
</file>