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namedSheetViews/namedSheetView1.xml" ContentType="application/vnd.ms-excel.namedsheetviews+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microsoft.com/office/2011/relationships/webextensiontaskpanes" Target="xl/webextensions/taskpanes.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officeDocument/2006/relationships/custom-properties" Target="docProps/custom.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4"/>
  <workbookPr codeName="ThisWorkbook"/>
  <mc:AlternateContent xmlns:mc="http://schemas.openxmlformats.org/markup-compatibility/2006">
    <mc:Choice Requires="x15">
      <x15ac:absPath xmlns:x15ac="http://schemas.microsoft.com/office/spreadsheetml/2010/11/ac" url="D:\orkney\tests\workbooks\"/>
    </mc:Choice>
  </mc:AlternateContent>
  <xr:revisionPtr revIDLastSave="0" documentId="13_ncr:1_{2451F9D8-21BD-4FF4-81D9-909C7F10B54A}" xr6:coauthVersionLast="47" xr6:coauthVersionMax="47" xr10:uidLastSave="{00000000-0000-0000-0000-000000000000}"/>
  <bookViews>
    <workbookView xWindow="12860" yWindow="1390" windowWidth="32260" windowHeight="19360" activeTab="4" xr2:uid="{D3721808-F92F-4AAF-B2DE-A5A10CE2AD27}"/>
  </bookViews>
  <sheets>
    <sheet name="investment Roadmap" sheetId="4" r:id="rId1"/>
    <sheet name="Microsoft Finance" sheetId="5" r:id="rId2"/>
    <sheet name="Food Restrictions" sheetId="9" r:id="rId3"/>
    <sheet name="Loan" sheetId="8" r:id="rId4"/>
    <sheet name="Ben_Mortgage Info" sheetId="21" r:id="rId5"/>
    <sheet name="ClusterProfiles" sheetId="10" r:id="rId6"/>
    <sheet name="TemplateAnalysis" sheetId="11" r:id="rId7"/>
    <sheet name="Commands in Cluster" sheetId="12" r:id="rId8"/>
    <sheet name="Josh Aharonoff PandL" sheetId="13" r:id="rId9"/>
    <sheet name="Failure Count" sheetId="14" r:id="rId10"/>
    <sheet name="repro" sheetId="15" r:id="rId11"/>
    <sheet name="repro (2)" sheetId="16" r:id="rId12"/>
    <sheet name="Bikes" sheetId="6" r:id="rId13"/>
    <sheet name="Concert Dates" sheetId="17" r:id="rId14"/>
    <sheet name="MicrosoftFinance_Pivot" sheetId="19" r:id="rId15"/>
    <sheet name="Work expenses Feb2024" sheetId="20" r:id="rId16"/>
    <sheet name="Work expenses Mar2024" sheetId="18" r:id="rId17"/>
    <sheet name="Education AIx00" sheetId="41" r:id="rId18"/>
    <sheet name="Sheet1" sheetId="47" r:id="rId19"/>
    <sheet name="Sheet2" sheetId="48" r:id="rId20"/>
    <sheet name="Sheet4" sheetId="50" r:id="rId21"/>
    <sheet name="JoshAharonoffintermediatearchiv" sheetId="45" r:id="rId22"/>
  </sheets>
  <definedNames>
    <definedName name="_________s2" hidden="1">#N/A</definedName>
    <definedName name="________s2" hidden="1">#N/A</definedName>
    <definedName name="______s2" hidden="1">#N/A</definedName>
    <definedName name="_____s2" hidden="1">#N/A</definedName>
    <definedName name="____s2" hidden="1">#N/A</definedName>
    <definedName name="___xlfn.BAHTTEXT" hidden="1">#NAME?</definedName>
    <definedName name="__xlfn.BAHTTEXT" hidden="1">#NAME?</definedName>
    <definedName name="_aaa1" localSheetId="21" hidden="1">{"FF",#N/A,FALSE,"Dec 96 "}</definedName>
    <definedName name="_aaa1" hidden="1">{"FF",#N/A,FALSE,"Dec 96 "}</definedName>
    <definedName name="_aaa1_1" localSheetId="21" hidden="1">{"FF",#N/A,FALSE,"Dec 96 "}</definedName>
    <definedName name="_aaa1_1" hidden="1">{"FF",#N/A,FALSE,"Dec 96 "}</definedName>
    <definedName name="_b1" localSheetId="21" hidden="1">{#N/A,#N/A,FALSE,"PLME0520"}</definedName>
    <definedName name="_b1" hidden="1">{#N/A,#N/A,FALSE,"PLME0520"}</definedName>
    <definedName name="_b1_1" localSheetId="21" hidden="1">{#N/A,#N/A,FALSE,"PLME0520"}</definedName>
    <definedName name="_b1_1" hidden="1">{#N/A,#N/A,FALSE,"PLME0520"}</definedName>
    <definedName name="_d1" localSheetId="21" hidden="1">{#N/A,#N/A,FALSE,"PLME0520"}</definedName>
    <definedName name="_d1" hidden="1">{#N/A,#N/A,FALSE,"PLME0520"}</definedName>
    <definedName name="_d1_1" localSheetId="21" hidden="1">{#N/A,#N/A,FALSE,"PLME0520"}</definedName>
    <definedName name="_d1_1" hidden="1">{#N/A,#N/A,FALSE,"PLME0520"}</definedName>
    <definedName name="_f1" localSheetId="21" hidden="1">{#N/A,#N/A,FALSE,"PLME0520"}</definedName>
    <definedName name="_f1" hidden="1">{#N/A,#N/A,FALSE,"PLME0520"}</definedName>
    <definedName name="_f1_1" localSheetId="21" hidden="1">{#N/A,#N/A,FALSE,"PLME0520"}</definedName>
    <definedName name="_f1_1" hidden="1">{#N/A,#N/A,FALSE,"PLME0520"}</definedName>
    <definedName name="_fff1" localSheetId="21" hidden="1">{#N/A,#N/A,FALSE,"PLME0520"}</definedName>
    <definedName name="_fff1" hidden="1">{#N/A,#N/A,FALSE,"PLME0520"}</definedName>
    <definedName name="_fff1_1" localSheetId="21" hidden="1">{#N/A,#N/A,FALSE,"PLME0520"}</definedName>
    <definedName name="_fff1_1" hidden="1">{#N/A,#N/A,FALSE,"PLME0520"}</definedName>
    <definedName name="_fg1" localSheetId="21" hidden="1">{#N/A,#N/A,FALSE,"PLME0520"}</definedName>
    <definedName name="_fg1" hidden="1">{#N/A,#N/A,FALSE,"PLME0520"}</definedName>
    <definedName name="_fg1_1" localSheetId="21" hidden="1">{#N/A,#N/A,FALSE,"PLME0520"}</definedName>
    <definedName name="_fg1_1" hidden="1">{#N/A,#N/A,FALSE,"PLME0520"}</definedName>
    <definedName name="_FI1" localSheetId="21" hidden="1">{"USD",#N/A,FALSE,"Janv 97"}</definedName>
    <definedName name="_FI1" hidden="1">{"USD",#N/A,FALSE,"Janv 97"}</definedName>
    <definedName name="_FI1_1" localSheetId="21" hidden="1">{"USD",#N/A,FALSE,"Janv 97"}</definedName>
    <definedName name="_FI1_1" hidden="1">{"USD",#N/A,FALSE,"Janv 97"}</definedName>
    <definedName name="_xlnm._FilterDatabase" localSheetId="0" hidden="1">'investment Roadmap'!$C$3:$L$76</definedName>
    <definedName name="_xlnm._FilterDatabase" localSheetId="6" hidden="1">TemplateAnalysis!$A$1:$L$668</definedName>
    <definedName name="_ian1" localSheetId="21" hidden="1">{"USD",#N/A,FALSE,"Janv 97"}</definedName>
    <definedName name="_ian1" hidden="1">{"USD",#N/A,FALSE,"Janv 97"}</definedName>
    <definedName name="_ian1_1" localSheetId="21" hidden="1">{"USD",#N/A,FALSE,"Janv 97"}</definedName>
    <definedName name="_ian1_1" hidden="1">{"USD",#N/A,FALSE,"Janv 97"}</definedName>
    <definedName name="_j1" localSheetId="21" hidden="1">{#N/A,#N/A,FALSE,"PLME0520"}</definedName>
    <definedName name="_j1" hidden="1">{#N/A,#N/A,FALSE,"PLME0520"}</definedName>
    <definedName name="_j1_1" localSheetId="21" hidden="1">{#N/A,#N/A,FALSE,"PLME0520"}</definedName>
    <definedName name="_j1_1" hidden="1">{#N/A,#N/A,FALSE,"PLME0520"}</definedName>
    <definedName name="_me1" localSheetId="21" hidden="1">{"Synthese",#N/A,FALSE,"Dec 96 (2)"}</definedName>
    <definedName name="_me1" hidden="1">{"Synthese",#N/A,FALSE,"Dec 96 (2)"}</definedName>
    <definedName name="_me1_1" localSheetId="21" hidden="1">{"Synthese",#N/A,FALSE,"Dec 96 (2)"}</definedName>
    <definedName name="_me1_1" hidden="1">{"Synthese",#N/A,FALSE,"Dec 96 (2)"}</definedName>
    <definedName name="_OK1" localSheetId="21" hidden="1">{"Synthese",#N/A,FALSE,"Dec 96 (2)"}</definedName>
    <definedName name="_OK1" hidden="1">{"Synthese",#N/A,FALSE,"Dec 96 (2)"}</definedName>
    <definedName name="_OK1_1" localSheetId="21" hidden="1">{"Synthese",#N/A,FALSE,"Dec 96 (2)"}</definedName>
    <definedName name="_OK1_1" hidden="1">{"Synthese",#N/A,FALSE,"Dec 96 (2)"}</definedName>
    <definedName name="_OK2" localSheetId="21" hidden="1">{"Syn_janv",#N/A,FALSE,"Janv 97"}</definedName>
    <definedName name="_OK2" hidden="1">{"Syn_janv",#N/A,FALSE,"Janv 97"}</definedName>
    <definedName name="_OK2_1" localSheetId="21" hidden="1">{"Syn_janv",#N/A,FALSE,"Janv 97"}</definedName>
    <definedName name="_OK2_1" hidden="1">{"Syn_janv",#N/A,FALSE,"Janv 97"}</definedName>
    <definedName name="_OK3" localSheetId="21" hidden="1">{"Synthese",#N/A,FALSE,"Dec 96 (2)"}</definedName>
    <definedName name="_OK3" hidden="1">{"Synthese",#N/A,FALSE,"Dec 96 (2)"}</definedName>
    <definedName name="_OK3_1" localSheetId="21" hidden="1">{"Synthese",#N/A,FALSE,"Dec 96 (2)"}</definedName>
    <definedName name="_OK3_1" hidden="1">{"Synthese",#N/A,FALSE,"Dec 96 (2)"}</definedName>
    <definedName name="_OP1" localSheetId="21" hidden="1">{"FF",#N/A,FALSE,"Janv 97"}</definedName>
    <definedName name="_OP1" hidden="1">{"FF",#N/A,FALSE,"Janv 97"}</definedName>
    <definedName name="_OP1_1" localSheetId="21" hidden="1">{"FF",#N/A,FALSE,"Janv 97"}</definedName>
    <definedName name="_OP1_1" hidden="1">{"FF",#N/A,FALSE,"Janv 97"}</definedName>
    <definedName name="_Order1" hidden="1">255</definedName>
    <definedName name="_Order2" hidden="1">255</definedName>
    <definedName name="_s1" localSheetId="21" hidden="1">{#N/A,#N/A,FALSE,"PLME0520"}</definedName>
    <definedName name="_s1" hidden="1">{#N/A,#N/A,FALSE,"PLME0520"}</definedName>
    <definedName name="_s1_1" localSheetId="21" hidden="1">{#N/A,#N/A,FALSE,"PLME0520"}</definedName>
    <definedName name="_s1_1" hidden="1">{#N/A,#N/A,FALSE,"PLME0520"}</definedName>
    <definedName name="_ss1" localSheetId="21" hidden="1">{"USD",#N/A,FALSE,"Dec 96 "}</definedName>
    <definedName name="_ss1" hidden="1">{"USD",#N/A,FALSE,"Dec 96 "}</definedName>
    <definedName name="_ss1_1" localSheetId="21" hidden="1">{"USD",#N/A,FALSE,"Dec 96 "}</definedName>
    <definedName name="_ss1_1" hidden="1">{"USD",#N/A,FALSE,"Dec 96 "}</definedName>
    <definedName name="_u1" localSheetId="21" hidden="1">{#N/A,#N/A,FALSE,"PLME0520"}</definedName>
    <definedName name="_u1" hidden="1">{#N/A,#N/A,FALSE,"PLME0520"}</definedName>
    <definedName name="_u1_1" localSheetId="21" hidden="1">{#N/A,#N/A,FALSE,"PLME0520"}</definedName>
    <definedName name="_u1_1" hidden="1">{#N/A,#N/A,FALSE,"PLME0520"}</definedName>
    <definedName name="_wrn1" localSheetId="21" hidden="1">{#N/A,#N/A,FALSE,"Summary";#N/A,#N/A,FALSE,"Goals &amp; Results";#N/A,#N/A,FALSE,"Oral Care Summary";#N/A,#N/A,FALSE,"Soaps Summary";#N/A,#N/A,FALSE,"Personal Care Summary";#N/A,#N/A,FALSE,"Household Care Summary";#N/A,#N/A,FALSE,"Fabric Care Summary";#N/A,#N/A,FALSE,"General Projects Summary";#N/A,#N/A,FALSE,"Logistics &amp; Distribution";#N/A,#N/A,FALSE,"Argentina";#N/A,#N/A,FALSE,"Brazil";#N/A,#N/A,FALSE,"Caricom";#N/A,#N/A,FALSE,"Central America-NCA";#N/A,#N/A,FALSE,"Central America-Panama";#N/A,#N/A,FALSE,"Chile";#N/A,#N/A,FALSE,"Colombia";#N/A,#N/A,FALSE,"Dominican Republic";#N/A,#N/A,FALSE,"Ecuador";#N/A,#N/A,FALSE,"Mexico";#N/A,#N/A,FALSE,"Peru";#N/A,#N/A,FALSE,"Uruguay";#N/A,#N/A,FALSE,"Venezuela"}</definedName>
    <definedName name="_wrn1" hidden="1">{#N/A,#N/A,FALSE,"Summary";#N/A,#N/A,FALSE,"Goals &amp; Results";#N/A,#N/A,FALSE,"Oral Care Summary";#N/A,#N/A,FALSE,"Soaps Summary";#N/A,#N/A,FALSE,"Personal Care Summary";#N/A,#N/A,FALSE,"Household Care Summary";#N/A,#N/A,FALSE,"Fabric Care Summary";#N/A,#N/A,FALSE,"General Projects Summary";#N/A,#N/A,FALSE,"Logistics &amp; Distribution";#N/A,#N/A,FALSE,"Argentina";#N/A,#N/A,FALSE,"Brazil";#N/A,#N/A,FALSE,"Caricom";#N/A,#N/A,FALSE,"Central America-NCA";#N/A,#N/A,FALSE,"Central America-Panama";#N/A,#N/A,FALSE,"Chile";#N/A,#N/A,FALSE,"Colombia";#N/A,#N/A,FALSE,"Dominican Republic";#N/A,#N/A,FALSE,"Ecuador";#N/A,#N/A,FALSE,"Mexico";#N/A,#N/A,FALSE,"Peru";#N/A,#N/A,FALSE,"Uruguay";#N/A,#N/A,FALSE,"Venezuela"}</definedName>
    <definedName name="_wrn1_1" localSheetId="21" hidden="1">{#N/A,#N/A,FALSE,"Summary";#N/A,#N/A,FALSE,"Goals &amp; Results";#N/A,#N/A,FALSE,"Oral Care Summary";#N/A,#N/A,FALSE,"Soaps Summary";#N/A,#N/A,FALSE,"Personal Care Summary";#N/A,#N/A,FALSE,"Household Care Summary";#N/A,#N/A,FALSE,"Fabric Care Summary";#N/A,#N/A,FALSE,"General Projects Summary";#N/A,#N/A,FALSE,"Logistics &amp; Distribution";#N/A,#N/A,FALSE,"Argentina";#N/A,#N/A,FALSE,"Brazil";#N/A,#N/A,FALSE,"Caricom";#N/A,#N/A,FALSE,"Central America-NCA";#N/A,#N/A,FALSE,"Central America-Panama";#N/A,#N/A,FALSE,"Chile";#N/A,#N/A,FALSE,"Colombia";#N/A,#N/A,FALSE,"Dominican Republic";#N/A,#N/A,FALSE,"Ecuador";#N/A,#N/A,FALSE,"Mexico";#N/A,#N/A,FALSE,"Peru";#N/A,#N/A,FALSE,"Uruguay";#N/A,#N/A,FALSE,"Venezuela"}</definedName>
    <definedName name="_wrn1_1" hidden="1">{#N/A,#N/A,FALSE,"Summary";#N/A,#N/A,FALSE,"Goals &amp; Results";#N/A,#N/A,FALSE,"Oral Care Summary";#N/A,#N/A,FALSE,"Soaps Summary";#N/A,#N/A,FALSE,"Personal Care Summary";#N/A,#N/A,FALSE,"Household Care Summary";#N/A,#N/A,FALSE,"Fabric Care Summary";#N/A,#N/A,FALSE,"General Projects Summary";#N/A,#N/A,FALSE,"Logistics &amp; Distribution";#N/A,#N/A,FALSE,"Argentina";#N/A,#N/A,FALSE,"Brazil";#N/A,#N/A,FALSE,"Caricom";#N/A,#N/A,FALSE,"Central America-NCA";#N/A,#N/A,FALSE,"Central America-Panama";#N/A,#N/A,FALSE,"Chile";#N/A,#N/A,FALSE,"Colombia";#N/A,#N/A,FALSE,"Dominican Republic";#N/A,#N/A,FALSE,"Ecuador";#N/A,#N/A,FALSE,"Mexico";#N/A,#N/A,FALSE,"Peru";#N/A,#N/A,FALSE,"Uruguay";#N/A,#N/A,FALSE,"Venezuela"}</definedName>
    <definedName name="_z1" localSheetId="21" hidden="1">{"USD",#N/A,FALSE,"Dec 96 "}</definedName>
    <definedName name="_z1" hidden="1">{"USD",#N/A,FALSE,"Dec 96 "}</definedName>
    <definedName name="_z1_1" localSheetId="21" hidden="1">{"USD",#N/A,FALSE,"Dec 96 "}</definedName>
    <definedName name="_z1_1" hidden="1">{"USD",#N/A,FALSE,"Dec 96 "}</definedName>
    <definedName name="aaa_1" localSheetId="21" hidden="1">{"FF",#N/A,FALSE,"Dec 96 "}</definedName>
    <definedName name="aaa_1" hidden="1">{"FF",#N/A,FALSE,"Dec 96 "}</definedName>
    <definedName name="aaaa" localSheetId="21" hidden="1">{#N/A,#N/A,FALSE,"Staffnos &amp; cost"}</definedName>
    <definedName name="aaaa" hidden="1">{#N/A,#N/A,FALSE,"Staffnos &amp; cost"}</definedName>
    <definedName name="aaaa_1" localSheetId="21" hidden="1">{#N/A,#N/A,FALSE,"Staffnos &amp; cost"}</definedName>
    <definedName name="aaaa_1" hidden="1">{#N/A,#N/A,FALSE,"Staffnos &amp; cost"}</definedName>
    <definedName name="AccessDatabase" hidden="1">"C:\DATA\db1.mdb"</definedName>
    <definedName name="AccessOpt" hidden="1">"Yes"</definedName>
    <definedName name="ACTIVE_WINDOW_ZOOM_PERCENTAGE">#REF!</definedName>
    <definedName name="ADHOC_CUBOID_INFO">#REF!</definedName>
    <definedName name="Advanced_Analysts_NoviceActions" localSheetId="7">#REF!</definedName>
    <definedName name="Advanced_Analysts_NoviceActions">ClusterProfiles!$C$43</definedName>
    <definedName name="AdvancedAnalysts_AdvancedAction" localSheetId="7">#REF!</definedName>
    <definedName name="AdvancedAnalysts_AdvancedAction">ClusterProfiles!$C$75</definedName>
    <definedName name="AdvancedAnalysts_IntermediateAction" localSheetId="7">#REF!</definedName>
    <definedName name="AdvancedAnalysts_IntermediateAction">ClusterProfiles!$C$64</definedName>
    <definedName name="AdvancedAnalysts_UserRatio">#REF!</definedName>
    <definedName name="AdvancedFullStack_AdvancedAction" localSheetId="7">#REF!</definedName>
    <definedName name="AdvancedFullStack_AdvancedAction">ClusterProfiles!$G$75</definedName>
    <definedName name="AdvancedFullStack_INtermediateActions" localSheetId="7">#REF!</definedName>
    <definedName name="AdvancedFullStack_INtermediateActions">ClusterProfiles!$G$64</definedName>
    <definedName name="AdvancedFullStack_NoviceAction">ClusterProfiles!$G$43</definedName>
    <definedName name="AdvancedFullStack_UserRatio">#REF!</definedName>
    <definedName name="aes" localSheetId="21" hidden="1">{#N/A,#N/A,FALSE,"Staffnos &amp; cost"}</definedName>
    <definedName name="aes" hidden="1">{#N/A,#N/A,FALSE,"Staffnos &amp; cost"}</definedName>
    <definedName name="aes_1" localSheetId="21" hidden="1">{#N/A,#N/A,FALSE,"Staffnos &amp; cost"}</definedName>
    <definedName name="aes_1" hidden="1">{#N/A,#N/A,FALSE,"Staffnos &amp; cost"}</definedName>
    <definedName name="ahahahahaha" localSheetId="21" hidden="1">{"'Server Configuration'!$A$1:$DB$281"}</definedName>
    <definedName name="ahahahahaha" hidden="1">{"'Server Configuration'!$A$1:$DB$281"}</definedName>
    <definedName name="ahahahahaha_1" localSheetId="21" hidden="1">{"'Server Configuration'!$A$1:$DB$281"}</definedName>
    <definedName name="ahahahahaha_1" hidden="1">{"'Server Configuration'!$A$1:$DB$281"}</definedName>
    <definedName name="Annual_Contract_Value">#REF!</definedName>
    <definedName name="anscount" hidden="1">1</definedName>
    <definedName name="AO">#REF!</definedName>
    <definedName name="AOO">#REF!</definedName>
    <definedName name="Apps">#REF!</definedName>
    <definedName name="asd">#REF!</definedName>
    <definedName name="asf" localSheetId="21" hidden="1">{#N/A,#N/A,TRUE,"Staffnos &amp; cost"}</definedName>
    <definedName name="asf" hidden="1">{#N/A,#N/A,TRUE,"Staffnos &amp; cost"}</definedName>
    <definedName name="asf_1" localSheetId="21" hidden="1">{#N/A,#N/A,TRUE,"Staffnos &amp; cost"}</definedName>
    <definedName name="asf_1" hidden="1">{#N/A,#N/A,TRUE,"Staffnos &amp; cost"}</definedName>
    <definedName name="ATTACHMENT_RULE_SETTING">#REF!</definedName>
    <definedName name="Axon_BaseLocations">#REF!</definedName>
    <definedName name="bbb" localSheetId="21" hidden="1">{#N/A,#N/A,FALSE,"Staffnos &amp; cost"}</definedName>
    <definedName name="bbb" hidden="1">{#N/A,#N/A,FALSE,"Staffnos &amp; cost"}</definedName>
    <definedName name="bbb_1" localSheetId="21" hidden="1">{#N/A,#N/A,FALSE,"Staffnos &amp; cost"}</definedName>
    <definedName name="bbb_1" hidden="1">{#N/A,#N/A,FALSE,"Staffnos &amp; cost"}</definedName>
    <definedName name="bbbbbbbb" localSheetId="21" hidden="1">{"'Server Configuration'!$A$1:$DB$281"}</definedName>
    <definedName name="bbbbbbbb" hidden="1">{"'Server Configuration'!$A$1:$DB$281"}</definedName>
    <definedName name="bbbbbbbb_1" localSheetId="21" hidden="1">{"'Server Configuration'!$A$1:$DB$281"}</definedName>
    <definedName name="bbbbbbbb_1" hidden="1">{"'Server Configuration'!$A$1:$DB$281"}</definedName>
    <definedName name="BCL_LIBRARY">#REF!</definedName>
    <definedName name="BegChgRecs">#REF!</definedName>
    <definedName name="BegFSC">#REF!</definedName>
    <definedName name="BegFSO">#REF!</definedName>
    <definedName name="blip" localSheetId="21" hidden="1">{"'Server Configuration'!$A$1:$DB$281"}</definedName>
    <definedName name="blip" hidden="1">{"'Server Configuration'!$A$1:$DB$281"}</definedName>
    <definedName name="blip_1" localSheetId="21" hidden="1">{"'Server Configuration'!$A$1:$DB$281"}</definedName>
    <definedName name="blip_1" hidden="1">{"'Server Configuration'!$A$1:$DB$281"}</definedName>
    <definedName name="BOARDWALK_PROCESS_REPOSITORY">#REF!</definedName>
    <definedName name="BOARDWALK_PRODUCT_REPOSITORY">#REF!</definedName>
    <definedName name="BOARDWALK_SERVER">#REF!</definedName>
    <definedName name="bob" localSheetId="21" hidden="1">{"'Server Configuration'!$A$1:$DB$281"}</definedName>
    <definedName name="bob" hidden="1">{"'Server Configuration'!$A$1:$DB$281"}</definedName>
    <definedName name="bob_1" localSheetId="21" hidden="1">{"'Server Configuration'!$A$1:$DB$281"}</definedName>
    <definedName name="bob_1" hidden="1">{"'Server Configuration'!$A$1:$DB$281"}</definedName>
    <definedName name="BP_ON">#REF!</definedName>
    <definedName name="BPO_Infra">#REF!</definedName>
    <definedName name="BSERVE_countries">#REF!</definedName>
    <definedName name="BSERVE_offshore">#REF!</definedName>
    <definedName name="Budget." localSheetId="21" hidden="1">{#N/A,#N/A,FALSE,"Staffnos &amp; cost"}</definedName>
    <definedName name="Budget." hidden="1">{#N/A,#N/A,FALSE,"Staffnos &amp; cost"}</definedName>
    <definedName name="Budget._1" localSheetId="21" hidden="1">{#N/A,#N/A,FALSE,"Staffnos &amp; cost"}</definedName>
    <definedName name="Budget._1" hidden="1">{#N/A,#N/A,FALSE,"Staffnos &amp; cost"}</definedName>
    <definedName name="BULK_REFRESH_CUBOID_LIST">#REF!</definedName>
    <definedName name="BUSINESS_RULE_ACTION_BUTTONS">#REF!</definedName>
    <definedName name="BUSINESS_RULE_MASTER_SETTING">#REF!</definedName>
    <definedName name="BUSINESS_RULE_PROPERTIES_INFO">#REF!</definedName>
    <definedName name="BUSINESS_RULE_SETTINGS">#REF!</definedName>
    <definedName name="BUTTON_GALLERY_ACTION_LINK">#REF!</definedName>
    <definedName name="BW_C_?2000121?1507">#REF!</definedName>
    <definedName name="BW_C_?2000135?2228">#REF!</definedName>
    <definedName name="BW_C_?2000135?2229">#REF!</definedName>
    <definedName name="BW_C_?2000135?2230">#REF!</definedName>
    <definedName name="BW_C_?2000135?2231">#REF!</definedName>
    <definedName name="BW_C_?2000135?2232">#REF!</definedName>
    <definedName name="BW_C_?2000135?2233">#REF!</definedName>
    <definedName name="BW_C_?2000135?2234">#REF!</definedName>
    <definedName name="BW_C_?2000135?2235">#REF!</definedName>
    <definedName name="BW_C_?2000135?2236">#REF!</definedName>
    <definedName name="BW_C_?2000135?2237">#REF!</definedName>
    <definedName name="BW_C_?2000135?2238">#REF!</definedName>
    <definedName name="BW_C_?2000135?2239">#REF!</definedName>
    <definedName name="BW_C_?2000135?2240">#REF!</definedName>
    <definedName name="BW_C_?2000135?2241">#REF!</definedName>
    <definedName name="BW_C_?2000135?2242">#REF!</definedName>
    <definedName name="BW_C_?2000135?2243">#REF!</definedName>
    <definedName name="BW_C_?2000135?5359">#REF!</definedName>
    <definedName name="BW_C_?2000135?5360">#REF!</definedName>
    <definedName name="BW_C_?2000180?4878">#REF!</definedName>
    <definedName name="BW_C_?2000198?10474">#REF!</definedName>
    <definedName name="BW_C_?2000198?10475">#REF!</definedName>
    <definedName name="BW_C_?2000198?10476">#REF!</definedName>
    <definedName name="BW_C_?2000198?10477">#REF!</definedName>
    <definedName name="BW_C_?2000198?10478">#REF!</definedName>
    <definedName name="BW_C_?2000198?10479">#REF!</definedName>
    <definedName name="BW_C_?2000198?10480">#REF!</definedName>
    <definedName name="BW_C_?2000198?10481">#REF!</definedName>
    <definedName name="BW_C_?2000198?10482">#REF!</definedName>
    <definedName name="BW_C_?2000198?10483">#REF!</definedName>
    <definedName name="BW_C_?2000198?10484">#REF!</definedName>
    <definedName name="BW_C_?2000198?10485">#REF!</definedName>
    <definedName name="BW_C_?2000198?10486">#REF!</definedName>
    <definedName name="BW_C_?2000198?10487">#REF!</definedName>
    <definedName name="BW_C_?2000198?10488">#REF!</definedName>
    <definedName name="BW_C_?2000198?10489">#REF!</definedName>
    <definedName name="BW_C_?2000198?10490">#REF!</definedName>
    <definedName name="BW_C_?2000198?10491">#REF!</definedName>
    <definedName name="BW_C_?2000198?10492">#REF!</definedName>
    <definedName name="BW_C_?2000198?10493">#REF!</definedName>
    <definedName name="BW_C_?2000198?10494">#REF!</definedName>
    <definedName name="BW_C_?2000198?10495">#REF!</definedName>
    <definedName name="BW_C_?2000198?10496">#REF!</definedName>
    <definedName name="BW_C_?2000198?10497">#REF!</definedName>
    <definedName name="BW_C_?2000198?10498">#REF!</definedName>
    <definedName name="BW_C_?2000198?10499">#REF!</definedName>
    <definedName name="BW_C_?2000198?10500">#REF!</definedName>
    <definedName name="BW_C_?2000198?10501">#REF!</definedName>
    <definedName name="BW_C_?2000198?10502">#REF!</definedName>
    <definedName name="BW_C_?2000198?10503">#REF!</definedName>
    <definedName name="BW_C_?2000198?10504">#REF!</definedName>
    <definedName name="BW_C_?2000198?10505">#REF!</definedName>
    <definedName name="BW_C_?2000198?10506">#REF!</definedName>
    <definedName name="BW_C_?2000198?10507">#REF!</definedName>
    <definedName name="BW_C_?2000198?10508">#REF!</definedName>
    <definedName name="BW_C_?2000198?10509">#REF!</definedName>
    <definedName name="BW_C_?2000198?10510">#REF!</definedName>
    <definedName name="BW_C_?2000198?10511">#REF!</definedName>
    <definedName name="BW_C_?2000198?10512">#REF!</definedName>
    <definedName name="BW_C_?2000198?10513">#REF!</definedName>
    <definedName name="BW_C_?2000198?10514">#REF!</definedName>
    <definedName name="BW_C_?2000198?11923">#REF!</definedName>
    <definedName name="BW_C_?2000198?11924">#REF!</definedName>
    <definedName name="BW_C_?2000198?11925">#REF!</definedName>
    <definedName name="BW_C_?2000198?11926">#REF!</definedName>
    <definedName name="BW_C_?2000198?11927">#REF!</definedName>
    <definedName name="BW_C_?2000198?11928">#REF!</definedName>
    <definedName name="BW_C_?2000198?11929">#REF!</definedName>
    <definedName name="BW_C_?2000198?11930">#REF!</definedName>
    <definedName name="BW_C_?2000198?11931">#REF!</definedName>
    <definedName name="BW_C_?2000198?11932">#REF!</definedName>
    <definedName name="BW_R_?2000135">#REF!</definedName>
    <definedName name="BW_R_?2000156">#REF!</definedName>
    <definedName name="BW_R_?2000198">#REF!</definedName>
    <definedName name="BW_T_?2000135">#REF!</definedName>
    <definedName name="BW_T_?2000156">#REF!</definedName>
    <definedName name="BW_T_?2000198">#REF!</definedName>
    <definedName name="BW_TABLE_PROPERTIES">#REF!</definedName>
    <definedName name="Bw_types">#REF!</definedName>
    <definedName name="BWTemplateMajorVersion">#REF!</definedName>
    <definedName name="BWTemplateMinorVersion">#REF!</definedName>
    <definedName name="Capacity">#REF!</definedName>
    <definedName name="CFS_FTE">#REF!</definedName>
    <definedName name="Changes">#REF!</definedName>
    <definedName name="ChartFooter200mm">#REF!</definedName>
    <definedName name="ChartFooter300mm">#REF!</definedName>
    <definedName name="ChartFooterMemsSensor">#REF!</definedName>
    <definedName name="ChartFooterPowerCompound">#REF!</definedName>
    <definedName name="ChartFooterText">#REF!</definedName>
    <definedName name="ChartMonthYear">#REF!</definedName>
    <definedName name="CIQWBGuid" hidden="1">"5850658a-f160-4e02-90b4-55b603cd0aa0"</definedName>
    <definedName name="CIQWBInfo" hidden="1">"{ ""CIQVersion"":""9.49.2423.4439"" }"</definedName>
    <definedName name="Cluster​ActionsSumBySkill">Table2[#All]</definedName>
    <definedName name="CODE_CHANGE_LOG">#REF!</definedName>
    <definedName name="CODE_TAGS">#REF!</definedName>
    <definedName name="COMPRO" localSheetId="21" hidden="1">{#N/A,#N/A,FALSE,"Summary";#N/A,#N/A,FALSE,"Goals &amp; Results";#N/A,#N/A,FALSE,"Oral Care Summary";#N/A,#N/A,FALSE,"Soaps Summary";#N/A,#N/A,FALSE,"Personal Care Summary";#N/A,#N/A,FALSE,"Household Care Summary";#N/A,#N/A,FALSE,"Fabric Care Summary";#N/A,#N/A,FALSE,"General Projects Summary";#N/A,#N/A,FALSE,"Logistics &amp; Distribution";#N/A,#N/A,FALSE,"Argentina";#N/A,#N/A,FALSE,"Brazil";#N/A,#N/A,FALSE,"Caricom";#N/A,#N/A,FALSE,"Central America-NCA";#N/A,#N/A,FALSE,"Central America-Panama";#N/A,#N/A,FALSE,"Chile";#N/A,#N/A,FALSE,"Colombia";#N/A,#N/A,FALSE,"Dominican Republic";#N/A,#N/A,FALSE,"Ecuador";#N/A,#N/A,FALSE,"Mexico";#N/A,#N/A,FALSE,"Peru";#N/A,#N/A,FALSE,"Uruguay";#N/A,#N/A,FALSE,"Venezuela"}</definedName>
    <definedName name="COMPRO" hidden="1">{#N/A,#N/A,FALSE,"Summary";#N/A,#N/A,FALSE,"Goals &amp; Results";#N/A,#N/A,FALSE,"Oral Care Summary";#N/A,#N/A,FALSE,"Soaps Summary";#N/A,#N/A,FALSE,"Personal Care Summary";#N/A,#N/A,FALSE,"Household Care Summary";#N/A,#N/A,FALSE,"Fabric Care Summary";#N/A,#N/A,FALSE,"General Projects Summary";#N/A,#N/A,FALSE,"Logistics &amp; Distribution";#N/A,#N/A,FALSE,"Argentina";#N/A,#N/A,FALSE,"Brazil";#N/A,#N/A,FALSE,"Caricom";#N/A,#N/A,FALSE,"Central America-NCA";#N/A,#N/A,FALSE,"Central America-Panama";#N/A,#N/A,FALSE,"Chile";#N/A,#N/A,FALSE,"Colombia";#N/A,#N/A,FALSE,"Dominican Republic";#N/A,#N/A,FALSE,"Ecuador";#N/A,#N/A,FALSE,"Mexico";#N/A,#N/A,FALSE,"Peru";#N/A,#N/A,FALSE,"Uruguay";#N/A,#N/A,FALSE,"Venezuela"}</definedName>
    <definedName name="COMPRO_1" localSheetId="21" hidden="1">{#N/A,#N/A,FALSE,"Summary";#N/A,#N/A,FALSE,"Goals &amp; Results";#N/A,#N/A,FALSE,"Oral Care Summary";#N/A,#N/A,FALSE,"Soaps Summary";#N/A,#N/A,FALSE,"Personal Care Summary";#N/A,#N/A,FALSE,"Household Care Summary";#N/A,#N/A,FALSE,"Fabric Care Summary";#N/A,#N/A,FALSE,"General Projects Summary";#N/A,#N/A,FALSE,"Logistics &amp; Distribution";#N/A,#N/A,FALSE,"Argentina";#N/A,#N/A,FALSE,"Brazil";#N/A,#N/A,FALSE,"Caricom";#N/A,#N/A,FALSE,"Central America-NCA";#N/A,#N/A,FALSE,"Central America-Panama";#N/A,#N/A,FALSE,"Chile";#N/A,#N/A,FALSE,"Colombia";#N/A,#N/A,FALSE,"Dominican Republic";#N/A,#N/A,FALSE,"Ecuador";#N/A,#N/A,FALSE,"Mexico";#N/A,#N/A,FALSE,"Peru";#N/A,#N/A,FALSE,"Uruguay";#N/A,#N/A,FALSE,"Venezuela"}</definedName>
    <definedName name="COMPRO_1" hidden="1">{#N/A,#N/A,FALSE,"Summary";#N/A,#N/A,FALSE,"Goals &amp; Results";#N/A,#N/A,FALSE,"Oral Care Summary";#N/A,#N/A,FALSE,"Soaps Summary";#N/A,#N/A,FALSE,"Personal Care Summary";#N/A,#N/A,FALSE,"Household Care Summary";#N/A,#N/A,FALSE,"Fabric Care Summary";#N/A,#N/A,FALSE,"General Projects Summary";#N/A,#N/A,FALSE,"Logistics &amp; Distribution";#N/A,#N/A,FALSE,"Argentina";#N/A,#N/A,FALSE,"Brazil";#N/A,#N/A,FALSE,"Caricom";#N/A,#N/A,FALSE,"Central America-NCA";#N/A,#N/A,FALSE,"Central America-Panama";#N/A,#N/A,FALSE,"Chile";#N/A,#N/A,FALSE,"Colombia";#N/A,#N/A,FALSE,"Dominican Republic";#N/A,#N/A,FALSE,"Ecuador";#N/A,#N/A,FALSE,"Mexico";#N/A,#N/A,FALSE,"Peru";#N/A,#N/A,FALSE,"Uruguay";#N/A,#N/A,FALSE,"Venezuela"}</definedName>
    <definedName name="COMPRO1" localSheetId="21" hidden="1">{#N/A,#N/A,FALSE,"Summary";#N/A,#N/A,FALSE,"Goals &amp; Results";#N/A,#N/A,FALSE,"Oral Care Summary";#N/A,#N/A,FALSE,"Soaps Summary";#N/A,#N/A,FALSE,"Personal Care Summary";#N/A,#N/A,FALSE,"Household Care Summary";#N/A,#N/A,FALSE,"Fabric Care Summary";#N/A,#N/A,FALSE,"General Projects Summary";#N/A,#N/A,FALSE,"Logistics &amp; Distribution";#N/A,#N/A,FALSE,"Argentina";#N/A,#N/A,FALSE,"Brazil";#N/A,#N/A,FALSE,"Caricom";#N/A,#N/A,FALSE,"Central America-NCA";#N/A,#N/A,FALSE,"Central America-Panama";#N/A,#N/A,FALSE,"Chile";#N/A,#N/A,FALSE,"Colombia";#N/A,#N/A,FALSE,"Dominican Republic";#N/A,#N/A,FALSE,"Ecuador";#N/A,#N/A,FALSE,"Mexico";#N/A,#N/A,FALSE,"Peru";#N/A,#N/A,FALSE,"Uruguay";#N/A,#N/A,FALSE,"Venezuela"}</definedName>
    <definedName name="COMPRO1" hidden="1">{#N/A,#N/A,FALSE,"Summary";#N/A,#N/A,FALSE,"Goals &amp; Results";#N/A,#N/A,FALSE,"Oral Care Summary";#N/A,#N/A,FALSE,"Soaps Summary";#N/A,#N/A,FALSE,"Personal Care Summary";#N/A,#N/A,FALSE,"Household Care Summary";#N/A,#N/A,FALSE,"Fabric Care Summary";#N/A,#N/A,FALSE,"General Projects Summary";#N/A,#N/A,FALSE,"Logistics &amp; Distribution";#N/A,#N/A,FALSE,"Argentina";#N/A,#N/A,FALSE,"Brazil";#N/A,#N/A,FALSE,"Caricom";#N/A,#N/A,FALSE,"Central America-NCA";#N/A,#N/A,FALSE,"Central America-Panama";#N/A,#N/A,FALSE,"Chile";#N/A,#N/A,FALSE,"Colombia";#N/A,#N/A,FALSE,"Dominican Republic";#N/A,#N/A,FALSE,"Ecuador";#N/A,#N/A,FALSE,"Mexico";#N/A,#N/A,FALSE,"Peru";#N/A,#N/A,FALSE,"Uruguay";#N/A,#N/A,FALSE,"Venezuela"}</definedName>
    <definedName name="COMPRO1_1" localSheetId="21" hidden="1">{#N/A,#N/A,FALSE,"Summary";#N/A,#N/A,FALSE,"Goals &amp; Results";#N/A,#N/A,FALSE,"Oral Care Summary";#N/A,#N/A,FALSE,"Soaps Summary";#N/A,#N/A,FALSE,"Personal Care Summary";#N/A,#N/A,FALSE,"Household Care Summary";#N/A,#N/A,FALSE,"Fabric Care Summary";#N/A,#N/A,FALSE,"General Projects Summary";#N/A,#N/A,FALSE,"Logistics &amp; Distribution";#N/A,#N/A,FALSE,"Argentina";#N/A,#N/A,FALSE,"Brazil";#N/A,#N/A,FALSE,"Caricom";#N/A,#N/A,FALSE,"Central America-NCA";#N/A,#N/A,FALSE,"Central America-Panama";#N/A,#N/A,FALSE,"Chile";#N/A,#N/A,FALSE,"Colombia";#N/A,#N/A,FALSE,"Dominican Republic";#N/A,#N/A,FALSE,"Ecuador";#N/A,#N/A,FALSE,"Mexico";#N/A,#N/A,FALSE,"Peru";#N/A,#N/A,FALSE,"Uruguay";#N/A,#N/A,FALSE,"Venezuela"}</definedName>
    <definedName name="COMPRO1_1" hidden="1">{#N/A,#N/A,FALSE,"Summary";#N/A,#N/A,FALSE,"Goals &amp; Results";#N/A,#N/A,FALSE,"Oral Care Summary";#N/A,#N/A,FALSE,"Soaps Summary";#N/A,#N/A,FALSE,"Personal Care Summary";#N/A,#N/A,FALSE,"Household Care Summary";#N/A,#N/A,FALSE,"Fabric Care Summary";#N/A,#N/A,FALSE,"General Projects Summary";#N/A,#N/A,FALSE,"Logistics &amp; Distribution";#N/A,#N/A,FALSE,"Argentina";#N/A,#N/A,FALSE,"Brazil";#N/A,#N/A,FALSE,"Caricom";#N/A,#N/A,FALSE,"Central America-NCA";#N/A,#N/A,FALSE,"Central America-Panama";#N/A,#N/A,FALSE,"Chile";#N/A,#N/A,FALSE,"Colombia";#N/A,#N/A,FALSE,"Dominican Republic";#N/A,#N/A,FALSE,"Ecuador";#N/A,#N/A,FALSE,"Mexico";#N/A,#N/A,FALSE,"Peru";#N/A,#N/A,FALSE,"Uruguay";#N/A,#N/A,FALSE,"Venezuela"}</definedName>
    <definedName name="CONDITIONAL_FORMAT_SETTING">#REF!</definedName>
    <definedName name="Consultant">#REF!</definedName>
    <definedName name="Consumables">#REF!</definedName>
    <definedName name="COPY_ROW_DEFAULT_COPY_VALUES">#REF!</definedName>
    <definedName name="COPY_ROW_DEFAULT_DELETE_VALUES">#REF!</definedName>
    <definedName name="COPY_ROW_DEFAULT_SHOW_VALUES">#REF!</definedName>
    <definedName name="COPY_ROW_DISABLE_AFTER_COPY_MACRO">#REF!</definedName>
    <definedName name="COPY_ROW_DISABLE_BEFORE_COPY_MACRO">#REF!</definedName>
    <definedName name="COPY_ROW_ENABLE_AFTER_COPY_MACRO">#REF!</definedName>
    <definedName name="COPY_ROW_ENABLE_BEFORE_COPY_MACRO">#REF!</definedName>
    <definedName name="COPY_ROW_OPEN_AFTER_COPY_MACRO">#REF!</definedName>
    <definedName name="COPY_ROW_OPEN_BEFORE_COPY_MACRO">#REF!</definedName>
    <definedName name="COPY_ROW_SHOW_AFTER_COPY_MACRO_STATUS">#REF!</definedName>
    <definedName name="COPY_ROW_SHOW_BEFORE_COPY_MACRO_STATUS">#REF!</definedName>
    <definedName name="COPY_ROW_WITH_DEFAULTS">#REF!</definedName>
    <definedName name="COPY_ROW_WITH_ONLY_FORMULAS">#REF!</definedName>
    <definedName name="COPY_ROW_WITH_ONLY_VALUES">#REF!</definedName>
    <definedName name="COPY_ROW_WITH_SELECTED_COLUMNS">#REF!</definedName>
    <definedName name="COPY_ROW_WITH_VALUES_AND_FORMULAS">#REF!</definedName>
    <definedName name="COPY_SKU_DEFAULT_COPY_VALUES">#REF!</definedName>
    <definedName name="COPY_SKU_DEFAULT_DELETE_VALUES">#REF!</definedName>
    <definedName name="COPY_SKU_DEFAULT_SHOW_VALUES">#REF!</definedName>
    <definedName name="COPY_SKU_DISABLE_AFTER_COPY_MACRO">#REF!</definedName>
    <definedName name="COPY_SKU_DISABLE_BEFORE_COPY_MACRO">#REF!</definedName>
    <definedName name="COPY_SKU_ENABLE_AFTER_COPY_MACRO">#REF!</definedName>
    <definedName name="COPY_SKU_ENABLE_BEFORE_COPY_MACRO">#REF!</definedName>
    <definedName name="COPY_SKU_OPEN_AFTER_COPY_MACRO">#REF!</definedName>
    <definedName name="COPY_SKU_OPEN_BEFORE_COPY_MACRO">#REF!</definedName>
    <definedName name="COPY_SKU_SHOW_AFTER_COPY_MACRO_STATUS">#REF!</definedName>
    <definedName name="COPY_SKU_SHOW_BEFORE_COPY_MACRO_STATUS">#REF!</definedName>
    <definedName name="COPY_SKU_WITH_ONLY_FORMULAS">#REF!</definedName>
    <definedName name="COPY_SKU_WITH_ONLY_VALUES">#REF!</definedName>
    <definedName name="COPY_SKU_WITH_SELECTED_COLUMNS">#REF!</definedName>
    <definedName name="COPY_SKU_WITH_VALUES_AND_FORMULAS">#REF!</definedName>
    <definedName name="CopyrightText">#REF!</definedName>
    <definedName name="CritCapFoundOwners">#REF!</definedName>
    <definedName name="CUBOID_METADATA_RANGE">#REF!</definedName>
    <definedName name="CUBOID_RELATION_TYPES_MASTER">#REF!</definedName>
    <definedName name="CUBOID_RELATIONS">#REF!</definedName>
    <definedName name="CUBOID_TRACES">#REF!</definedName>
    <definedName name="CURRENT_CUBOID_ID_FOR_SITEMAP">#REF!</definedName>
    <definedName name="CURRENT_CUBOID_NAME_FOR_SITEMAP">#REF!</definedName>
    <definedName name="CUSTOM_CUBOID_MACRO">#REF!</definedName>
    <definedName name="CUSTOM_ONBWSLOAD_MACROS">#REF!</definedName>
    <definedName name="Customer_role">#REF!</definedName>
    <definedName name="Cyber_Security___GRC__Operational_Analyst">#REF!</definedName>
    <definedName name="Cyber_Security___GRC__Sr_Operational_Analyst">#REF!</definedName>
    <definedName name="Cyber_Security___IAM__Operational_Analyst">#REF!</definedName>
    <definedName name="Cyber_Security___IAM__Sr_Operational_Analyst">#REF!</definedName>
    <definedName name="d" localSheetId="21" hidden="1">{#N/A,#N/A,FALSE,"PLME0520"}</definedName>
    <definedName name="d" hidden="1">{#N/A,#N/A,FALSE,"PLME0520"}</definedName>
    <definedName name="d_1" localSheetId="21" hidden="1">{#N/A,#N/A,FALSE,"PLME0520"}</definedName>
    <definedName name="d_1" hidden="1">{#N/A,#N/A,FALSE,"PLME0520"}</definedName>
    <definedName name="dasd" localSheetId="21" hidden="1">{#N/A,#N/A,FALSE,"Staffnos &amp; cost"}</definedName>
    <definedName name="dasd" hidden="1">{#N/A,#N/A,FALSE,"Staffnos &amp; cost"}</definedName>
    <definedName name="dasd_1" localSheetId="21" hidden="1">{#N/A,#N/A,FALSE,"Staffnos &amp; cost"}</definedName>
    <definedName name="dasd_1" hidden="1">{#N/A,#N/A,FALSE,"Staffnos &amp; cost"}</definedName>
    <definedName name="dealterm">#REF!</definedName>
    <definedName name="DEFAULT_CUBOID_CURRENT_DEFAULTS_FORMATS_SETTINGS">#REF!</definedName>
    <definedName name="DEFAULT_CUBOID_FORMAT">#REF!</definedName>
    <definedName name="DEFAULT_SHEET_NAME_COLUMN">#REF!</definedName>
    <definedName name="DELETE_ROW_DELETE_ROW">#REF!</definedName>
    <definedName name="DELETE_ROW_DISABLE_AFTER_DELETE_MACRO">#REF!</definedName>
    <definedName name="DELETE_ROW_DISABLE_BEFORE_DELETE_MACRO">#REF!</definedName>
    <definedName name="DELETE_ROW_ENABLE_AFTER_DELETE_MACRO">#REF!</definedName>
    <definedName name="DELETE_ROW_ENABLE_BEFORE_DELETE_MACRO">#REF!</definedName>
    <definedName name="DELETE_ROW_OPEN_AFTER_DELETE_MACRO">#REF!</definedName>
    <definedName name="DELETE_ROW_OPEN_BEFORE_DELETE_MACRO">#REF!</definedName>
    <definedName name="DELETE_ROW_SHOW_AFTER_DELETE_MACRO_STATUS">#REF!</definedName>
    <definedName name="DELETE_ROW_SHOW_BEFORE_DELETE_MACRO_STATUS">#REF!</definedName>
    <definedName name="DELETE_SKU_DELETE_SKU">#REF!</definedName>
    <definedName name="DELETE_SKU_DISABLE_AFTER_DELETE_MACRO">#REF!</definedName>
    <definedName name="DELETE_SKU_DISABLE_BEFORE_DELETE_MACRO">#REF!</definedName>
    <definedName name="DELETE_SKU_ENABLE_AFTER_DELETE_MACRO">#REF!</definedName>
    <definedName name="DELETE_SKU_ENABLE_BEFORE_DELETE_MACRO">#REF!</definedName>
    <definedName name="DELETE_SKU_OPEN_AFTER_DELETE_MACRO">#REF!</definedName>
    <definedName name="DELETE_SKU_OPEN_BEFORE_DELETE_MACRO">#REF!</definedName>
    <definedName name="DELETE_SKU_SHOW_AFTER_DELETE_MACRO_STATUS">#REF!</definedName>
    <definedName name="DELETE_SKU_SHOW_BEFORE_DELETE_MACRO_STATUS">#REF!</definedName>
    <definedName name="DELETE_SKU_SHOW_DELETE_SKU_BEHAVIOUR">#REF!</definedName>
    <definedName name="DFASFD" localSheetId="21" hidden="1">{"Syn_janv",#N/A,FALSE,"Janv 97"}</definedName>
    <definedName name="DFASFD" hidden="1">{"Syn_janv",#N/A,FALSE,"Janv 97"}</definedName>
    <definedName name="DFASFD_1" localSheetId="21" hidden="1">{"Syn_janv",#N/A,FALSE,"Janv 97"}</definedName>
    <definedName name="DFASFD_1" hidden="1">{"Syn_janv",#N/A,FALSE,"Janv 97"}</definedName>
    <definedName name="DFASFD1" localSheetId="21" hidden="1">{"Syn_janv",#N/A,FALSE,"Janv 97"}</definedName>
    <definedName name="DFASFD1" hidden="1">{"Syn_janv",#N/A,FALSE,"Janv 97"}</definedName>
    <definedName name="DFASFD1_1" localSheetId="21" hidden="1">{"Syn_janv",#N/A,FALSE,"Janv 97"}</definedName>
    <definedName name="DFASFD1_1" hidden="1">{"Syn_janv",#N/A,FALSE,"Janv 97"}</definedName>
    <definedName name="DISABLE_COPY_ROW_BEHAVIOUR">#REF!</definedName>
    <definedName name="DISABLE_COPY_ROW_DEFAULTS">#REF!</definedName>
    <definedName name="DISABLE_COPY_ROW_FORMAT">#REF!</definedName>
    <definedName name="DISABLE_COPY_SKU_BEHAVIOUR">#REF!</definedName>
    <definedName name="DISABLE_COPY_SKU_DEFAULTS">#REF!</definedName>
    <definedName name="DISABLE_COPY_SKU_FORMAT">#REF!</definedName>
    <definedName name="DISABLE_INSERT_ROW_BEHAVIOUR">#REF!</definedName>
    <definedName name="DISABLE_INSERT_ROW_DEFAULTS">#REF!</definedName>
    <definedName name="DISABLE_INSERT_ROW_FORMAT">#REF!</definedName>
    <definedName name="DISABLE_INSERT_SKU_BEHAVIOUR">#REF!</definedName>
    <definedName name="DISABLE_INSERT_SKU_DEFAULTS">#REF!</definedName>
    <definedName name="DISABLE_INSERT_SKU_FORMAT">#REF!</definedName>
    <definedName name="DME_BeforeCloseCompleted" hidden="1">"False"</definedName>
    <definedName name="DROPDOWN_VERTICAL_IN_KIFFORM">#REF!</definedName>
    <definedName name="DSCR_min">#REF!</definedName>
    <definedName name="DYNAMIC_MENU_SETTINGS">#REF!</definedName>
    <definedName name="ENABLE_COPY_ROW_BEHAVIOUR">#REF!</definedName>
    <definedName name="ENABLE_COPY_ROW_DEFAULTS">#REF!</definedName>
    <definedName name="ENABLE_COPY_ROW_FORMAT">#REF!</definedName>
    <definedName name="ENABLE_COPY_SKU_BEHAVIOUR">#REF!</definedName>
    <definedName name="ENABLE_COPY_SKU_DEFAULTS">#REF!</definedName>
    <definedName name="ENABLE_COPY_SKU_FORMAT">#REF!</definedName>
    <definedName name="ENABLE_INSERT_ROW_BEHAVIOUR">#REF!</definedName>
    <definedName name="ENABLE_INSERT_ROW_DEFAULTS">#REF!</definedName>
    <definedName name="ENABLE_INSERT_ROW_FORMAT">#REF!</definedName>
    <definedName name="ENABLE_INSERT_SKU_BEHAVIOUR">#REF!</definedName>
    <definedName name="ENABLE_INSERT_SKU_DEFAULTS">#REF!</definedName>
    <definedName name="ENABLE_INSERT_SKU_FORMAT">#REF!</definedName>
    <definedName name="eqd" localSheetId="21" hidden="1">{"Syn_janv",#N/A,FALSE,"Janv 97"}</definedName>
    <definedName name="eqd" hidden="1">{"Syn_janv",#N/A,FALSE,"Janv 97"}</definedName>
    <definedName name="eqd_1" localSheetId="21" hidden="1">{"Syn_janv",#N/A,FALSE,"Janv 97"}</definedName>
    <definedName name="eqd_1" hidden="1">{"Syn_janv",#N/A,FALSE,"Janv 97"}</definedName>
    <definedName name="ew" localSheetId="21" hidden="1">{#N/A,#N/A,FALSE,"Staffnos &amp; cost"}</definedName>
    <definedName name="ew" hidden="1">{#N/A,#N/A,FALSE,"Staffnos &amp; cost"}</definedName>
    <definedName name="ew_1" localSheetId="21" hidden="1">{#N/A,#N/A,FALSE,"Staffnos &amp; cost"}</definedName>
    <definedName name="ew_1" hidden="1">{#N/A,#N/A,FALSE,"Staffnos &amp; cost"}</definedName>
    <definedName name="expense">#REF!</definedName>
    <definedName name="expenses">#REF!</definedName>
    <definedName name="f" localSheetId="21" hidden="1">{#N/A,#N/A,FALSE,"PLME0520"}</definedName>
    <definedName name="f" hidden="1">{#N/A,#N/A,FALSE,"PLME0520"}</definedName>
    <definedName name="f_1" localSheetId="21" hidden="1">{#N/A,#N/A,FALSE,"PLME0520"}</definedName>
    <definedName name="f_1" hidden="1">{#N/A,#N/A,FALSE,"PLME0520"}</definedName>
    <definedName name="fasfs" localSheetId="21" hidden="1">{#N/A,#N/A,FALSE,"Staffnos &amp; cost"}</definedName>
    <definedName name="fasfs" hidden="1">{#N/A,#N/A,FALSE,"Staffnos &amp; cost"}</definedName>
    <definedName name="fasfs_1" localSheetId="21" hidden="1">{#N/A,#N/A,FALSE,"Staffnos &amp; cost"}</definedName>
    <definedName name="fasfs_1" hidden="1">{#N/A,#N/A,FALSE,"Staffnos &amp; cost"}</definedName>
    <definedName name="Fed_Grants">#REF!</definedName>
    <definedName name="Fed_loans">#REF!</definedName>
    <definedName name="fff" localSheetId="21" hidden="1">{#N/A,#N/A,FALSE,"PLME0520"}</definedName>
    <definedName name="fff" hidden="1">{#N/A,#N/A,FALSE,"PLME0520"}</definedName>
    <definedName name="fff_1" localSheetId="21" hidden="1">{#N/A,#N/A,FALSE,"PLME0520"}</definedName>
    <definedName name="fff_1" hidden="1">{#N/A,#N/A,FALSE,"PLME0520"}</definedName>
    <definedName name="fg" localSheetId="21" hidden="1">{#N/A,#N/A,FALSE,"PLME0520"}</definedName>
    <definedName name="fg" hidden="1">{#N/A,#N/A,FALSE,"PLME0520"}</definedName>
    <definedName name="fg_1" localSheetId="21" hidden="1">{#N/A,#N/A,FALSE,"PLME0520"}</definedName>
    <definedName name="fg_1" hidden="1">{#N/A,#N/A,FALSE,"PLME0520"}</definedName>
    <definedName name="FI" localSheetId="21" hidden="1">{"USD",#N/A,FALSE,"Janv 97"}</definedName>
    <definedName name="FI" hidden="1">{"USD",#N/A,FALSE,"Janv 97"}</definedName>
    <definedName name="FI_1" localSheetId="21" hidden="1">{"USD",#N/A,FALSE,"Janv 97"}</definedName>
    <definedName name="FI_1" hidden="1">{"USD",#N/A,FALSE,"Janv 97"}</definedName>
    <definedName name="Forecast">#REF!</definedName>
    <definedName name="fq" localSheetId="21" hidden="1">{#N/A,#N/A,FALSE,"PLME0520"}</definedName>
    <definedName name="fq" hidden="1">{#N/A,#N/A,FALSE,"PLME0520"}</definedName>
    <definedName name="fq_1" localSheetId="21" hidden="1">{#N/A,#N/A,FALSE,"PLME0520"}</definedName>
    <definedName name="fq_1" hidden="1">{#N/A,#N/A,FALSE,"PLME0520"}</definedName>
    <definedName name="FSCDB">#REF!</definedName>
    <definedName name="fsg" localSheetId="21" hidden="1">{#N/A,#N/A,TRUE,"Staffnos &amp; cost"}</definedName>
    <definedName name="fsg" hidden="1">{#N/A,#N/A,TRUE,"Staffnos &amp; cost"}</definedName>
    <definedName name="fsg_1" localSheetId="21" hidden="1">{#N/A,#N/A,TRUE,"Staffnos &amp; cost"}</definedName>
    <definedName name="fsg_1" hidden="1">{#N/A,#N/A,TRUE,"Staffnos &amp; cost"}</definedName>
    <definedName name="FSODB">#REF!</definedName>
    <definedName name="Functional_Consultant">#REF!</definedName>
    <definedName name="Funding">#REF!</definedName>
    <definedName name="Funding_needs">#REF!</definedName>
    <definedName name="GALLERY_MENU_ACTION_SETTING">#REF!</definedName>
    <definedName name="GALLERY_TIPS_MASTER">#REF!</definedName>
    <definedName name="galleryTipsMaster">#REF!</definedName>
    <definedName name="GC_R_?2000135">#REF!</definedName>
    <definedName name="GC_T_?2000135">#REF!</definedName>
    <definedName name="Geography">#REF!</definedName>
    <definedName name="GeomTable">OFFSET(#REF!,1,0,COUNTA(#REF!),4)</definedName>
    <definedName name="hans" localSheetId="21" hidden="1">{#N/A,#N/A,FALSE,"PLME0520"}</definedName>
    <definedName name="hans" hidden="1">{#N/A,#N/A,FALSE,"PLME0520"}</definedName>
    <definedName name="hans_1" localSheetId="21" hidden="1">{#N/A,#N/A,FALSE,"PLME0520"}</definedName>
    <definedName name="hans_1" hidden="1">{#N/A,#N/A,FALSE,"PLME0520"}</definedName>
    <definedName name="hans1" localSheetId="21" hidden="1">{#N/A,#N/A,FALSE,"PLME0520"}</definedName>
    <definedName name="hans1" hidden="1">{#N/A,#N/A,FALSE,"PLME0520"}</definedName>
    <definedName name="hans1_1" localSheetId="21" hidden="1">{#N/A,#N/A,FALSE,"PLME0520"}</definedName>
    <definedName name="hans1_1" hidden="1">{#N/A,#N/A,FALSE,"PLME0520"}</definedName>
    <definedName name="hfh" localSheetId="21" hidden="1">{"USD",#N/A,FALSE,"Janv 97"}</definedName>
    <definedName name="hfh" hidden="1">{"USD",#N/A,FALSE,"Janv 97"}</definedName>
    <definedName name="hfh_1" localSheetId="21" hidden="1">{"USD",#N/A,FALSE,"Janv 97"}</definedName>
    <definedName name="hfh_1" hidden="1">{"USD",#N/A,FALSE,"Janv 97"}</definedName>
    <definedName name="HOLA" localSheetId="21" hidden="1">{"FF",#N/A,FALSE,"Projection"}</definedName>
    <definedName name="HOLA" hidden="1">{"FF",#N/A,FALSE,"Projection"}</definedName>
    <definedName name="HOLA_1" localSheetId="21" hidden="1">{"FF",#N/A,FALSE,"Projection"}</definedName>
    <definedName name="HOLA_1" hidden="1">{"FF",#N/A,FALSE,"Projection"}</definedName>
    <definedName name="HOLA1" localSheetId="21" hidden="1">{"FF",#N/A,FALSE,"Projection"}</definedName>
    <definedName name="HOLA1" hidden="1">{"FF",#N/A,FALSE,"Projection"}</definedName>
    <definedName name="HOLA1_1" localSheetId="21" hidden="1">{"FF",#N/A,FALSE,"Projection"}</definedName>
    <definedName name="HOLA1_1" hidden="1">{"FF",#N/A,FALSE,"Projection"}</definedName>
    <definedName name="HTML_CodePage" hidden="1">1252</definedName>
    <definedName name="HTML_Control" localSheetId="21" hidden="1">{"'Hdcnt by Level'!$B$25:$N$86","'Recruiting by Level'!$B$46:$N$106"}</definedName>
    <definedName name="HTML_Control" hidden="1">{"'Hdcnt by Level'!$B$25:$N$86","'Recruiting by Level'!$B$46:$N$106"}</definedName>
    <definedName name="HTML_Control_1" localSheetId="21" hidden="1">{"'Hdcnt by Level'!$B$25:$N$86","'Recruiting by Level'!$B$46:$N$106"}</definedName>
    <definedName name="HTML_Control_1" hidden="1">{"'Hdcnt by Level'!$B$25:$N$86","'Recruiting by Level'!$B$46:$N$106"}</definedName>
    <definedName name="HTML_Description" hidden="1">""</definedName>
    <definedName name="HTML_Email" hidden="1">""</definedName>
    <definedName name="HTML_Header" hidden="1">"Recruiting by Level"</definedName>
    <definedName name="HTML_Header_1" hidden="1">"Recruiting by Level"</definedName>
    <definedName name="HTML_LastUpdate" hidden="1">"2/9/01"</definedName>
    <definedName name="HTML_LineAfter" hidden="1">TRUE</definedName>
    <definedName name="HTML_LineAfter_1" hidden="1">TRUE</definedName>
    <definedName name="HTML_LineBefore" hidden="1">TRUE</definedName>
    <definedName name="HTML_LineBefore_1" hidden="1">TRUE</definedName>
    <definedName name="HTML_Name" hidden="1">"Corporate Network Services"</definedName>
    <definedName name="HTML_OBDlg2" hidden="1">TRUE</definedName>
    <definedName name="HTML_OBDlg4" hidden="1">TRUE</definedName>
    <definedName name="HTML_OS" hidden="1">0</definedName>
    <definedName name="HTML_PathFile" hidden="1">"C:\WINNT\Profiles\E003999\Desktop\MyHTML.htm"</definedName>
    <definedName name="HTML_Title" hidden="1">"Asset Tracking 2_9_01"</definedName>
    <definedName name="ian" localSheetId="21" hidden="1">{"USD",#N/A,FALSE,"Janv 97"}</definedName>
    <definedName name="ian" hidden="1">{"USD",#N/A,FALSE,"Janv 97"}</definedName>
    <definedName name="ian_1" localSheetId="21" hidden="1">{"USD",#N/A,FALSE,"Janv 97"}</definedName>
    <definedName name="ian_1" hidden="1">{"USD",#N/A,FALSE,"Janv 97"}</definedName>
    <definedName name="IMPORT_EXPORT_METADATA_SETTING">#REF!</definedName>
    <definedName name="Inc_CapEx">#REF!</definedName>
    <definedName name="infra" localSheetId="21" hidden="1">{#N/A,#N/A,FALSE,"PLME0520"}</definedName>
    <definedName name="infra" hidden="1">{#N/A,#N/A,FALSE,"PLME0520"}</definedName>
    <definedName name="infra_1" localSheetId="21" hidden="1">{#N/A,#N/A,FALSE,"PLME0520"}</definedName>
    <definedName name="infra_1" hidden="1">{#N/A,#N/A,FALSE,"PLME0520"}</definedName>
    <definedName name="INSERT_ROW_DELETE_DEFAULT_INSERT_VALUES">#REF!</definedName>
    <definedName name="INSERT_ROW_DISABLE_AFTER_INSERT_MACRO">#REF!</definedName>
    <definedName name="INSERT_ROW_DISABLE_BEFORE_INSERT_MACRO">#REF!</definedName>
    <definedName name="INSERT_ROW_ENABLE_AFTER_INSERT_MACRO">#REF!</definedName>
    <definedName name="INSERT_ROW_ENABLE_BEFORE_INSERT_MACRO">#REF!</definedName>
    <definedName name="INSERT_ROW_OPEN_AFTER_INSERT_MACRO">#REF!</definedName>
    <definedName name="INSERT_ROW_OPEN_BEFORE_INSERT_MACRO">#REF!</definedName>
    <definedName name="INSERT_ROW_SET_DEFAULT_INSERT_VALUES">#REF!</definedName>
    <definedName name="INSERT_ROW_SHOW_AFTER_INSERT_MACRO_STATUS">#REF!</definedName>
    <definedName name="INSERT_ROW_SHOW_BEFORE_INSERT_MACRO_STATUS">#REF!</definedName>
    <definedName name="INSERT_ROW_SHOW_DEFAULT_INSERT_VALUES">#REF!</definedName>
    <definedName name="INSERT_ROW_WITH_BLANKS">#REF!</definedName>
    <definedName name="INSERT_ROW_WITH_DEFAULTS">#REF!</definedName>
    <definedName name="INSERT_ROW_WITH_DEFAULTS_AND_FORMULAS">#REF!</definedName>
    <definedName name="INSERT_ROW_WITH_FORMULAS">#REF!</definedName>
    <definedName name="INSERT_SKU_DELETE_DEFAULT_INSERT_VALUES">#REF!</definedName>
    <definedName name="INSERT_SKU_DISABLE_AFTER_INSERT_MACRO">#REF!</definedName>
    <definedName name="INSERT_SKU_DISABLE_BEFORE_INSERT_MACRO">#REF!</definedName>
    <definedName name="INSERT_SKU_ENABLE_AFTER_INSERT_MACRO">#REF!</definedName>
    <definedName name="INSERT_SKU_ENABLE_BEFORE_INSERT_MACRO">#REF!</definedName>
    <definedName name="INSERT_SKU_OPEN_AFTER_INSERT_MACRO">#REF!</definedName>
    <definedName name="INSERT_SKU_OPEN_BEFORE_INSERT_MACRO">#REF!</definedName>
    <definedName name="INSERT_SKU_SET_DEFAULT_INSERT_VALUES">#REF!</definedName>
    <definedName name="INSERT_SKU_SHOW_AFTER_INSERT_MACRO_STATUS">#REF!</definedName>
    <definedName name="INSERT_SKU_SHOW_BEFORE_INSERT_MACRO_STATUS">#REF!</definedName>
    <definedName name="INSERT_SKU_SHOW_DEFAULT_INSERT_VALUES">#REF!</definedName>
    <definedName name="INSERT_SKU_WITH_BLANKS">#REF!</definedName>
    <definedName name="INSERT_SKU_WITH_DEFAULTS">#REF!</definedName>
    <definedName name="INSERT_SKU_WITH_DEFAULTS_AND_FORMULAS">#REF!</definedName>
    <definedName name="INSERT_SKU_WITH_FORMULAS">#REF!</definedName>
    <definedName name="Intermediate_AdvancedAction" localSheetId="7">#REF!</definedName>
    <definedName name="Intermediate_AdvancedAction">ClusterProfiles!$F$75</definedName>
    <definedName name="Intermediate_IntermediateAction" localSheetId="7">#REF!</definedName>
    <definedName name="Intermediate_IntermediateAction">ClusterProfiles!$F$64</definedName>
    <definedName name="INtermediate_NoviceActions" localSheetId="7">#REF!</definedName>
    <definedName name="INtermediate_NoviceActions">ClusterProfiles!$F$43</definedName>
    <definedName name="Intermediate_UserRatio">#REF!</definedName>
    <definedName name="IO">#REF!</definedName>
    <definedName name="IoT___Digital_transformation_Program_Manager">#REF!</definedName>
    <definedName name="IoT_Data_Scientist">#REF!</definedName>
    <definedName name="IoT_integration_Test_Engineer">#REF!</definedName>
    <definedName name="IoT_Platform___Connectivity___Device_and_HW_Technical_Architect">#REF!</definedName>
    <definedName name="IoT_Platform___Device___Communication_Technical_Lead">#REF!</definedName>
    <definedName name="IoT_Platform__Azure___PTC___AWS__Solution_Architect">#REF!</definedName>
    <definedName name="IoT_Platform_Developer">#REF!</definedName>
    <definedName name="IoT_specialised_Business_Analyst">#REF!</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ERT" hidden="1">"c2536"</definedName>
    <definedName name="IQ_CONVERT_PCT" hidden="1">"c2537"</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500000</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PAYOUT" hidden="1">"c3005"</definedName>
    <definedName name="IQ_DISTRIBUTABLE_CASH_SHARE" hidden="1">"c3003"</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INT" hidden="1">"c373"</definedName>
    <definedName name="IQ_EBITDA_MARGIN" hidden="1">"c372"</definedName>
    <definedName name="IQ_EBITDA_OVER_TOTAL_IE" hidden="1">"c1371"</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CURRENCY" hidden="1">"c2140"</definedName>
    <definedName name="IQ_EST_DATE" hidden="1">"c1634"</definedName>
    <definedName name="IQ_EST_EPS_GROWTH_1YR" hidden="1">"c1636"</definedName>
    <definedName name="IQ_EST_EPS_GROWTH_5YR" hidden="1">"c1655"</definedName>
    <definedName name="IQ_EST_EPS_GROWTH_Q_1YR" hidden="1">"c1641"</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H">100000</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LTMMONTH" hidden="1">120000</definedName>
    <definedName name="IQ_MACHINERY" hidden="1">"c711"</definedName>
    <definedName name="IQ_MAINT_CAPEX" hidden="1">"c2947"</definedName>
    <definedName name="IQ_MAINT_REPAIR" hidden="1">"c2087"</definedName>
    <definedName name="IQ_MARKET_CAP_LFCF" hidden="1">"c2209"</definedName>
    <definedName name="IQ_MARKETCAP" hidden="1">"c712"</definedName>
    <definedName name="IQ_MARKETING" hidden="1">"c2239"</definedName>
    <definedName name="IQ_MC_RATIO" hidden="1">"c2783"</definedName>
    <definedName name="IQ_MC_STATUTORY_SURPLUS" hidden="1">"c2772"</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M_ACCOUNT" hidden="1">"c743"</definedName>
    <definedName name="IQ_MONTH">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MTD" hidden="1">800000</definedName>
    <definedName name="IQ_NAMES_REVISION_DATE_" hidden="1">44868.5865277778</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RITTEN" hidden="1">"c2728"</definedName>
    <definedName name="IQ_NEW_PREM" hidden="1">"c2785"</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TD" hidden="1">750000</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ENUE" hidden="1">"c1422"</definedName>
    <definedName name="IQ_REVISION_DATE_" hidden="1">39133.5664236111</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DEBT" hidden="1">"c2546"</definedName>
    <definedName name="IQ_SECURED_DEBT_PCT" hidden="1">"c2547"</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MPLOYEE_AVG" hidden="1">"c1225"</definedName>
    <definedName name="IQ_TEV_TOTAL_REV" hidden="1">"c1226"</definedName>
    <definedName name="IQ_TEV_TOTAL_REV_AVG" hidden="1">"c1227"</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50000</definedName>
    <definedName name="IQ_WEIGHTED_AVG_PRICE" hidden="1">"c1334"</definedName>
    <definedName name="IQ_WIP_INV" hidden="1">"c1335"</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DMONTH" hidden="1">130000</definedName>
    <definedName name="IQ_Z_SCORE" hidden="1">"c1339"</definedName>
    <definedName name="ivelisse" localSheetId="21" hidden="1">{"Syn_janv",#N/A,FALSE,"Janv 97"}</definedName>
    <definedName name="ivelisse" hidden="1">{"Syn_janv",#N/A,FALSE,"Janv 97"}</definedName>
    <definedName name="ivelisse_1" localSheetId="21" hidden="1">{"Syn_janv",#N/A,FALSE,"Janv 97"}</definedName>
    <definedName name="ivelisse_1" hidden="1">{"Syn_janv",#N/A,FALSE,"Janv 97"}</definedName>
    <definedName name="ivelisse1" localSheetId="21" hidden="1">{"Syn_janv",#N/A,FALSE,"Janv 97"}</definedName>
    <definedName name="ivelisse1" hidden="1">{"Syn_janv",#N/A,FALSE,"Janv 97"}</definedName>
    <definedName name="ivelisse1_1" localSheetId="21" hidden="1">{"Syn_janv",#N/A,FALSE,"Janv 97"}</definedName>
    <definedName name="ivelisse1_1" hidden="1">{"Syn_janv",#N/A,FALSE,"Janv 97"}</definedName>
    <definedName name="j" localSheetId="21" hidden="1">{#N/A,#N/A,FALSE,"PLME0520"}</definedName>
    <definedName name="j" hidden="1">{#N/A,#N/A,FALSE,"PLME0520"}</definedName>
    <definedName name="j_1" localSheetId="21" hidden="1">{#N/A,#N/A,FALSE,"PLME0520"}</definedName>
    <definedName name="j_1" hidden="1">{#N/A,#N/A,FALSE,"PLME0520"}</definedName>
    <definedName name="Junior_Consultant">#REF!</definedName>
    <definedName name="Lab_Services">#REF!</definedName>
    <definedName name="Labor">#REF!</definedName>
    <definedName name="lance" localSheetId="21" hidden="1">{"USD",#N/A,FALSE,"Janv 97"}</definedName>
    <definedName name="lance" hidden="1">{"USD",#N/A,FALSE,"Janv 97"}</definedName>
    <definedName name="lance_1" localSheetId="21" hidden="1">{"USD",#N/A,FALSE,"Janv 97"}</definedName>
    <definedName name="lance_1" hidden="1">{"USD",#N/A,FALSE,"Janv 97"}</definedName>
    <definedName name="lance1" localSheetId="21" hidden="1">{"USD",#N/A,FALSE,"Janv 97"}</definedName>
    <definedName name="lance1" hidden="1">{"USD",#N/A,FALSE,"Janv 97"}</definedName>
    <definedName name="lance1_1" localSheetId="21" hidden="1">{"USD",#N/A,FALSE,"Janv 97"}</definedName>
    <definedName name="lance1_1" hidden="1">{"USD",#N/A,FALSE,"Janv 97"}</definedName>
    <definedName name="LatestMonthOfActuals">'Josh Aharonoff PandL'!$AN$7</definedName>
    <definedName name="Lead_Consultant">#REF!</definedName>
    <definedName name="Level_431">#REF!</definedName>
    <definedName name="Level_432">#REF!</definedName>
    <definedName name="Level_433">#REF!</definedName>
    <definedName name="Level_434">#REF!</definedName>
    <definedName name="Level_435">#REF!</definedName>
    <definedName name="Level_436">#REF!</definedName>
    <definedName name="Level_437">#REF!</definedName>
    <definedName name="Level_438">#REF!</definedName>
    <definedName name="Level_439">#REF!</definedName>
    <definedName name="Level_440">#REF!</definedName>
    <definedName name="Level_441">#REF!</definedName>
    <definedName name="Level_442">#REF!</definedName>
    <definedName name="Level_553">#REF!</definedName>
    <definedName name="Level_554">#REF!</definedName>
    <definedName name="Level_555">#REF!</definedName>
    <definedName name="Level_556">#REF!</definedName>
    <definedName name="Level_557">#REF!</definedName>
    <definedName name="Level_558">#REF!</definedName>
    <definedName name="Level_559">#REF!</definedName>
    <definedName name="Level_560">#REF!</definedName>
    <definedName name="Level_561">#REF!</definedName>
    <definedName name="Level_562">#REF!</definedName>
    <definedName name="Level_563">#REF!</definedName>
    <definedName name="Level_564">#REF!</definedName>
    <definedName name="Level_565">#REF!</definedName>
    <definedName name="Level_566">#REF!</definedName>
    <definedName name="Level_567">#REF!</definedName>
    <definedName name="Level_568">#REF!</definedName>
    <definedName name="Level_569">#REF!</definedName>
    <definedName name="LIST_VALUES_RANGE">#REF!</definedName>
    <definedName name="listYesNo">#REF!</definedName>
    <definedName name="LOADED_DEAL">#REF!</definedName>
    <definedName name="local_merge_range">#REF!</definedName>
    <definedName name="M_1">#REF!</definedName>
    <definedName name="Managing_Consultant">#REF!</definedName>
    <definedName name="MASTER_CUBOID_MACRO">#REF!</definedName>
    <definedName name="MASTER_POPUP_MENU_ACTION">#REF!</definedName>
    <definedName name="masterControlPopupMenuActions">#REF!</definedName>
    <definedName name="MasterCuboidMacro">#REF!</definedName>
    <definedName name="masterMacroId">#REF!</definedName>
    <definedName name="masterMenuIds">#REF!</definedName>
    <definedName name="Materials">#REF!</definedName>
    <definedName name="MCA_BeginGroup">#REF!</definedName>
    <definedName name="MCA_ControlButtonCaption">#REF!</definedName>
    <definedName name="MCA_ControlPopup">#REF!</definedName>
    <definedName name="MCA_Custom">#REF!</definedName>
    <definedName name="MCA_DefaultMenu">#REF!</definedName>
    <definedName name="MCA_FaceId">#REF!</definedName>
    <definedName name="MCA_MacroName">#REF!</definedName>
    <definedName name="MCA_MouseEvent">#REF!</definedName>
    <definedName name="MCA_Parameter">#REF!</definedName>
    <definedName name="MCA_Selection">#REF!</definedName>
    <definedName name="MCA_TemplateMode">#REF!</definedName>
    <definedName name="me" localSheetId="21" hidden="1">{"Synthese",#N/A,FALSE,"Dec 96 (2)"}</definedName>
    <definedName name="me" hidden="1">{"Synthese",#N/A,FALSE,"Dec 96 (2)"}</definedName>
    <definedName name="me_1" localSheetId="21" hidden="1">{"Synthese",#N/A,FALSE,"Dec 96 (2)"}</definedName>
    <definedName name="me_1" hidden="1">{"Synthese",#N/A,FALSE,"Dec 96 (2)"}</definedName>
    <definedName name="Merge_Action_Buttons">#REF!</definedName>
    <definedName name="MERGE_BUTTONS">#REF!</definedName>
    <definedName name="MERGE_RULE_GROUPS">#REF!</definedName>
    <definedName name="Merge_Rule_Properties">#REF!</definedName>
    <definedName name="MERGE_RULE_PROPERTIES_INFO">#REF!</definedName>
    <definedName name="MERGE_RULE_SETTING">#REF!</definedName>
    <definedName name="Merge_Rules_MetaData">#REF!</definedName>
    <definedName name="MERGE_RULES_METADATA_SETTING">#REF!</definedName>
    <definedName name="MERGE_RULES_TEMPLATE_UPGRADE">#REF!</definedName>
    <definedName name="Merge_Rules_TemplateUpdate">#REF!</definedName>
    <definedName name="MM_EventName">#REF!</definedName>
    <definedName name="MM_MacroName">#REF!</definedName>
    <definedName name="MM_Parameter">#REF!</definedName>
    <definedName name="MODEL_TAB_COLUMN">#REF!</definedName>
    <definedName name="MODEL_TAB_LIST">#REF!</definedName>
    <definedName name="ModelTabs">#REF!</definedName>
    <definedName name="MOUSE_CLICK_CUBOID_ACTION">#REF!</definedName>
    <definedName name="NA" hidden="1">#REF!</definedName>
    <definedName name="Names">#REF!</definedName>
    <definedName name="NH_SITEMAP_SETTING">#REF!</definedName>
    <definedName name="NM_Slab">#REF!</definedName>
    <definedName name="Novice_Readers_NoviceAction" localSheetId="7">#REF!</definedName>
    <definedName name="Novice_Readers_NoviceAction">ClusterProfiles!$D$43</definedName>
    <definedName name="NoviceIGEE_AdvancedAction" localSheetId="7">#REF!</definedName>
    <definedName name="NoviceIGEE_AdvancedAction">ClusterProfiles!$E$75</definedName>
    <definedName name="NoviceIGEE_IntermediateAction" localSheetId="7">#REF!</definedName>
    <definedName name="NoviceIGEE_IntermediateAction">ClusterProfiles!$E$64</definedName>
    <definedName name="NoviceIGEE_NoviceActions" localSheetId="7">#REF!</definedName>
    <definedName name="NoviceIGEE_NoviceActions">ClusterProfiles!$E$43</definedName>
    <definedName name="NoviceIGEE_UserRatio">#REF!</definedName>
    <definedName name="NoviceReader_UserRatio">#REF!</definedName>
    <definedName name="NoviceReaders_AdvancedActions">ClusterProfiles!$D$75</definedName>
    <definedName name="NoviceReaders_IntermediateAction" localSheetId="7">#REF!</definedName>
    <definedName name="NoviceReaders_IntermediateAction">ClusterProfiles!$D$64</definedName>
    <definedName name="NS">#REF!</definedName>
    <definedName name="NUEVO" localSheetId="21" hidden="1">{"USD",#N/A,FALSE,"Janv 97"}</definedName>
    <definedName name="NUEVO" hidden="1">{"USD",#N/A,FALSE,"Janv 97"}</definedName>
    <definedName name="NUEVO_1" localSheetId="21" hidden="1">{"USD",#N/A,FALSE,"Janv 97"}</definedName>
    <definedName name="NUEVO_1" hidden="1">{"USD",#N/A,FALSE,"Janv 97"}</definedName>
    <definedName name="NUEVO1" localSheetId="21" hidden="1">{"USD",#N/A,FALSE,"Janv 97"}</definedName>
    <definedName name="NUEVO1" hidden="1">{"USD",#N/A,FALSE,"Janv 97"}</definedName>
    <definedName name="NUEVO1_1" localSheetId="21" hidden="1">{"USD",#N/A,FALSE,"Janv 97"}</definedName>
    <definedName name="NUEVO1_1" hidden="1">{"USD",#N/A,FALSE,"Janv 97"}</definedName>
    <definedName name="nuevo2" localSheetId="21" hidden="1">{"USD",#N/A,FALSE,"Janv 97"}</definedName>
    <definedName name="nuevo2" hidden="1">{"USD",#N/A,FALSE,"Janv 97"}</definedName>
    <definedName name="nuevo2_1" localSheetId="21" hidden="1">{"USD",#N/A,FALSE,"Janv 97"}</definedName>
    <definedName name="nuevo2_1" hidden="1">{"USD",#N/A,FALSE,"Janv 97"}</definedName>
    <definedName name="nuevo3" localSheetId="21" hidden="1">{"USD",#N/A,FALSE,"Janv 97"}</definedName>
    <definedName name="nuevo3" hidden="1">{"USD",#N/A,FALSE,"Janv 97"}</definedName>
    <definedName name="nuevo3_1" localSheetId="21" hidden="1">{"USD",#N/A,FALSE,"Janv 97"}</definedName>
    <definedName name="nuevo3_1" hidden="1">{"USD",#N/A,FALSE,"Janv 97"}</definedName>
    <definedName name="OK" localSheetId="21" hidden="1">{"Syn_janv",#N/A,FALSE,"Janv 97"}</definedName>
    <definedName name="OK" hidden="1">{"Syn_janv",#N/A,FALSE,"Janv 97"}</definedName>
    <definedName name="OK_1" localSheetId="21" hidden="1">{"Syn_janv",#N/A,FALSE,"Janv 97"}</definedName>
    <definedName name="OK_1" hidden="1">{"Syn_janv",#N/A,FALSE,"Janv 97"}</definedName>
    <definedName name="old" hidden="1">3</definedName>
    <definedName name="OP" localSheetId="21" hidden="1">{"FF",#N/A,FALSE,"Janv 97"}</definedName>
    <definedName name="OP" hidden="1">{"FF",#N/A,FALSE,"Janv 97"}</definedName>
    <definedName name="OP_1" localSheetId="21" hidden="1">{"FF",#N/A,FALSE,"Janv 97"}</definedName>
    <definedName name="OP_1" hidden="1">{"FF",#N/A,FALSE,"Janv 97"}</definedName>
    <definedName name="Op_margin">#REF!</definedName>
    <definedName name="OPEN_COPY_ROW_DEFAULTS_CODE">#REF!</definedName>
    <definedName name="OPEN_COPY_ROW_FORMAT">#REF!</definedName>
    <definedName name="OPEN_COPY_SKU_DEFAULTS_CODE">#REF!</definedName>
    <definedName name="OPEN_COPY_SKU_FORMAT">#REF!</definedName>
    <definedName name="OPEN_INSERT_ROW_DEFAULTS_CODE">#REF!</definedName>
    <definedName name="OPEN_INSERT_ROW_FORMAT">#REF!</definedName>
    <definedName name="OPEN_INSERT_SKU_DEFAULTS_CODE">#REF!</definedName>
    <definedName name="OPEN_INSERT_SKU_FORMAT">#REF!</definedName>
    <definedName name="OPS_FTE">#REF!</definedName>
    <definedName name="OPTION_PROPERTIES">#REF!</definedName>
    <definedName name="OS">#REF!</definedName>
    <definedName name="OutputCapFoundOwners">#REF!</definedName>
    <definedName name="Pal_Workbook_GUID" hidden="1">"ICTVASY1R5KBNKB3C1QFHNBV"</definedName>
    <definedName name="PC_msg" hidden="1">"Yes"</definedName>
    <definedName name="PDDB">OFFSET(#REF!,0,0,COUNTA(#REF!), COUNTA(#REF!))</definedName>
    <definedName name="pmt_per_yr">#REF!</definedName>
    <definedName name="PO">#REF!</definedName>
    <definedName name="Practice_Manager">#REF!</definedName>
    <definedName name="Practice_Manager_w_o_Delivery">#REF!</definedName>
    <definedName name="Practice_Manager_w_o_delivery_mgmt">#REF!</definedName>
    <definedName name="Price">#REF!</definedName>
    <definedName name="Price_Decline">#REF!</definedName>
    <definedName name="Pricing_Line">#REF!</definedName>
    <definedName name="Print_Fcst" localSheetId="21">JoshAharonoffintermediatearchiv!Print_Fcst</definedName>
    <definedName name="Print_Fcst">[0]!Print_Fcst</definedName>
    <definedName name="prod_start">#REF!</definedName>
    <definedName name="ProdTypeConvTbl">OFFSET(#REF!,1,0,COUNTA(#REF!),5)</definedName>
    <definedName name="profit_coinvestor">#REF!</definedName>
    <definedName name="profit_semi">#REF!</definedName>
    <definedName name="Program_Manager___Risk_Sharing">#REF!</definedName>
    <definedName name="Project_Lead">#REF!</definedName>
    <definedName name="Project_Manager___HCL_Owned">#REF!</definedName>
    <definedName name="PSDB">OFFSET(#REF!,0,0,COUNTA(#REF!), COUNTA(#REF!))</definedName>
    <definedName name="qac" localSheetId="21" hidden="1">{#N/A,#N/A,FALSE,"PLME0520"}</definedName>
    <definedName name="qac" hidden="1">{#N/A,#N/A,FALSE,"PLME0520"}</definedName>
    <definedName name="qac_1" localSheetId="21" hidden="1">{#N/A,#N/A,FALSE,"PLME0520"}</definedName>
    <definedName name="qac_1" hidden="1">{#N/A,#N/A,FALSE,"PLME0520"}</definedName>
    <definedName name="QAT_SETTING">#REF!</definedName>
    <definedName name="qe" localSheetId="21" hidden="1">{"USD",#N/A,FALSE,"Dec 96 "}</definedName>
    <definedName name="qe" hidden="1">{"USD",#N/A,FALSE,"Dec 96 "}</definedName>
    <definedName name="qe_1" localSheetId="21" hidden="1">{"USD",#N/A,FALSE,"Dec 96 "}</definedName>
    <definedName name="qe_1" hidden="1">{"USD",#N/A,FALSE,"Dec 96 "}</definedName>
    <definedName name="qs" localSheetId="21" hidden="1">{#N/A,#N/A,FALSE,"PLME0520"}</definedName>
    <definedName name="qs" hidden="1">{#N/A,#N/A,FALSE,"PLME0520"}</definedName>
    <definedName name="qs_1" localSheetId="21" hidden="1">{#N/A,#N/A,FALSE,"PLME0520"}</definedName>
    <definedName name="qs_1" hidden="1">{#N/A,#N/A,FALSE,"PLME0520"}</definedName>
    <definedName name="qsc" localSheetId="21" hidden="1">{"Synthese",#N/A,FALSE,"Dec 96 (2)"}</definedName>
    <definedName name="qsc" hidden="1">{"Synthese",#N/A,FALSE,"Dec 96 (2)"}</definedName>
    <definedName name="qsc_1" localSheetId="21" hidden="1">{"Synthese",#N/A,FALSE,"Dec 96 (2)"}</definedName>
    <definedName name="qsc_1" hidden="1">{"Synthese",#N/A,FALSE,"Dec 96 (2)"}</definedName>
    <definedName name="QuarterBegin">#REF!</definedName>
    <definedName name="QuarterEnd">#REF!</definedName>
    <definedName name="qwf" localSheetId="21" hidden="1">{#N/A,#N/A,FALSE,"PLME0520"}</definedName>
    <definedName name="qwf" hidden="1">{#N/A,#N/A,FALSE,"PLME0520"}</definedName>
    <definedName name="qwf_1" localSheetId="21" hidden="1">{#N/A,#N/A,FALSE,"PLME0520"}</definedName>
    <definedName name="qwf_1" hidden="1">{#N/A,#N/A,FALSE,"PLME0520"}</definedName>
    <definedName name="R_D">#REF!</definedName>
    <definedName name="Rate">#REF!</definedName>
    <definedName name="rate_fed_ln">#REF!</definedName>
    <definedName name="rate_sr_bd">#REF!</definedName>
    <definedName name="rate_sr_ln">#REF!</definedName>
    <definedName name="rate_sub_bd">#REF!</definedName>
    <definedName name="rate_sub_ln">#REF!</definedName>
    <definedName name="ref" localSheetId="21" hidden="1">{#N/A,#N/A,FALSE,"PLME0520"}</definedName>
    <definedName name="ref" hidden="1">{#N/A,#N/A,FALSE,"PLME0520"}</definedName>
    <definedName name="ref_1" localSheetId="21" hidden="1">{#N/A,#N/A,FALSE,"PLME0520"}</definedName>
    <definedName name="ref_1" hidden="1">{#N/A,#N/A,FALSE,"PLME0520"}</definedName>
    <definedName name="REFRESH_ALL_CUBOID_LIST">#REF!</definedName>
    <definedName name="REFRESH_CUBOID_ID">#REF!</definedName>
    <definedName name="REFRESH_CUBOID_NAME">#REF!</definedName>
    <definedName name="RESET_NAMERANGE_NAMES">#REF!</definedName>
    <definedName name="RNG_GC_SETTINGS">#REF!</definedName>
    <definedName name="Rng_Serv_line">#REF!</definedName>
    <definedName name="RRRR1" localSheetId="21" hidden="1">{"FF",#N/A,FALSE,"Janv 97"}</definedName>
    <definedName name="RRRR1" hidden="1">{"FF",#N/A,FALSE,"Janv 97"}</definedName>
    <definedName name="RRRR1_1" localSheetId="21" hidden="1">{"FF",#N/A,FALSE,"Janv 97"}</definedName>
    <definedName name="RRRR1_1" hidden="1">{"FF",#N/A,FALSE,"Janv 97"}</definedName>
    <definedName name="RRRRR" localSheetId="21" hidden="1">{"FF",#N/A,FALSE,"Janv 97"}</definedName>
    <definedName name="RRRRR" hidden="1">{"FF",#N/A,FALSE,"Janv 97"}</definedName>
    <definedName name="RRRRR_1" localSheetId="21" hidden="1">{"FF",#N/A,FALSE,"Janv 97"}</definedName>
    <definedName name="RRRRR_1" hidden="1">{"FF",#N/A,FALSE,"Janv 97"}</definedName>
    <definedName name="RUNTIME_OPTION_DISPLAY">#REF!</definedName>
    <definedName name="Sample_Jan">#REF!</definedName>
    <definedName name="Sample_Mar">#REF!</definedName>
    <definedName name="SAPBEXdnldView" hidden="1">"AN9V5SHTDPFP4ZZ8SJIDFVL1Z"</definedName>
    <definedName name="SAPBEXhrIndnt" hidden="1">"Wide"</definedName>
    <definedName name="SAPBEXrevision" hidden="1">2</definedName>
    <definedName name="SAPBEXsysID" hidden="1">"BP2"</definedName>
    <definedName name="SAPBEXsysID_1" hidden="1">"BP2"</definedName>
    <definedName name="SAPBEXwbID" hidden="1">"3MOH0LG884O7D525EH4P44ER9"</definedName>
    <definedName name="SAPsysID" hidden="1">"708C5W7SBKP804JT78WJ0JNKI"</definedName>
    <definedName name="SAPwbID" hidden="1">"ARS"</definedName>
    <definedName name="sasasa" localSheetId="21" hidden="1">{"USD",#N/A,FALSE,"Janv 97"}</definedName>
    <definedName name="sasasa" hidden="1">{"USD",#N/A,FALSE,"Janv 97"}</definedName>
    <definedName name="sasasa_1" localSheetId="21" hidden="1">{"USD",#N/A,FALSE,"Janv 97"}</definedName>
    <definedName name="sasasa_1" hidden="1">{"USD",#N/A,FALSE,"Janv 97"}</definedName>
    <definedName name="sasasa1" localSheetId="21" hidden="1">{"USD",#N/A,FALSE,"Janv 97"}</definedName>
    <definedName name="sasasa1" hidden="1">{"USD",#N/A,FALSE,"Janv 97"}</definedName>
    <definedName name="sasasa1_1" localSheetId="21" hidden="1">{"USD",#N/A,FALSE,"Janv 97"}</definedName>
    <definedName name="sasasa1_1" hidden="1">{"USD",#N/A,FALSE,"Janv 97"}</definedName>
    <definedName name="SAVE_AFTER_REFRESH">#REF!</definedName>
    <definedName name="SAVE_AFTER_SUBMIT">#REF!</definedName>
    <definedName name="SAVE_BEFORE_REFRESH">#REF!</definedName>
    <definedName name="SAVE_BEFORE_SUBMIT">#REF!</definedName>
    <definedName name="sencount" hidden="1">1</definedName>
    <definedName name="Senior_Consultant">#REF!</definedName>
    <definedName name="Senior_Technical_Architect">#REF!</definedName>
    <definedName name="Service_Delivery_Leader">#REF!</definedName>
    <definedName name="Service_Line">#REF!</definedName>
    <definedName name="ServiceLine">#REF!</definedName>
    <definedName name="SET_SELECTED_COLUMNS_FOR_COPY">#REF!</definedName>
    <definedName name="SET_SELECTED_SKU_COLUMNS_FOR_COPY">#REF!</definedName>
    <definedName name="SGA">#REF!</definedName>
    <definedName name="shared_factor">#REF!</definedName>
    <definedName name="SHEET_SETTINGS">#REF!</definedName>
    <definedName name="SHOW_COPY_ROW_DEFAULTS_SETTING">#REF!</definedName>
    <definedName name="SHOW_COPY_ROW_FORMAT_SETTING">#REF!</definedName>
    <definedName name="SHOW_COPY_SKU_DEFAULTS_SETTING">#REF!</definedName>
    <definedName name="SHOW_COPY_SKU_FORMAT_SETTING">#REF!</definedName>
    <definedName name="SHOW_CURRENT_COPY_ROW_BEHAVIOUR">#REF!</definedName>
    <definedName name="SHOW_CURRENT_COPY_SKU_BEHAVIOUR">#REF!</definedName>
    <definedName name="SHOW_CURRENT_DELETE_ROW_BEHAVIOUR">#REF!</definedName>
    <definedName name="SHOW_CURRENT_INSERT_ROW_BEHAVIOUR">#REF!</definedName>
    <definedName name="SHOW_CURRENT_INSERT_SKU_BEHAVIOUR">#REF!</definedName>
    <definedName name="SHOW_INSERT_ROW_DEFAULTS_SETTING">#REF!</definedName>
    <definedName name="SHOW_INSERT_ROW_FORMAT_SETTING">#REF!</definedName>
    <definedName name="SHOW_INSERT_SKU_DEFAULTS_SETTING">#REF!</definedName>
    <definedName name="SHOW_INSERT_SKU_FORMAT_SETTING">#REF!</definedName>
    <definedName name="SHOW_MODEL_CUBOID_INSTRUCTION">#REF!</definedName>
    <definedName name="SHOW_SELECTED_COLUMNS_FOR_COPY">#REF!</definedName>
    <definedName name="SHOW_SELECTED_SKU_COLUMNS_FOR_COPY">#REF!</definedName>
    <definedName name="SITEMAP_DISPLAY_SETTINGS">#REF!</definedName>
    <definedName name="Size_W">#REF!</definedName>
    <definedName name="SKU_COLUMNS_SET_AS_MEASURE">#REF!</definedName>
    <definedName name="SKU_COLUMNS_SET_AS_SKU_KEY">#REF!</definedName>
    <definedName name="SKU_COLUMNS_SHOW_SKU_KEY_COLUMNS_SETTING">#REF!</definedName>
    <definedName name="SKU_COLUMNS_SHOW_SKU_MEASURE_SETTING">#REF!</definedName>
    <definedName name="Solution_Architect">#REF!</definedName>
    <definedName name="Solutions_Director">#REF!</definedName>
    <definedName name="ss" localSheetId="21" hidden="1">{"USD",#N/A,FALSE,"Dec 96 "}</definedName>
    <definedName name="ss" hidden="1">{"USD",#N/A,FALSE,"Dec 96 "}</definedName>
    <definedName name="ss_1" localSheetId="21" hidden="1">{"USD",#N/A,FALSE,"Dec 96 "}</definedName>
    <definedName name="ss_1" hidden="1">{"USD",#N/A,FALSE,"Dec 96 "}</definedName>
    <definedName name="State_grant">#REF!</definedName>
    <definedName name="Step_1">#REF!</definedName>
    <definedName name="Step_2">#REF!</definedName>
    <definedName name="Step_3">#REF!</definedName>
    <definedName name="Step_4">#REF!</definedName>
    <definedName name="Step_5">#REF!</definedName>
    <definedName name="Step_6">#REF!</definedName>
    <definedName name="Step1">#REF!</definedName>
    <definedName name="Step2">#REF!</definedName>
    <definedName name="Step3">#REF!</definedName>
    <definedName name="Step4">#REF!</definedName>
    <definedName name="Step5">#REF!</definedName>
    <definedName name="Step6">#REF!</definedName>
    <definedName name="SUBMIT_ALL_CUBOID_LIST">#REF!</definedName>
    <definedName name="Subs4" localSheetId="21" hidden="1">{#N/A,#N/A,FALSE,"PLME0520"}</definedName>
    <definedName name="Subs4" hidden="1">{#N/A,#N/A,FALSE,"PLME0520"}</definedName>
    <definedName name="Subs4_1" localSheetId="21" hidden="1">{#N/A,#N/A,FALSE,"PLME0520"}</definedName>
    <definedName name="Subs4_1" hidden="1">{#N/A,#N/A,FALSE,"PLME0520"}</definedName>
    <definedName name="Subs5" localSheetId="21" hidden="1">{#N/A,#N/A,FALSE,"PLME0520"}</definedName>
    <definedName name="Subs5" hidden="1">{#N/A,#N/A,FALSE,"PLME0520"}</definedName>
    <definedName name="Subs5_1" localSheetId="21" hidden="1">{#N/A,#N/A,FALSE,"PLME0520"}</definedName>
    <definedName name="Subs5_1" hidden="1">{#N/A,#N/A,FALSE,"PLME0520"}</definedName>
    <definedName name="Subsi2" localSheetId="21" hidden="1">{"Synthese",#N/A,FALSE,"Dec 96 (2)"}</definedName>
    <definedName name="Subsi2" hidden="1">{"Synthese",#N/A,FALSE,"Dec 96 (2)"}</definedName>
    <definedName name="Subsi2_1" localSheetId="21" hidden="1">{"Synthese",#N/A,FALSE,"Dec 96 (2)"}</definedName>
    <definedName name="Subsi2_1" hidden="1">{"Synthese",#N/A,FALSE,"Dec 96 (2)"}</definedName>
    <definedName name="Subsidary1" localSheetId="21" hidden="1">{"Syn_janv",#N/A,FALSE,"Janv 97"}</definedName>
    <definedName name="Subsidary1" hidden="1">{"Syn_janv",#N/A,FALSE,"Janv 97"}</definedName>
    <definedName name="Subsidary1_1" localSheetId="21" hidden="1">{"Syn_janv",#N/A,FALSE,"Janv 97"}</definedName>
    <definedName name="Subsidary1_1" hidden="1">{"Syn_janv",#N/A,FALSE,"Janv 97"}</definedName>
    <definedName name="Subsidiary" localSheetId="21" hidden="1">{"Syn_janv",#N/A,FALSE,"Janv 97"}</definedName>
    <definedName name="Subsidiary" hidden="1">{"Syn_janv",#N/A,FALSE,"Janv 97"}</definedName>
    <definedName name="Subsidiary_1" localSheetId="21" hidden="1">{"Syn_janv",#N/A,FALSE,"Janv 97"}</definedName>
    <definedName name="Subsidiary_1" hidden="1">{"Syn_janv",#N/A,FALSE,"Janv 97"}</definedName>
    <definedName name="Subsidiary2" localSheetId="21" hidden="1">{"Synthese",#N/A,FALSE,"Dec 96 (2)"}</definedName>
    <definedName name="Subsidiary2" hidden="1">{"Synthese",#N/A,FALSE,"Dec 96 (2)"}</definedName>
    <definedName name="Subsidiary2_1" localSheetId="21" hidden="1">{"Synthese",#N/A,FALSE,"Dec 96 (2)"}</definedName>
    <definedName name="Subsidiary2_1" hidden="1">{"Synthese",#N/A,FALSE,"Dec 96 (2)"}</definedName>
    <definedName name="Subsidiary4" localSheetId="21" hidden="1">{#N/A,#N/A,FALSE,"PLME0520"}</definedName>
    <definedName name="Subsidiary4" hidden="1">{#N/A,#N/A,FALSE,"PLME0520"}</definedName>
    <definedName name="Subsidiary4_1" localSheetId="21" hidden="1">{#N/A,#N/A,FALSE,"PLME0520"}</definedName>
    <definedName name="Subsidiary4_1" hidden="1">{#N/A,#N/A,FALSE,"PLME0520"}</definedName>
    <definedName name="Subsidiarys" localSheetId="21" hidden="1">{#N/A,#N/A,FALSE,"PLME0520"}</definedName>
    <definedName name="Subsidiarys" hidden="1">{#N/A,#N/A,FALSE,"PLME0520"}</definedName>
    <definedName name="Subsidiarys_1" localSheetId="21" hidden="1">{#N/A,#N/A,FALSE,"PLME0520"}</definedName>
    <definedName name="Subsidiarys_1" hidden="1">{#N/A,#N/A,FALSE,"PLME0520"}</definedName>
    <definedName name="SuperUser" hidden="1">FALSE</definedName>
    <definedName name="SYS_COLUMNS">#REF!</definedName>
    <definedName name="SYSTEM_NAME_RANGES_LIST">#REF!</definedName>
    <definedName name="SYSTEM_PROPERTIES_RANGE">#REF!</definedName>
    <definedName name="TAB_MOUSE_CLICK_SETTINGS">#REF!</definedName>
    <definedName name="Target">#REF!</definedName>
    <definedName name="tax_credit">#REF!</definedName>
    <definedName name="tax_credit_yrs">#REF!</definedName>
    <definedName name="Tax_incentive">#REF!</definedName>
    <definedName name="Tax_rate">#REF!</definedName>
    <definedName name="TCV">#REF!</definedName>
    <definedName name="TECCorrespondingList1" localSheetId="21">OFFSET(INDIRECT(ADDRESS(MATCH(te1Cell,#REF!,0)+78,8,,,"T&amp;E Estimate")),0,0,COUNTIF(#REF!,te1Cell),1)</definedName>
    <definedName name="TECCorrespondingList1">OFFSET(INDIRECT(ADDRESS(MATCH(te1Cell,#REF!,0)+78,8,,,"T&amp;E Estimate")),0,0,COUNTIF(#REF!,te1Cell),1)</definedName>
    <definedName name="TECCorrespondingList2" localSheetId="21">OFFSET(INDIRECT(ADDRESS(MATCH(te1Cell,#REF!,0)+78,8,,,"T&amp;E Estimate")),0,0,COUNTIF(#REF!,te1Cell),1)</definedName>
    <definedName name="TECCorrespondingList2">OFFSET(INDIRECT(ADDRESS(MATCH(te1Cell,#REF!,0)+78,8,,,"T&amp;E Estimate")),0,0,COUNTIF(#REF!,te1Cell),1)</definedName>
    <definedName name="Technical_Architect">#REF!</definedName>
    <definedName name="Technical_Consultant___Junior">#REF!</definedName>
    <definedName name="TECorrespondingList" localSheetId="21">OFFSET(INDIRECT(ADDRESS(MATCH(te1Cell,#REF!,0)+78,8,,,"T&amp;E Estimate")),0,0,COUNTIF(#REF!,te1Cell),1)</definedName>
    <definedName name="TECorrespondingList">OFFSET(INDIRECT(ADDRESS(MATCH(te1Cell,#REF!,0)+78,8,,,"T&amp;E Estimate")),0,0,COUNTIF(#REF!,te1Cell),1)</definedName>
    <definedName name="TEMPLATE_MANIFEST_RANGE">#REF!</definedName>
    <definedName name="TEMPLATE_MODE_DESIGN">#REF!</definedName>
    <definedName name="TEMPLATE_MODE_USER">#REF!</definedName>
    <definedName name="TemplateVersion">#REF!</definedName>
    <definedName name="Term_fed_ln">#REF!</definedName>
    <definedName name="term_sr_bd">#REF!</definedName>
    <definedName name="TheDB">#REF!</definedName>
    <definedName name="ThresholdDiscount" hidden="1">14%</definedName>
    <definedName name="Tower2">#REF!</definedName>
    <definedName name="Tower3">#REF!</definedName>
    <definedName name="Tower4">#REF!</definedName>
    <definedName name="TransferPerCent" hidden="1">70%</definedName>
    <definedName name="TT">#REF!</definedName>
    <definedName name="tttt" localSheetId="21" hidden="1">{"USD",#N/A,FALSE,"Janv 97"}</definedName>
    <definedName name="tttt" hidden="1">{"USD",#N/A,FALSE,"Janv 97"}</definedName>
    <definedName name="tttt_1" localSheetId="21" hidden="1">{"USD",#N/A,FALSE,"Janv 97"}</definedName>
    <definedName name="tttt_1" hidden="1">{"USD",#N/A,FALSE,"Janv 97"}</definedName>
    <definedName name="tttt1" localSheetId="21" hidden="1">{"USD",#N/A,FALSE,"Janv 97"}</definedName>
    <definedName name="tttt1" hidden="1">{"USD",#N/A,FALSE,"Janv 97"}</definedName>
    <definedName name="tttt1_1" localSheetId="21" hidden="1">{"USD",#N/A,FALSE,"Janv 97"}</definedName>
    <definedName name="tttt1_1" hidden="1">{"USD",#N/A,FALSE,"Janv 97"}</definedName>
    <definedName name="type_fed">#REF!</definedName>
    <definedName name="Type_FTE">#REF!</definedName>
    <definedName name="type_sr_bd">#REF!</definedName>
    <definedName name="Type_W">#REF!</definedName>
    <definedName name="u" localSheetId="21" hidden="1">{#N/A,#N/A,FALSE,"PLME0520"}</definedName>
    <definedName name="u" hidden="1">{#N/A,#N/A,FALSE,"PLME0520"}</definedName>
    <definedName name="u_1" localSheetId="21" hidden="1">{#N/A,#N/A,FALSE,"PLME0520"}</definedName>
    <definedName name="u_1" hidden="1">{#N/A,#N/A,FALSE,"PLME0520"}</definedName>
    <definedName name="UNIVERSAL_TEMPLATE_VERSION">#REF!</definedName>
    <definedName name="UPGRADE_RULES">#REF!</definedName>
    <definedName name="URLs">#REF!</definedName>
    <definedName name="UserType">#REF!</definedName>
    <definedName name="Utilities">#REF!</definedName>
    <definedName name="Utilization">#REF!</definedName>
    <definedName name="V">#REF!</definedName>
    <definedName name="valid" hidden="1">"3MOH0LG884O7D525EH4P44ER9"</definedName>
    <definedName name="VALIDATION_RULE_MASTER">#REF!</definedName>
    <definedName name="VALIDATION_RULE_PROPERTIES">#REF!</definedName>
    <definedName name="validation_rule_property_master">#REF!</definedName>
    <definedName name="VALIDATION_RULE_SETTING">#REF!</definedName>
    <definedName name="VERSION_COMPATIBILITY">#REF!</definedName>
    <definedName name="wrn." localSheetId="21" hidden="1">{#N/A,#N/A,FALSE,"PLME0520"}</definedName>
    <definedName name="wrn." hidden="1">{#N/A,#N/A,FALSE,"PLME0520"}</definedName>
    <definedName name="wrn._1" localSheetId="21" hidden="1">{#N/A,#N/A,FALSE,"PLME0520"}</definedName>
    <definedName name="wrn._1" hidden="1">{#N/A,#N/A,FALSE,"PLME0520"}</definedName>
    <definedName name="wrn.1998._.MI._.PROGRAM." localSheetId="21" hidden="1">{#N/A,#N/A,FALSE,"Summary";#N/A,#N/A,FALSE,"Goals &amp; Results";#N/A,#N/A,FALSE,"Oral Care Summary";#N/A,#N/A,FALSE,"Soaps Summary";#N/A,#N/A,FALSE,"Personal Care Summary";#N/A,#N/A,FALSE,"Household Care Summary";#N/A,#N/A,FALSE,"Fabric Care Summary";#N/A,#N/A,FALSE,"General Projects Summary";#N/A,#N/A,FALSE,"Logistics &amp; Distribution";#N/A,#N/A,FALSE,"Argentina";#N/A,#N/A,FALSE,"Brazil";#N/A,#N/A,FALSE,"Caricom";#N/A,#N/A,FALSE,"Central America-NCA";#N/A,#N/A,FALSE,"Central America-Panama";#N/A,#N/A,FALSE,"Chile";#N/A,#N/A,FALSE,"Colombia";#N/A,#N/A,FALSE,"Dominican Republic";#N/A,#N/A,FALSE,"Ecuador";#N/A,#N/A,FALSE,"Mexico";#N/A,#N/A,FALSE,"Peru";#N/A,#N/A,FALSE,"Uruguay";#N/A,#N/A,FALSE,"Venezuela"}</definedName>
    <definedName name="wrn.1998._.MI._.PROGRAM." hidden="1">{#N/A,#N/A,FALSE,"Summary";#N/A,#N/A,FALSE,"Goals &amp; Results";#N/A,#N/A,FALSE,"Oral Care Summary";#N/A,#N/A,FALSE,"Soaps Summary";#N/A,#N/A,FALSE,"Personal Care Summary";#N/A,#N/A,FALSE,"Household Care Summary";#N/A,#N/A,FALSE,"Fabric Care Summary";#N/A,#N/A,FALSE,"General Projects Summary";#N/A,#N/A,FALSE,"Logistics &amp; Distribution";#N/A,#N/A,FALSE,"Argentina";#N/A,#N/A,FALSE,"Brazil";#N/A,#N/A,FALSE,"Caricom";#N/A,#N/A,FALSE,"Central America-NCA";#N/A,#N/A,FALSE,"Central America-Panama";#N/A,#N/A,FALSE,"Chile";#N/A,#N/A,FALSE,"Colombia";#N/A,#N/A,FALSE,"Dominican Republic";#N/A,#N/A,FALSE,"Ecuador";#N/A,#N/A,FALSE,"Mexico";#N/A,#N/A,FALSE,"Peru";#N/A,#N/A,FALSE,"Uruguay";#N/A,#N/A,FALSE,"Venezuela"}</definedName>
    <definedName name="wrn.1998._.MI._.PROGRAM._1" localSheetId="21" hidden="1">{#N/A,#N/A,FALSE,"Summary";#N/A,#N/A,FALSE,"Goals &amp; Results";#N/A,#N/A,FALSE,"Oral Care Summary";#N/A,#N/A,FALSE,"Soaps Summary";#N/A,#N/A,FALSE,"Personal Care Summary";#N/A,#N/A,FALSE,"Household Care Summary";#N/A,#N/A,FALSE,"Fabric Care Summary";#N/A,#N/A,FALSE,"General Projects Summary";#N/A,#N/A,FALSE,"Logistics &amp; Distribution";#N/A,#N/A,FALSE,"Argentina";#N/A,#N/A,FALSE,"Brazil";#N/A,#N/A,FALSE,"Caricom";#N/A,#N/A,FALSE,"Central America-NCA";#N/A,#N/A,FALSE,"Central America-Panama";#N/A,#N/A,FALSE,"Chile";#N/A,#N/A,FALSE,"Colombia";#N/A,#N/A,FALSE,"Dominican Republic";#N/A,#N/A,FALSE,"Ecuador";#N/A,#N/A,FALSE,"Mexico";#N/A,#N/A,FALSE,"Peru";#N/A,#N/A,FALSE,"Uruguay";#N/A,#N/A,FALSE,"Venezuela"}</definedName>
    <definedName name="wrn.1998._.MI._.PROGRAM._1" hidden="1">{#N/A,#N/A,FALSE,"Summary";#N/A,#N/A,FALSE,"Goals &amp; Results";#N/A,#N/A,FALSE,"Oral Care Summary";#N/A,#N/A,FALSE,"Soaps Summary";#N/A,#N/A,FALSE,"Personal Care Summary";#N/A,#N/A,FALSE,"Household Care Summary";#N/A,#N/A,FALSE,"Fabric Care Summary";#N/A,#N/A,FALSE,"General Projects Summary";#N/A,#N/A,FALSE,"Logistics &amp; Distribution";#N/A,#N/A,FALSE,"Argentina";#N/A,#N/A,FALSE,"Brazil";#N/A,#N/A,FALSE,"Caricom";#N/A,#N/A,FALSE,"Central America-NCA";#N/A,#N/A,FALSE,"Central America-Panama";#N/A,#N/A,FALSE,"Chile";#N/A,#N/A,FALSE,"Colombia";#N/A,#N/A,FALSE,"Dominican Republic";#N/A,#N/A,FALSE,"Ecuador";#N/A,#N/A,FALSE,"Mexico";#N/A,#N/A,FALSE,"Peru";#N/A,#N/A,FALSE,"Uruguay";#N/A,#N/A,FALSE,"Venezuela"}</definedName>
    <definedName name="wrn.All._.Total._.Costsl." localSheetId="21" hidden="1">{"Help Desk",#N/A,FALSE,"Total Costs";"Server Management",#N/A,FALSE,"Total Costs";"Application Management",#N/A,FALSE,"Total Costs"}</definedName>
    <definedName name="wrn.All._.Total._.Costsl." hidden="1">{"Help Desk",#N/A,FALSE,"Total Costs";"Server Management",#N/A,FALSE,"Total Costs";"Application Management",#N/A,FALSE,"Total Costs"}</definedName>
    <definedName name="wrn.All._.Total._.Costsl._1" localSheetId="21" hidden="1">{"Help Desk",#N/A,FALSE,"Total Costs";"Server Management",#N/A,FALSE,"Total Costs";"Application Management",#N/A,FALSE,"Total Costs"}</definedName>
    <definedName name="wrn.All._.Total._.Costsl._1" hidden="1">{"Help Desk",#N/A,FALSE,"Total Costs";"Server Management",#N/A,FALSE,"Total Costs";"Application Management",#N/A,FALSE,"Total Costs"}</definedName>
    <definedName name="wrn.Application._.Management._.Total._.Costs." localSheetId="21" hidden="1">{"Application Management",#N/A,FALSE,"Total Costs"}</definedName>
    <definedName name="wrn.Application._.Management._.Total._.Costs." hidden="1">{"Application Management",#N/A,FALSE,"Total Costs"}</definedName>
    <definedName name="wrn.Application._.Management._.Total._.Costs._1" localSheetId="21" hidden="1">{"Application Management",#N/A,FALSE,"Total Costs"}</definedName>
    <definedName name="wrn.Application._.Management._.Total._.Costs._1" hidden="1">{"Application Management",#N/A,FALSE,"Total Costs"}</definedName>
    <definedName name="wrn.builder_fs." localSheetId="21" hidden="1">{"avgbs",#N/A,FALSE,"builder_fs";"is",#N/A,FALSE,"builder_fs";"opexps",#N/A,FALSE,"builder_fs"}</definedName>
    <definedName name="wrn.builder_fs." hidden="1">{"avgbs",#N/A,FALSE,"builder_fs";"is",#N/A,FALSE,"builder_fs";"opexps",#N/A,FALSE,"builder_fs"}</definedName>
    <definedName name="wrn.builder_fs._1" localSheetId="21" hidden="1">{"avgbs",#N/A,FALSE,"builder_fs";"is",#N/A,FALSE,"builder_fs";"opexps",#N/A,FALSE,"builder_fs"}</definedName>
    <definedName name="wrn.builder_fs._1" hidden="1">{"avgbs",#N/A,FALSE,"builder_fs";"is",#N/A,FALSE,"builder_fs";"opexps",#N/A,FALSE,"builder_fs"}</definedName>
    <definedName name="wrn.cmo_fs." localSheetId="21" hidden="1">{"avgbs",#N/A,FALSE,"cmo_fs";"is",#N/A,FALSE,"cmo_fs";"opexps",#N/A,FALSE,"cmo_fs"}</definedName>
    <definedName name="wrn.cmo_fs." hidden="1">{"avgbs",#N/A,FALSE,"cmo_fs";"is",#N/A,FALSE,"cmo_fs";"opexps",#N/A,FALSE,"cmo_fs"}</definedName>
    <definedName name="wrn.cmo_fs._1" localSheetId="21" hidden="1">{"avgbs",#N/A,FALSE,"cmo_fs";"is",#N/A,FALSE,"cmo_fs";"opexps",#N/A,FALSE,"cmo_fs"}</definedName>
    <definedName name="wrn.cmo_fs._1" hidden="1">{"avgbs",#N/A,FALSE,"cmo_fs";"is",#N/A,FALSE,"cmo_fs";"opexps",#N/A,FALSE,"cmo_fs"}</definedName>
    <definedName name="wrn.cost." localSheetId="21" hidden="1">{#N/A,#N/A,FALSE,"PLME0520"}</definedName>
    <definedName name="wrn.cost." hidden="1">{#N/A,#N/A,FALSE,"PLME0520"}</definedName>
    <definedName name="wrn.cost._1" localSheetId="21" hidden="1">{#N/A,#N/A,FALSE,"PLME0520"}</definedName>
    <definedName name="wrn.cost._1" hidden="1">{#N/A,#N/A,FALSE,"PLME0520"}</definedName>
    <definedName name="wrn.d" localSheetId="21" hidden="1">{#N/A,#N/A,FALSE,"Fx Rate - Spis";#N/A,#N/A,FALSE,"Tonnage";#N/A,#N/A,FALSE,"Net Sales";#N/A,#N/A,FALSE,"Quarterly Trend";#N/A,#N/A,FALSE,"ASP";#N/A,#N/A,FALSE,"ASP- ACP per TON";#N/A,#N/A,FALSE,"SPI Analysis 2005 LE";#N/A,#N/A,FALSE,"SPI Analysis 2006 B";#N/A,#N/A,FALSE,"NVOs";#N/A,#N/A,FALSE,"Media";#N/A,#N/A,FALSE,"Promotion"}</definedName>
    <definedName name="wrn.d" hidden="1">{#N/A,#N/A,FALSE,"Fx Rate - Spis";#N/A,#N/A,FALSE,"Tonnage";#N/A,#N/A,FALSE,"Net Sales";#N/A,#N/A,FALSE,"Quarterly Trend";#N/A,#N/A,FALSE,"ASP";#N/A,#N/A,FALSE,"ASP- ACP per TON";#N/A,#N/A,FALSE,"SPI Analysis 2005 LE";#N/A,#N/A,FALSE,"SPI Analysis 2006 B";#N/A,#N/A,FALSE,"NVOs";#N/A,#N/A,FALSE,"Media";#N/A,#N/A,FALSE,"Promotion"}</definedName>
    <definedName name="wrn.d_1" localSheetId="21" hidden="1">{#N/A,#N/A,FALSE,"Fx Rate - Spis";#N/A,#N/A,FALSE,"Tonnage";#N/A,#N/A,FALSE,"Net Sales";#N/A,#N/A,FALSE,"Quarterly Trend";#N/A,#N/A,FALSE,"ASP";#N/A,#N/A,FALSE,"ASP- ACP per TON";#N/A,#N/A,FALSE,"SPI Analysis 2005 LE";#N/A,#N/A,FALSE,"SPI Analysis 2006 B";#N/A,#N/A,FALSE,"NVOs";#N/A,#N/A,FALSE,"Media";#N/A,#N/A,FALSE,"Promotion"}</definedName>
    <definedName name="wrn.d_1" hidden="1">{#N/A,#N/A,FALSE,"Fx Rate - Spis";#N/A,#N/A,FALSE,"Tonnage";#N/A,#N/A,FALSE,"Net Sales";#N/A,#N/A,FALSE,"Quarterly Trend";#N/A,#N/A,FALSE,"ASP";#N/A,#N/A,FALSE,"ASP- ACP per TON";#N/A,#N/A,FALSE,"SPI Analysis 2005 LE";#N/A,#N/A,FALSE,"SPI Analysis 2006 B";#N/A,#N/A,FALSE,"NVOs";#N/A,#N/A,FALSE,"Media";#N/A,#N/A,FALSE,"Promotion"}</definedName>
    <definedName name="wrn.Division._.Exhibits." localSheetId="21" hidden="1">{#N/A,#N/A,FALSE,"Fx Rate - Spis";#N/A,#N/A,FALSE,"Tonnage";#N/A,#N/A,FALSE,"Net Sales";#N/A,#N/A,FALSE,"Quarterly Trend";#N/A,#N/A,FALSE,"ASP";#N/A,#N/A,FALSE,"ASP- ACP per TON";#N/A,#N/A,FALSE,"SPI Analysis 2005 LE";#N/A,#N/A,FALSE,"SPI Analysis 2006 B";#N/A,#N/A,FALSE,"NVOs";#N/A,#N/A,FALSE,"Media";#N/A,#N/A,FALSE,"Promotion"}</definedName>
    <definedName name="wrn.Division._.Exhibits." hidden="1">{#N/A,#N/A,FALSE,"Fx Rate - Spis";#N/A,#N/A,FALSE,"Tonnage";#N/A,#N/A,FALSE,"Net Sales";#N/A,#N/A,FALSE,"Quarterly Trend";#N/A,#N/A,FALSE,"ASP";#N/A,#N/A,FALSE,"ASP- ACP per TON";#N/A,#N/A,FALSE,"SPI Analysis 2005 LE";#N/A,#N/A,FALSE,"SPI Analysis 2006 B";#N/A,#N/A,FALSE,"NVOs";#N/A,#N/A,FALSE,"Media";#N/A,#N/A,FALSE,"Promotion"}</definedName>
    <definedName name="wrn.Division._.Exhibits._1" localSheetId="21" hidden="1">{#N/A,#N/A,FALSE,"Fx Rate - Spis";#N/A,#N/A,FALSE,"Tonnage";#N/A,#N/A,FALSE,"Net Sales";#N/A,#N/A,FALSE,"Quarterly Trend";#N/A,#N/A,FALSE,"ASP";#N/A,#N/A,FALSE,"ASP- ACP per TON";#N/A,#N/A,FALSE,"SPI Analysis 2005 LE";#N/A,#N/A,FALSE,"SPI Analysis 2006 B";#N/A,#N/A,FALSE,"NVOs";#N/A,#N/A,FALSE,"Media";#N/A,#N/A,FALSE,"Promotion"}</definedName>
    <definedName name="wrn.Division._.Exhibits._1" hidden="1">{#N/A,#N/A,FALSE,"Fx Rate - Spis";#N/A,#N/A,FALSE,"Tonnage";#N/A,#N/A,FALSE,"Net Sales";#N/A,#N/A,FALSE,"Quarterly Trend";#N/A,#N/A,FALSE,"ASP";#N/A,#N/A,FALSE,"ASP- ACP per TON";#N/A,#N/A,FALSE,"SPI Analysis 2005 LE";#N/A,#N/A,FALSE,"SPI Analysis 2006 B";#N/A,#N/A,FALSE,"NVOs";#N/A,#N/A,FALSE,"Media";#N/A,#N/A,FALSE,"Promotion"}</definedName>
    <definedName name="wrn.FREELANCER." localSheetId="21" hidden="1">{#N/A,#N/A,FALSE,"712";#N/A,#N/A,FALSE,"_718";#N/A,#N/A,FALSE,"724";#N/A,#N/A,FALSE,"_751";#N/A,#N/A,FALSE,"_752";#N/A,#N/A,FALSE,"753";#N/A,#N/A,FALSE,"754";#N/A,#N/A,FALSE,"758";#N/A,#N/A,FALSE,"_761";#N/A,#N/A,FALSE,"_769"}</definedName>
    <definedName name="wrn.FREELANCER." hidden="1">{#N/A,#N/A,FALSE,"712";#N/A,#N/A,FALSE,"_718";#N/A,#N/A,FALSE,"724";#N/A,#N/A,FALSE,"_751";#N/A,#N/A,FALSE,"_752";#N/A,#N/A,FALSE,"753";#N/A,#N/A,FALSE,"754";#N/A,#N/A,FALSE,"758";#N/A,#N/A,FALSE,"_761";#N/A,#N/A,FALSE,"_769"}</definedName>
    <definedName name="wrn.FREELANCER._1" localSheetId="21" hidden="1">{#N/A,#N/A,FALSE,"712";#N/A,#N/A,FALSE,"_718";#N/A,#N/A,FALSE,"724";#N/A,#N/A,FALSE,"_751";#N/A,#N/A,FALSE,"_752";#N/A,#N/A,FALSE,"753";#N/A,#N/A,FALSE,"754";#N/A,#N/A,FALSE,"758";#N/A,#N/A,FALSE,"_761";#N/A,#N/A,FALSE,"_769"}</definedName>
    <definedName name="wrn.FREELANCER._1" hidden="1">{#N/A,#N/A,FALSE,"712";#N/A,#N/A,FALSE,"_718";#N/A,#N/A,FALSE,"724";#N/A,#N/A,FALSE,"_751";#N/A,#N/A,FALSE,"_752";#N/A,#N/A,FALSE,"753";#N/A,#N/A,FALSE,"754";#N/A,#N/A,FALSE,"758";#N/A,#N/A,FALSE,"_761";#N/A,#N/A,FALSE,"_769"}</definedName>
    <definedName name="wrn.Help._.Desk._.Total._.Costs." localSheetId="21" hidden="1">{"Help Desk",#N/A,FALSE,"Total Costs"}</definedName>
    <definedName name="wrn.Help._.Desk._.Total._.Costs." hidden="1">{"Help Desk",#N/A,FALSE,"Total Costs"}</definedName>
    <definedName name="wrn.Help._.Desk._.Total._.Costs._1" localSheetId="21" hidden="1">{"Help Desk",#N/A,FALSE,"Total Costs"}</definedName>
    <definedName name="wrn.Help._.Desk._.Total._.Costs._1" hidden="1">{"Help Desk",#N/A,FALSE,"Total Costs"}</definedName>
    <definedName name="wrn.homeimprove_fs." localSheetId="21" hidden="1">{"avgbs",#N/A,FALSE,"homeimprove_fs";"is",#N/A,FALSE,"homeimprove_fs";"opexps",#N/A,FALSE,"homeimprove_fs"}</definedName>
    <definedName name="wrn.homeimprove_fs." hidden="1">{"avgbs",#N/A,FALSE,"homeimprove_fs";"is",#N/A,FALSE,"homeimprove_fs";"opexps",#N/A,FALSE,"homeimprove_fs"}</definedName>
    <definedName name="wrn.homeimprove_fs._1" localSheetId="21" hidden="1">{"avgbs",#N/A,FALSE,"homeimprove_fs";"is",#N/A,FALSE,"homeimprove_fs";"opexps",#N/A,FALSE,"homeimprove_fs"}</definedName>
    <definedName name="wrn.homeimprove_fs._1" hidden="1">{"avgbs",#N/A,FALSE,"homeimprove_fs";"is",#N/A,FALSE,"homeimprove_fs";"opexps",#N/A,FALSE,"homeimprove_fs"}</definedName>
    <definedName name="wrn.impuestos." localSheetId="21" hidden="1">{#N/A,#N/A,FALSE,"PLME0520"}</definedName>
    <definedName name="wrn.impuestos." hidden="1">{#N/A,#N/A,FALSE,"PLME0520"}</definedName>
    <definedName name="wrn.impuestos._1" localSheetId="21" hidden="1">{#N/A,#N/A,FALSE,"PLME0520"}</definedName>
    <definedName name="wrn.impuestos._1" hidden="1">{#N/A,#N/A,FALSE,"PLME0520"}</definedName>
    <definedName name="wrn.Incomestmt." localSheetId="21" hidden="1">{"is",#N/A,FALSE,"tpl&amp;port_fs";"is",#N/A,FALSE,"mhd_fs";"is",#N/A,FALSE,"loanworks_fs";"is",#N/A,FALSE,"homeimprove_fs";"is",#N/A,FALSE,"builder_fs";"is",#N/A,FALSE,"tp_clca_fs";"is",#N/A,FALSE,"wlca_fs";"is",#N/A,FALSE,"cmo_fs"}</definedName>
    <definedName name="wrn.Incomestmt." hidden="1">{"is",#N/A,FALSE,"tpl&amp;port_fs";"is",#N/A,FALSE,"mhd_fs";"is",#N/A,FALSE,"loanworks_fs";"is",#N/A,FALSE,"homeimprove_fs";"is",#N/A,FALSE,"builder_fs";"is",#N/A,FALSE,"tp_clca_fs";"is",#N/A,FALSE,"wlca_fs";"is",#N/A,FALSE,"cmo_fs"}</definedName>
    <definedName name="wrn.Incomestmt._1" localSheetId="21" hidden="1">{"is",#N/A,FALSE,"tpl&amp;port_fs";"is",#N/A,FALSE,"mhd_fs";"is",#N/A,FALSE,"loanworks_fs";"is",#N/A,FALSE,"homeimprove_fs";"is",#N/A,FALSE,"builder_fs";"is",#N/A,FALSE,"tp_clca_fs";"is",#N/A,FALSE,"wlca_fs";"is",#N/A,FALSE,"cmo_fs"}</definedName>
    <definedName name="wrn.Incomestmt._1" hidden="1">{"is",#N/A,FALSE,"tpl&amp;port_fs";"is",#N/A,FALSE,"mhd_fs";"is",#N/A,FALSE,"loanworks_fs";"is",#N/A,FALSE,"homeimprove_fs";"is",#N/A,FALSE,"builder_fs";"is",#N/A,FALSE,"tp_clca_fs";"is",#N/A,FALSE,"wlca_fs";"is",#N/A,FALSE,"cmo_fs"}</definedName>
    <definedName name="wrn.input." localSheetId="21" hidden="1">{"avgbs",#N/A,FALSE,"Sheet1";"is",#N/A,FALSE,"Sheet1";"opexps",#N/A,FALSE,"Sheet1"}</definedName>
    <definedName name="wrn.input." hidden="1">{"avgbs",#N/A,FALSE,"Sheet1";"is",#N/A,FALSE,"Sheet1";"opexps",#N/A,FALSE,"Sheet1"}</definedName>
    <definedName name="wrn.input._1" localSheetId="21" hidden="1">{"avgbs",#N/A,FALSE,"Sheet1";"is",#N/A,FALSE,"Sheet1";"opexps",#N/A,FALSE,"Sheet1"}</definedName>
    <definedName name="wrn.input._1" hidden="1">{"avgbs",#N/A,FALSE,"Sheet1";"is",#N/A,FALSE,"Sheet1";"opexps",#N/A,FALSE,"Sheet1"}</definedName>
    <definedName name="wrn.loanworks_fs." localSheetId="21" hidden="1">{"avgbs",#N/A,FALSE,"loanworks_fs";"is",#N/A,FALSE,"loanworks_fs";"opexps",#N/A,FALSE,"loanworks_fs"}</definedName>
    <definedName name="wrn.loanworks_fs." hidden="1">{"avgbs",#N/A,FALSE,"loanworks_fs";"is",#N/A,FALSE,"loanworks_fs";"opexps",#N/A,FALSE,"loanworks_fs"}</definedName>
    <definedName name="wrn.loanworks_fs._1" localSheetId="21" hidden="1">{"avgbs",#N/A,FALSE,"loanworks_fs";"is",#N/A,FALSE,"loanworks_fs";"opexps",#N/A,FALSE,"loanworks_fs"}</definedName>
    <definedName name="wrn.loanworks_fs._1" hidden="1">{"avgbs",#N/A,FALSE,"loanworks_fs";"is",#N/A,FALSE,"loanworks_fs";"opexps",#N/A,FALSE,"loanworks_fs"}</definedName>
    <definedName name="wrn.Long._.Report." localSheetId="21" hidden="1">{#N/A,#N/A,TRUE,"Cover";#N/A,#N/A,TRUE,"Header (ld)";#N/A,#N/A,TRUE,"T&amp;O By Region";#N/A,#N/A,TRUE,"Region Charts ";#N/A,#N/A,TRUE,"T&amp;O London";#N/A,#N/A,TRUE,"AD Report";#N/A,#N/A,TRUE,"Var by OU"}</definedName>
    <definedName name="wrn.Long._.Report." hidden="1">{#N/A,#N/A,TRUE,"Cover";#N/A,#N/A,TRUE,"Header (ld)";#N/A,#N/A,TRUE,"T&amp;O By Region";#N/A,#N/A,TRUE,"Region Charts ";#N/A,#N/A,TRUE,"T&amp;O London";#N/A,#N/A,TRUE,"AD Report";#N/A,#N/A,TRUE,"Var by OU"}</definedName>
    <definedName name="wrn.Long._.Report._1" localSheetId="21" hidden="1">{#N/A,#N/A,TRUE,"Cover";#N/A,#N/A,TRUE,"Header (ld)";#N/A,#N/A,TRUE,"T&amp;O By Region";#N/A,#N/A,TRUE,"Region Charts ";#N/A,#N/A,TRUE,"T&amp;O London";#N/A,#N/A,TRUE,"AD Report";#N/A,#N/A,TRUE,"Var by OU"}</definedName>
    <definedName name="wrn.Long._.Report._1" hidden="1">{#N/A,#N/A,TRUE,"Cover";#N/A,#N/A,TRUE,"Header (ld)";#N/A,#N/A,TRUE,"T&amp;O By Region";#N/A,#N/A,TRUE,"Region Charts ";#N/A,#N/A,TRUE,"T&amp;O London";#N/A,#N/A,TRUE,"AD Report";#N/A,#N/A,TRUE,"Var by OU"}</definedName>
    <definedName name="wrn.Long._.Report.a" localSheetId="21" hidden="1">{#N/A,#N/A,TRUE,"Cover";#N/A,#N/A,TRUE,"Header (ld)";#N/A,#N/A,TRUE,"T&amp;O By Region";#N/A,#N/A,TRUE,"Region Charts ";#N/A,#N/A,TRUE,"T&amp;O London";#N/A,#N/A,TRUE,"AD Report";#N/A,#N/A,TRUE,"Var by OU"}</definedName>
    <definedName name="wrn.Long._.Report.a" hidden="1">{#N/A,#N/A,TRUE,"Cover";#N/A,#N/A,TRUE,"Header (ld)";#N/A,#N/A,TRUE,"T&amp;O By Region";#N/A,#N/A,TRUE,"Region Charts ";#N/A,#N/A,TRUE,"T&amp;O London";#N/A,#N/A,TRUE,"AD Report";#N/A,#N/A,TRUE,"Var by OU"}</definedName>
    <definedName name="wrn.Long._.Report.a_1" localSheetId="21" hidden="1">{#N/A,#N/A,TRUE,"Cover";#N/A,#N/A,TRUE,"Header (ld)";#N/A,#N/A,TRUE,"T&amp;O By Region";#N/A,#N/A,TRUE,"Region Charts ";#N/A,#N/A,TRUE,"T&amp;O London";#N/A,#N/A,TRUE,"AD Report";#N/A,#N/A,TRUE,"Var by OU"}</definedName>
    <definedName name="wrn.Long._.Report.a_1" hidden="1">{#N/A,#N/A,TRUE,"Cover";#N/A,#N/A,TRUE,"Header (ld)";#N/A,#N/A,TRUE,"T&amp;O By Region";#N/A,#N/A,TRUE,"Region Charts ";#N/A,#N/A,TRUE,"T&amp;O London";#N/A,#N/A,TRUE,"AD Report";#N/A,#N/A,TRUE,"Var by OU"}</definedName>
    <definedName name="wrn.m" localSheetId="21" hidden="1">{#N/A,#N/A,FALSE,"PLME0520"}</definedName>
    <definedName name="wrn.m" hidden="1">{#N/A,#N/A,FALSE,"PLME0520"}</definedName>
    <definedName name="wrn.m_1" localSheetId="21" hidden="1">{#N/A,#N/A,FALSE,"PLME0520"}</definedName>
    <definedName name="wrn.m_1" hidden="1">{#N/A,#N/A,FALSE,"PLME0520"}</definedName>
    <definedName name="wrn.mhd_fs." localSheetId="21" hidden="1">{"avgbs",#N/A,FALSE,"mhd_fs";"is",#N/A,FALSE,"mhd_fs";"opexps",#N/A,FALSE,"mhd_fs"}</definedName>
    <definedName name="wrn.mhd_fs." hidden="1">{"avgbs",#N/A,FALSE,"mhd_fs";"is",#N/A,FALSE,"mhd_fs";"opexps",#N/A,FALSE,"mhd_fs"}</definedName>
    <definedName name="wrn.mhd_fs._1" localSheetId="21" hidden="1">{"avgbs",#N/A,FALSE,"mhd_fs";"is",#N/A,FALSE,"mhd_fs";"opexps",#N/A,FALSE,"mhd_fs"}</definedName>
    <definedName name="wrn.mhd_fs._1" hidden="1">{"avgbs",#N/A,FALSE,"mhd_fs";"is",#N/A,FALSE,"mhd_fs";"opexps",#N/A,FALSE,"mhd_fs"}</definedName>
    <definedName name="wrn.mi" localSheetId="21" hidden="1">{#N/A,#N/A,FALSE,"PLME0520"}</definedName>
    <definedName name="wrn.mi" hidden="1">{#N/A,#N/A,FALSE,"PLME0520"}</definedName>
    <definedName name="wrn.mi_1" localSheetId="21" hidden="1">{#N/A,#N/A,FALSE,"PLME0520"}</definedName>
    <definedName name="wrn.mi_1" hidden="1">{#N/A,#N/A,FALSE,"PLME0520"}</definedName>
    <definedName name="wrn.misceldlls." localSheetId="21" hidden="1">{#N/A,#N/A,FALSE,"PLME0520"}</definedName>
    <definedName name="wrn.misceldlls." hidden="1">{#N/A,#N/A,FALSE,"PLME0520"}</definedName>
    <definedName name="wrn.misceldlls._1" localSheetId="21" hidden="1">{#N/A,#N/A,FALSE,"PLME0520"}</definedName>
    <definedName name="wrn.misceldlls._1" hidden="1">{#N/A,#N/A,FALSE,"PLME0520"}</definedName>
    <definedName name="wrn.miscelps." localSheetId="21" hidden="1">{#N/A,#N/A,FALSE,"PLME0520"}</definedName>
    <definedName name="wrn.miscelps." hidden="1">{#N/A,#N/A,FALSE,"PLME0520"}</definedName>
    <definedName name="wrn.miscelps._1" localSheetId="21" hidden="1">{#N/A,#N/A,FALSE,"PLME0520"}</definedName>
    <definedName name="wrn.miscelps._1" hidden="1">{#N/A,#N/A,FALSE,"PLME0520"}</definedName>
    <definedName name="wrn.n" localSheetId="21" hidden="1">{"FF",#N/A,FALSE,"Dec 96 "}</definedName>
    <definedName name="wrn.n" hidden="1">{"FF",#N/A,FALSE,"Dec 96 "}</definedName>
    <definedName name="wrn.n_1" localSheetId="21" hidden="1">{"FF",#N/A,FALSE,"Dec 96 "}</definedName>
    <definedName name="wrn.n_1" hidden="1">{"FF",#N/A,FALSE,"Dec 96 "}</definedName>
    <definedName name="wrn.ne" localSheetId="21" hidden="1">{"FF",#N/A,FALSE,"Janv 97"}</definedName>
    <definedName name="wrn.ne" hidden="1">{"FF",#N/A,FALSE,"Janv 97"}</definedName>
    <definedName name="wrn.ne_1" localSheetId="21" hidden="1">{"FF",#N/A,FALSE,"Janv 97"}</definedName>
    <definedName name="wrn.ne_1" hidden="1">{"FF",#N/A,FALSE,"Janv 97"}</definedName>
    <definedName name="wrn.net" localSheetId="21" hidden="1">{"USD",#N/A,FALSE,"Dec 96 "}</definedName>
    <definedName name="wrn.net" hidden="1">{"USD",#N/A,FALSE,"Dec 96 "}</definedName>
    <definedName name="wrn.Net._.Sales._.en._.FF_Dec." localSheetId="21" hidden="1">{"FF",#N/A,FALSE,"Dec 96 "}</definedName>
    <definedName name="wrn.Net._.Sales._.en._.FF_Dec." hidden="1">{"FF",#N/A,FALSE,"Dec 96 "}</definedName>
    <definedName name="wrn.Net._.Sales._.en._.FF_Dec._1" localSheetId="21" hidden="1">{"FF",#N/A,FALSE,"Dec 96 "}</definedName>
    <definedName name="wrn.Net._.Sales._.en._.FF_Dec._1" hidden="1">{"FF",#N/A,FALSE,"Dec 96 "}</definedName>
    <definedName name="wrn.Net._.Sales._.en._.FF_janv." localSheetId="21" hidden="1">{"FF",#N/A,FALSE,"Janv 97"}</definedName>
    <definedName name="wrn.Net._.Sales._.en._.FF_janv." hidden="1">{"FF",#N/A,FALSE,"Janv 97"}</definedName>
    <definedName name="wrn.Net._.Sales._.en._.FF_janv._1" localSheetId="21" hidden="1">{"FF",#N/A,FALSE,"Janv 97"}</definedName>
    <definedName name="wrn.Net._.Sales._.en._.FF_janv._1" hidden="1">{"FF",#N/A,FALSE,"Janv 97"}</definedName>
    <definedName name="wrn.Net._.Sales._.en._.USD_Dec." localSheetId="21" hidden="1">{"USD",#N/A,FALSE,"Dec 96 "}</definedName>
    <definedName name="wrn.Net._.Sales._.en._.USD_Dec." hidden="1">{"USD",#N/A,FALSE,"Dec 96 "}</definedName>
    <definedName name="wrn.Net._.Sales._.en._.USD_Dec._1" localSheetId="21" hidden="1">{"USD",#N/A,FALSE,"Dec 96 "}</definedName>
    <definedName name="wrn.Net._.Sales._.en._.USD_Dec._1" hidden="1">{"USD",#N/A,FALSE,"Dec 96 "}</definedName>
    <definedName name="wrn.Net._.Sales._.en._.USD_janv." localSheetId="21" hidden="1">{"USD",#N/A,FALSE,"Janv 97"}</definedName>
    <definedName name="wrn.Net._.Sales._.en._.USD_janv." hidden="1">{"USD",#N/A,FALSE,"Janv 97"}</definedName>
    <definedName name="wrn.Net._.Sales._.en._.USD_janv._1" localSheetId="21" hidden="1">{"USD",#N/A,FALSE,"Janv 97"}</definedName>
    <definedName name="wrn.Net._.Sales._.en._.USD_janv._1" hidden="1">{"USD",#N/A,FALSE,"Janv 97"}</definedName>
    <definedName name="wrn.net_1" localSheetId="21" hidden="1">{"USD",#N/A,FALSE,"Dec 96 "}</definedName>
    <definedName name="wrn.net_1" hidden="1">{"USD",#N/A,FALSE,"Dec 96 "}</definedName>
    <definedName name="wrn.no" localSheetId="21" hidden="1">{"USD",#N/A,FALSE,"Janv 97"}</definedName>
    <definedName name="wrn.no" hidden="1">{"USD",#N/A,FALSE,"Janv 97"}</definedName>
    <definedName name="wrn.no_1" localSheetId="21" hidden="1">{"USD",#N/A,FALSE,"Janv 97"}</definedName>
    <definedName name="wrn.no_1" hidden="1">{"USD",#N/A,FALSE,"Janv 97"}</definedName>
    <definedName name="wrn.pldolares." localSheetId="21" hidden="1">{#N/A,#N/A,FALSE,"PLME0520"}</definedName>
    <definedName name="wrn.pldolares." hidden="1">{#N/A,#N/A,FALSE,"PLME0520"}</definedName>
    <definedName name="wrn.pldolares._1" localSheetId="21" hidden="1">{#N/A,#N/A,FALSE,"PLME0520"}</definedName>
    <definedName name="wrn.pldolares._1" hidden="1">{#N/A,#N/A,FALSE,"PLME0520"}</definedName>
    <definedName name="wrn.plpesos." localSheetId="21" hidden="1">{#N/A,#N/A,FALSE,"PLME0520"}</definedName>
    <definedName name="wrn.plpesos." hidden="1">{#N/A,#N/A,FALSE,"PLME0520"}</definedName>
    <definedName name="wrn.plpesos._1" localSheetId="21" hidden="1">{#N/A,#N/A,FALSE,"PLME0520"}</definedName>
    <definedName name="wrn.plpesos._1" hidden="1">{#N/A,#N/A,FALSE,"PLME0520"}</definedName>
    <definedName name="wrn.Print." localSheetId="21" hidden="1">{"avgbs",#N/A,FALSE,"sum_mtd";"is",#N/A,FALSE,"sum_mtd"}</definedName>
    <definedName name="wrn.Print." hidden="1">{"avgbs",#N/A,FALSE,"sum_mtd";"is",#N/A,FALSE,"sum_mtd"}</definedName>
    <definedName name="wrn.Print._.All." localSheetId="21" hidden="1">{#N/A,#N/A,FALSE,"0195Bill";#N/A,#N/A,FALSE,"0295Bill";#N/A,#N/A,FALSE,"0395Bill";#N/A,#N/A,FALSE,"0495Bill";#N/A,#N/A,FALSE,"YTDBill";#N/A,#N/A,FALSE,"JanExp";#N/A,#N/A,FALSE,"FebExp";#N/A,#N/A,FALSE,"MarExp";#N/A,#N/A,FALSE,"AprExp"}</definedName>
    <definedName name="wrn.Print._.All." hidden="1">{#N/A,#N/A,FALSE,"0195Bill";#N/A,#N/A,FALSE,"0295Bill";#N/A,#N/A,FALSE,"0395Bill";#N/A,#N/A,FALSE,"0495Bill";#N/A,#N/A,FALSE,"YTDBill";#N/A,#N/A,FALSE,"JanExp";#N/A,#N/A,FALSE,"FebExp";#N/A,#N/A,FALSE,"MarExp";#N/A,#N/A,FALSE,"AprExp"}</definedName>
    <definedName name="wrn.Print._.All._1" localSheetId="21" hidden="1">{#N/A,#N/A,FALSE,"0195Bill";#N/A,#N/A,FALSE,"0295Bill";#N/A,#N/A,FALSE,"0395Bill";#N/A,#N/A,FALSE,"0495Bill";#N/A,#N/A,FALSE,"YTDBill";#N/A,#N/A,FALSE,"JanExp";#N/A,#N/A,FALSE,"FebExp";#N/A,#N/A,FALSE,"MarExp";#N/A,#N/A,FALSE,"AprExp"}</definedName>
    <definedName name="wrn.Print._.All._1" hidden="1">{#N/A,#N/A,FALSE,"0195Bill";#N/A,#N/A,FALSE,"0295Bill";#N/A,#N/A,FALSE,"0395Bill";#N/A,#N/A,FALSE,"0495Bill";#N/A,#N/A,FALSE,"YTDBill";#N/A,#N/A,FALSE,"JanExp";#N/A,#N/A,FALSE,"FebExp";#N/A,#N/A,FALSE,"MarExp";#N/A,#N/A,FALSE,"AprExp"}</definedName>
    <definedName name="wrn.Print._1" localSheetId="21" hidden="1">{"avgbs",#N/A,FALSE,"sum_mtd";"is",#N/A,FALSE,"sum_mtd"}</definedName>
    <definedName name="wrn.Print._1" hidden="1">{"avgbs",#N/A,FALSE,"sum_mtd";"is",#N/A,FALSE,"sum_mtd"}</definedName>
    <definedName name="wrn.Projection._.en._.FF." localSheetId="21" hidden="1">{"FF",#N/A,FALSE,"Projection"}</definedName>
    <definedName name="wrn.Projection._.en._.FF." hidden="1">{"FF",#N/A,FALSE,"Projection"}</definedName>
    <definedName name="wrn.Projection._.en._.FF._1" localSheetId="21" hidden="1">{"FF",#N/A,FALSE,"Projection"}</definedName>
    <definedName name="wrn.Projection._.en._.FF._1" hidden="1">{"FF",#N/A,FALSE,"Projection"}</definedName>
    <definedName name="wrn.regalias." localSheetId="21" hidden="1">{#N/A,#N/A,FALSE,"PLME0520"}</definedName>
    <definedName name="wrn.regalias." hidden="1">{#N/A,#N/A,FALSE,"PLME0520"}</definedName>
    <definedName name="wrn.regalias._1" localSheetId="21" hidden="1">{#N/A,#N/A,FALSE,"PLME0520"}</definedName>
    <definedName name="wrn.regalias._1" hidden="1">{#N/A,#N/A,FALSE,"PLME0520"}</definedName>
    <definedName name="wrn.Rippert." localSheetId="21" hidden="1">{#N/A,#N/A,FALSE,"Year";#N/A,#N/A,FALSE,"AC Fiscal Year";#N/A,#N/A,FALSE,"Hourly Rate By Activity";#N/A,#N/A,FALSE,"Hourly Rate By Custom Resource";#N/A,#N/A,FALSE,"Line of Business Review";#N/A,#N/A,FALSE,"Assumptions";#N/A,#N/A,FALSE,"Sensitivity Analysis";#N/A,#N/A,FALSE,"Overall Staffing Review"}</definedName>
    <definedName name="wrn.Rippert." hidden="1">{#N/A,#N/A,FALSE,"Year";#N/A,#N/A,FALSE,"AC Fiscal Year";#N/A,#N/A,FALSE,"Hourly Rate By Activity";#N/A,#N/A,FALSE,"Hourly Rate By Custom Resource";#N/A,#N/A,FALSE,"Line of Business Review";#N/A,#N/A,FALSE,"Assumptions";#N/A,#N/A,FALSE,"Sensitivity Analysis";#N/A,#N/A,FALSE,"Overall Staffing Review"}</definedName>
    <definedName name="wrn.Rippert._1" localSheetId="21" hidden="1">{#N/A,#N/A,FALSE,"Year";#N/A,#N/A,FALSE,"AC Fiscal Year";#N/A,#N/A,FALSE,"Hourly Rate By Activity";#N/A,#N/A,FALSE,"Hourly Rate By Custom Resource";#N/A,#N/A,FALSE,"Line of Business Review";#N/A,#N/A,FALSE,"Assumptions";#N/A,#N/A,FALSE,"Sensitivity Analysis";#N/A,#N/A,FALSE,"Overall Staffing Review"}</definedName>
    <definedName name="wrn.Rippert._1" hidden="1">{#N/A,#N/A,FALSE,"Year";#N/A,#N/A,FALSE,"AC Fiscal Year";#N/A,#N/A,FALSE,"Hourly Rate By Activity";#N/A,#N/A,FALSE,"Hourly Rate By Custom Resource";#N/A,#N/A,FALSE,"Line of Business Review";#N/A,#N/A,FALSE,"Assumptions";#N/A,#N/A,FALSE,"Sensitivity Analysis";#N/A,#N/A,FALSE,"Overall Staffing Review"}</definedName>
    <definedName name="wrn.Server._.Management._.Total._.Costs." localSheetId="21" hidden="1">{"Server Management",#N/A,FALSE,"Total Costs"}</definedName>
    <definedName name="wrn.Server._.Management._.Total._.Costs." hidden="1">{"Server Management",#N/A,FALSE,"Total Costs"}</definedName>
    <definedName name="wrn.Server._.Management._.Total._.Costs._1" localSheetId="21" hidden="1">{"Server Management",#N/A,FALSE,"Total Costs"}</definedName>
    <definedName name="wrn.Server._.Management._.Total._.Costs._1" hidden="1">{"Server Management",#N/A,FALSE,"Total Costs"}</definedName>
    <definedName name="wrn.Short._.Report." localSheetId="21" hidden="1">{#N/A,#N/A,TRUE,"Cover";#N/A,#N/A,TRUE,"Header (eu)";#N/A,#N/A,TRUE,"Region Charts";#N/A,#N/A,TRUE,"T&amp;O By Region";#N/A,#N/A,TRUE,"AD Report"}</definedName>
    <definedName name="wrn.Short._.Report." hidden="1">{#N/A,#N/A,TRUE,"Cover";#N/A,#N/A,TRUE,"Header (eu)";#N/A,#N/A,TRUE,"Region Charts";#N/A,#N/A,TRUE,"T&amp;O By Region";#N/A,#N/A,TRUE,"AD Report"}</definedName>
    <definedName name="wrn.Short._.Report._1" localSheetId="21" hidden="1">{#N/A,#N/A,TRUE,"Cover";#N/A,#N/A,TRUE,"Header (eu)";#N/A,#N/A,TRUE,"Region Charts";#N/A,#N/A,TRUE,"T&amp;O By Region";#N/A,#N/A,TRUE,"AD Report"}</definedName>
    <definedName name="wrn.Short._.Report._1" hidden="1">{#N/A,#N/A,TRUE,"Cover";#N/A,#N/A,TRUE,"Header (eu)";#N/A,#N/A,TRUE,"Region Charts";#N/A,#N/A,TRUE,"T&amp;O By Region";#N/A,#N/A,TRUE,"AD Report"}</definedName>
    <definedName name="wrn.Staff._.cost1998." localSheetId="21" hidden="1">{#N/A,#N/A,TRUE,"Staffnos &amp; cost"}</definedName>
    <definedName name="wrn.Staff._.cost1998." hidden="1">{#N/A,#N/A,TRUE,"Staffnos &amp; cost"}</definedName>
    <definedName name="wrn.Staff._.cost1998._1" localSheetId="21" hidden="1">{#N/A,#N/A,TRUE,"Staffnos &amp; cost"}</definedName>
    <definedName name="wrn.Staff._.cost1998._1" hidden="1">{#N/A,#N/A,TRUE,"Staffnos &amp; cost"}</definedName>
    <definedName name="wrn.Staffcost." localSheetId="21" hidden="1">{#N/A,#N/A,FALSE,"Staffnos &amp; cost"}</definedName>
    <definedName name="wrn.Staffcost." hidden="1">{#N/A,#N/A,FALSE,"Staffnos &amp; cost"}</definedName>
    <definedName name="wrn.Staffcost._1" localSheetId="21" hidden="1">{#N/A,#N/A,FALSE,"Staffnos &amp; cost"}</definedName>
    <definedName name="wrn.Staffcost._1" hidden="1">{#N/A,#N/A,FALSE,"Staffnos &amp; cost"}</definedName>
    <definedName name="wrn.sum_mtd." localSheetId="21" hidden="1">{"avgbs",#N/A,FALSE,"sum_mtd";"is",#N/A,FALSE,"sum_mtd";"opexps",#N/A,FALSE,"sum_mtd"}</definedName>
    <definedName name="wrn.sum_mtd." hidden="1">{"avgbs",#N/A,FALSE,"sum_mtd";"is",#N/A,FALSE,"sum_mtd";"opexps",#N/A,FALSE,"sum_mtd"}</definedName>
    <definedName name="wrn.sum_mtd._1" localSheetId="21" hidden="1">{"avgbs",#N/A,FALSE,"sum_mtd";"is",#N/A,FALSE,"sum_mtd";"opexps",#N/A,FALSE,"sum_mtd"}</definedName>
    <definedName name="wrn.sum_mtd._1" hidden="1">{"avgbs",#N/A,FALSE,"sum_mtd";"is",#N/A,FALSE,"sum_mtd";"opexps",#N/A,FALSE,"sum_mtd"}</definedName>
    <definedName name="wrn.sum_ytd." localSheetId="21" hidden="1">{"avgbs",#N/A,FALSE,"sum_ytd";"is",#N/A,FALSE,"sum_ytd";"opexps",#N/A,FALSE,"sum_ytd"}</definedName>
    <definedName name="wrn.sum_ytd." hidden="1">{"avgbs",#N/A,FALSE,"sum_ytd";"is",#N/A,FALSE,"sum_ytd";"opexps",#N/A,FALSE,"sum_ytd"}</definedName>
    <definedName name="wrn.sum_ytd._1" localSheetId="21" hidden="1">{"avgbs",#N/A,FALSE,"sum_ytd";"is",#N/A,FALSE,"sum_ytd";"opexps",#N/A,FALSE,"sum_ytd"}</definedName>
    <definedName name="wrn.sum_ytd._1" hidden="1">{"avgbs",#N/A,FALSE,"sum_ytd";"is",#N/A,FALSE,"sum_ytd";"opexps",#N/A,FALSE,"sum_ytd"}</definedName>
    <definedName name="wrn.summary." localSheetId="21" hidden="1">{"avgbs",#N/A,FALSE,"summary - MTD";"is",#N/A,FALSE,"summary - MTD"}</definedName>
    <definedName name="wrn.summary." hidden="1">{"avgbs",#N/A,FALSE,"summary - MTD";"is",#N/A,FALSE,"summary - MTD"}</definedName>
    <definedName name="wrn.summary._1" localSheetId="21" hidden="1">{"avgbs",#N/A,FALSE,"summary - MTD";"is",#N/A,FALSE,"summary - MTD"}</definedName>
    <definedName name="wrn.summary._1" hidden="1">{"avgbs",#N/A,FALSE,"summary - MTD";"is",#N/A,FALSE,"summary - MTD"}</definedName>
    <definedName name="wrn.summary_mtd." localSheetId="21" hidden="1">{"avgbs",#N/A,FALSE,"sum_mtd";"is",#N/A,FALSE,"sum_mtd"}</definedName>
    <definedName name="wrn.summary_mtd." hidden="1">{"avgbs",#N/A,FALSE,"sum_mtd";"is",#N/A,FALSE,"sum_mtd"}</definedName>
    <definedName name="wrn.summary_mtd._1" localSheetId="21" hidden="1">{"avgbs",#N/A,FALSE,"sum_mtd";"is",#N/A,FALSE,"sum_mtd"}</definedName>
    <definedName name="wrn.summary_mtd._1" hidden="1">{"avgbs",#N/A,FALSE,"sum_mtd";"is",#N/A,FALSE,"sum_mtd"}</definedName>
    <definedName name="wrn.Synt_dec." localSheetId="21" hidden="1">{"Synthese",#N/A,FALSE,"Dec 96 (2)"}</definedName>
    <definedName name="wrn.Synt_dec." hidden="1">{"Synthese",#N/A,FALSE,"Dec 96 (2)"}</definedName>
    <definedName name="wrn.Synt_dec._1" localSheetId="21" hidden="1">{"Synthese",#N/A,FALSE,"Dec 96 (2)"}</definedName>
    <definedName name="wrn.Synt_dec._1" hidden="1">{"Synthese",#N/A,FALSE,"Dec 96 (2)"}</definedName>
    <definedName name="wrn.Synt_janv." localSheetId="21" hidden="1">{"Syn_janv",#N/A,FALSE,"Janv 97"}</definedName>
    <definedName name="wrn.Synt_janv." hidden="1">{"Syn_janv",#N/A,FALSE,"Janv 97"}</definedName>
    <definedName name="wrn.Synt_janv._1" localSheetId="21" hidden="1">{"Syn_janv",#N/A,FALSE,"Janv 97"}</definedName>
    <definedName name="wrn.Synt_janv._1" hidden="1">{"Syn_janv",#N/A,FALSE,"Janv 97"}</definedName>
    <definedName name="wrn.t" localSheetId="21" hidden="1">{#N/A,#N/A,FALSE,"PLME0520"}</definedName>
    <definedName name="wrn.t" hidden="1">{#N/A,#N/A,FALSE,"PLME0520"}</definedName>
    <definedName name="wrn.t_1" localSheetId="21" hidden="1">{#N/A,#N/A,FALSE,"PLME0520"}</definedName>
    <definedName name="wrn.t_1" hidden="1">{#N/A,#N/A,FALSE,"PLME0520"}</definedName>
    <definedName name="wrn.tp_clca_fs." localSheetId="21" hidden="1">{"avgbs",#N/A,FALSE,"tp_clca_fs";"is",#N/A,FALSE,"tp_clca_fs";"opexps",#N/A,FALSE,"tp_clca_fs"}</definedName>
    <definedName name="wrn.tp_clca_fs." hidden="1">{"avgbs",#N/A,FALSE,"tp_clca_fs";"is",#N/A,FALSE,"tp_clca_fs";"opexps",#N/A,FALSE,"tp_clca_fs"}</definedName>
    <definedName name="wrn.tp_clca_fs._1" localSheetId="21" hidden="1">{"avgbs",#N/A,FALSE,"tp_clca_fs";"is",#N/A,FALSE,"tp_clca_fs";"opexps",#N/A,FALSE,"tp_clca_fs"}</definedName>
    <definedName name="wrn.tp_clca_fs._1" hidden="1">{"avgbs",#N/A,FALSE,"tp_clca_fs";"is",#N/A,FALSE,"tp_clca_fs";"opexps",#N/A,FALSE,"tp_clca_fs"}</definedName>
    <definedName name="wrn.tplport_fs." localSheetId="21" hidden="1">{"avgbs",#N/A,FALSE,"tpl&amp;port_fs";"is",#N/A,FALSE,"tpl&amp;port_fs";"opexps",#N/A,FALSE,"tpl&amp;port_fs"}</definedName>
    <definedName name="wrn.tplport_fs." hidden="1">{"avgbs",#N/A,FALSE,"tpl&amp;port_fs";"is",#N/A,FALSE,"tpl&amp;port_fs";"opexps",#N/A,FALSE,"tpl&amp;port_fs"}</definedName>
    <definedName name="wrn.tplport_fs._1" localSheetId="21" hidden="1">{"avgbs",#N/A,FALSE,"tpl&amp;port_fs";"is",#N/A,FALSE,"tpl&amp;port_fs";"opexps",#N/A,FALSE,"tpl&amp;port_fs"}</definedName>
    <definedName name="wrn.tplport_fs._1" hidden="1">{"avgbs",#N/A,FALSE,"tpl&amp;port_fs";"is",#N/A,FALSE,"tpl&amp;port_fs";"opexps",#N/A,FALSE,"tpl&amp;port_fs"}</definedName>
    <definedName name="wrn.traditionaldlls." localSheetId="21" hidden="1">{#N/A,#N/A,FALSE,"PLME0520"}</definedName>
    <definedName name="wrn.traditionaldlls." hidden="1">{#N/A,#N/A,FALSE,"PLME0520"}</definedName>
    <definedName name="wrn.traditionaldlls._1" localSheetId="21" hidden="1">{#N/A,#N/A,FALSE,"PLME0520"}</definedName>
    <definedName name="wrn.traditionaldlls._1" hidden="1">{#N/A,#N/A,FALSE,"PLME0520"}</definedName>
    <definedName name="wrn.traditionalps." localSheetId="21" hidden="1">{#N/A,#N/A,FALSE,"PLME0520"}</definedName>
    <definedName name="wrn.traditionalps." hidden="1">{#N/A,#N/A,FALSE,"PLME0520"}</definedName>
    <definedName name="wrn.traditionalps._1" localSheetId="21" hidden="1">{#N/A,#N/A,FALSE,"PLME0520"}</definedName>
    <definedName name="wrn.traditionalps._1" hidden="1">{#N/A,#N/A,FALSE,"PLME0520"}</definedName>
    <definedName name="wrn.wlca_fs." localSheetId="21" hidden="1">{"avgbs",#N/A,FALSE,"wlca_fs";"is",#N/A,FALSE,"wlca_fs";"opexps",#N/A,FALSE,"wlca_fs"}</definedName>
    <definedName name="wrn.wlca_fs." hidden="1">{"avgbs",#N/A,FALSE,"wlca_fs";"is",#N/A,FALSE,"wlca_fs";"opexps",#N/A,FALSE,"wlca_fs"}</definedName>
    <definedName name="wrn.wlca_fs._1" localSheetId="21" hidden="1">{"avgbs",#N/A,FALSE,"wlca_fs";"is",#N/A,FALSE,"wlca_fs";"opexps",#N/A,FALSE,"wlca_fs"}</definedName>
    <definedName name="wrn.wlca_fs._1" hidden="1">{"avgbs",#N/A,FALSE,"wlca_fs";"is",#N/A,FALSE,"wlca_fs";"opexps",#N/A,FALSE,"wlca_fs"}</definedName>
    <definedName name="XITNIA" localSheetId="21" hidden="1">{"USD",#N/A,FALSE,"Dec 96 "}</definedName>
    <definedName name="XITNIA" hidden="1">{"USD",#N/A,FALSE,"Dec 96 "}</definedName>
    <definedName name="XITNIA_1" localSheetId="21" hidden="1">{"USD",#N/A,FALSE,"Dec 96 "}</definedName>
    <definedName name="XITNIA_1" hidden="1">{"USD",#N/A,FALSE,"Dec 96 "}</definedName>
    <definedName name="XLAVersion">#REF!</definedName>
    <definedName name="XlCalculation.xlCalculationAutomatic">#REF!</definedName>
    <definedName name="XlCalculation.xlCalculationManual">#REF!</definedName>
    <definedName name="XlMousePointer.xlDefault">#REF!</definedName>
    <definedName name="XlMousePointer.xlWait">#REF!</definedName>
    <definedName name="z" localSheetId="21" hidden="1">{"USD",#N/A,FALSE,"Dec 96 "}</definedName>
    <definedName name="z" hidden="1">{"USD",#N/A,FALSE,"Dec 96 "}</definedName>
    <definedName name="z_1" localSheetId="21" hidden="1">{"USD",#N/A,FALSE,"Dec 96 "}</definedName>
    <definedName name="z_1" hidden="1">{"USD",#N/A,FALSE,"Dec 96 "}</definedName>
    <definedName name="Zone_Prem_Disc">#REF!</definedName>
  </definedNames>
  <calcPr calcId="191028"/>
  <pivotCaches>
    <pivotCache cacheId="21" r:id="rId23"/>
    <pivotCache cacheId="22" r:id="rId24"/>
    <pivotCache cacheId="23"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56" i="45" l="1"/>
  <c r="AQ56" i="45"/>
  <c r="AP56" i="45"/>
  <c r="AO56" i="45"/>
  <c r="AN56" i="45"/>
  <c r="AM56" i="45"/>
  <c r="AL56" i="45"/>
  <c r="AK56" i="45"/>
  <c r="AJ56" i="45"/>
  <c r="AI56" i="45"/>
  <c r="AH56" i="45"/>
  <c r="AG56" i="45"/>
  <c r="AF56" i="45"/>
  <c r="AE56" i="45"/>
  <c r="AD56" i="45"/>
  <c r="AC56" i="45"/>
  <c r="AB56" i="45"/>
  <c r="AA56" i="45"/>
  <c r="Z56" i="45"/>
  <c r="Y56" i="45"/>
  <c r="X56" i="45"/>
  <c r="W56" i="45"/>
  <c r="V56" i="45"/>
  <c r="U56" i="45"/>
  <c r="T56" i="45"/>
  <c r="S56" i="45"/>
  <c r="R56" i="45"/>
  <c r="Q56" i="45"/>
  <c r="P56" i="45"/>
  <c r="O56" i="45"/>
  <c r="N56" i="45"/>
  <c r="M56" i="45"/>
  <c r="L56" i="45"/>
  <c r="K56" i="45"/>
  <c r="J56" i="45"/>
  <c r="I56" i="45"/>
  <c r="AR52" i="45"/>
  <c r="AR57" i="45" s="1"/>
  <c r="AQ52" i="45"/>
  <c r="AQ57" i="45" s="1"/>
  <c r="AP52" i="45"/>
  <c r="AP57" i="45" s="1"/>
  <c r="AO52" i="45"/>
  <c r="AO57" i="45" s="1"/>
  <c r="AN52" i="45"/>
  <c r="AN57" i="45" s="1"/>
  <c r="AM52" i="45"/>
  <c r="AM57" i="45" s="1"/>
  <c r="AL52" i="45"/>
  <c r="AL57" i="45" s="1"/>
  <c r="AK52" i="45"/>
  <c r="AK57" i="45" s="1"/>
  <c r="AJ52" i="45"/>
  <c r="AJ57" i="45" s="1"/>
  <c r="AI52" i="45"/>
  <c r="AI57" i="45" s="1"/>
  <c r="AH52" i="45"/>
  <c r="AH57" i="45" s="1"/>
  <c r="AG52" i="45"/>
  <c r="AG57" i="45" s="1"/>
  <c r="AF52" i="45"/>
  <c r="AF57" i="45" s="1"/>
  <c r="AE52" i="45"/>
  <c r="AE57" i="45" s="1"/>
  <c r="AD52" i="45"/>
  <c r="AD57" i="45" s="1"/>
  <c r="AC52" i="45"/>
  <c r="AC57" i="45" s="1"/>
  <c r="AB52" i="45"/>
  <c r="AB57" i="45" s="1"/>
  <c r="AA52" i="45"/>
  <c r="AA57" i="45" s="1"/>
  <c r="Z52" i="45"/>
  <c r="Z57" i="45" s="1"/>
  <c r="Y52" i="45"/>
  <c r="Y57" i="45" s="1"/>
  <c r="X52" i="45"/>
  <c r="X57" i="45" s="1"/>
  <c r="W52" i="45"/>
  <c r="W57" i="45" s="1"/>
  <c r="V52" i="45"/>
  <c r="V57" i="45" s="1"/>
  <c r="U52" i="45"/>
  <c r="U57" i="45" s="1"/>
  <c r="T52" i="45"/>
  <c r="T57" i="45" s="1"/>
  <c r="S52" i="45"/>
  <c r="S57" i="45" s="1"/>
  <c r="R52" i="45"/>
  <c r="R57" i="45" s="1"/>
  <c r="Q52" i="45"/>
  <c r="Q57" i="45" s="1"/>
  <c r="P52" i="45"/>
  <c r="P57" i="45" s="1"/>
  <c r="O52" i="45"/>
  <c r="O57" i="45" s="1"/>
  <c r="N52" i="45"/>
  <c r="N57" i="45" s="1"/>
  <c r="M52" i="45"/>
  <c r="M57" i="45" s="1"/>
  <c r="L52" i="45"/>
  <c r="L57" i="45" s="1"/>
  <c r="K52" i="45"/>
  <c r="K57" i="45" s="1"/>
  <c r="J52" i="45"/>
  <c r="J57" i="45" s="1"/>
  <c r="I52" i="45"/>
  <c r="I57" i="45" s="1"/>
  <c r="AR46" i="45"/>
  <c r="AQ46" i="45"/>
  <c r="AP46" i="45"/>
  <c r="AO46" i="45"/>
  <c r="AN46" i="45"/>
  <c r="AM46" i="45"/>
  <c r="AL46" i="45"/>
  <c r="AK46" i="45"/>
  <c r="AJ46" i="45"/>
  <c r="AI46" i="45"/>
  <c r="AH46" i="45"/>
  <c r="AG46" i="45"/>
  <c r="AF46" i="45"/>
  <c r="AE46" i="45"/>
  <c r="AD46" i="45"/>
  <c r="AC46" i="45"/>
  <c r="AB46" i="45"/>
  <c r="AA46" i="45"/>
  <c r="Z46" i="45"/>
  <c r="Y46" i="45"/>
  <c r="X46" i="45"/>
  <c r="W46" i="45"/>
  <c r="V46" i="45"/>
  <c r="U46" i="45"/>
  <c r="T46" i="45"/>
  <c r="S46" i="45"/>
  <c r="R46" i="45"/>
  <c r="Q46" i="45"/>
  <c r="P46" i="45"/>
  <c r="O46" i="45"/>
  <c r="N46" i="45"/>
  <c r="M46" i="45"/>
  <c r="L46" i="45"/>
  <c r="K46" i="45"/>
  <c r="J46" i="45"/>
  <c r="I46" i="45"/>
  <c r="AR40" i="45"/>
  <c r="AQ40" i="45"/>
  <c r="AP40" i="45"/>
  <c r="AO40" i="45"/>
  <c r="AN40" i="45"/>
  <c r="AM40" i="45"/>
  <c r="AL40" i="45"/>
  <c r="AK40" i="45"/>
  <c r="AJ40" i="45"/>
  <c r="AI40" i="45"/>
  <c r="AH40" i="45"/>
  <c r="AG40" i="45"/>
  <c r="AF40" i="45"/>
  <c r="AE40" i="45"/>
  <c r="AD40" i="45"/>
  <c r="AC40" i="45"/>
  <c r="AB40" i="45"/>
  <c r="AA40" i="45"/>
  <c r="Z40" i="45"/>
  <c r="Y40" i="45"/>
  <c r="X40" i="45"/>
  <c r="W40" i="45"/>
  <c r="V40" i="45"/>
  <c r="U40" i="45"/>
  <c r="T40" i="45"/>
  <c r="S40" i="45"/>
  <c r="R40" i="45"/>
  <c r="Q40" i="45"/>
  <c r="P40" i="45"/>
  <c r="O40" i="45"/>
  <c r="N40" i="45"/>
  <c r="M40" i="45"/>
  <c r="L40" i="45"/>
  <c r="K40" i="45"/>
  <c r="J40" i="45"/>
  <c r="I40" i="45"/>
  <c r="AR33" i="45"/>
  <c r="AQ33" i="45"/>
  <c r="AP33" i="45"/>
  <c r="AO33" i="45"/>
  <c r="AN33" i="45"/>
  <c r="AM33" i="45"/>
  <c r="AL33" i="45"/>
  <c r="AK33" i="45"/>
  <c r="AJ33" i="45"/>
  <c r="AI33" i="45"/>
  <c r="AH33" i="45"/>
  <c r="AG33" i="45"/>
  <c r="AF33" i="45"/>
  <c r="AE33" i="45"/>
  <c r="AD33" i="45"/>
  <c r="AC33" i="45"/>
  <c r="AB33" i="45"/>
  <c r="AA33" i="45"/>
  <c r="Z33" i="45"/>
  <c r="Y33" i="45"/>
  <c r="X33" i="45"/>
  <c r="W33" i="45"/>
  <c r="V33" i="45"/>
  <c r="U33" i="45"/>
  <c r="T33" i="45"/>
  <c r="S33" i="45"/>
  <c r="R33" i="45"/>
  <c r="Q33" i="45"/>
  <c r="P33" i="45"/>
  <c r="O33" i="45"/>
  <c r="N33" i="45"/>
  <c r="M33" i="45"/>
  <c r="L33" i="45"/>
  <c r="K33" i="45"/>
  <c r="J33" i="45"/>
  <c r="I33" i="45"/>
  <c r="AR27" i="45"/>
  <c r="AR47" i="45" s="1"/>
  <c r="AQ27" i="45"/>
  <c r="AQ47" i="45" s="1"/>
  <c r="AP27" i="45"/>
  <c r="AP47" i="45" s="1"/>
  <c r="AO27" i="45"/>
  <c r="AO47" i="45" s="1"/>
  <c r="AN27" i="45"/>
  <c r="AN47" i="45" s="1"/>
  <c r="AM27" i="45"/>
  <c r="AM47" i="45" s="1"/>
  <c r="AL27" i="45"/>
  <c r="AL47" i="45" s="1"/>
  <c r="AK27" i="45"/>
  <c r="AK47" i="45" s="1"/>
  <c r="AJ27" i="45"/>
  <c r="AJ47" i="45" s="1"/>
  <c r="AI27" i="45"/>
  <c r="AI47" i="45" s="1"/>
  <c r="AH27" i="45"/>
  <c r="AH47" i="45" s="1"/>
  <c r="AG27" i="45"/>
  <c r="AG47" i="45" s="1"/>
  <c r="AF27" i="45"/>
  <c r="AF47" i="45" s="1"/>
  <c r="AE27" i="45"/>
  <c r="AE47" i="45" s="1"/>
  <c r="AD27" i="45"/>
  <c r="AD47" i="45" s="1"/>
  <c r="AC27" i="45"/>
  <c r="AC47" i="45" s="1"/>
  <c r="AB27" i="45"/>
  <c r="AB47" i="45" s="1"/>
  <c r="AA27" i="45"/>
  <c r="AA47" i="45" s="1"/>
  <c r="Z27" i="45"/>
  <c r="Z47" i="45" s="1"/>
  <c r="Y27" i="45"/>
  <c r="Y47" i="45" s="1"/>
  <c r="X27" i="45"/>
  <c r="X47" i="45" s="1"/>
  <c r="W27" i="45"/>
  <c r="W47" i="45" s="1"/>
  <c r="V27" i="45"/>
  <c r="V47" i="45" s="1"/>
  <c r="U27" i="45"/>
  <c r="U47" i="45" s="1"/>
  <c r="T27" i="45"/>
  <c r="T47" i="45" s="1"/>
  <c r="S27" i="45"/>
  <c r="S47" i="45" s="1"/>
  <c r="R27" i="45"/>
  <c r="R47" i="45" s="1"/>
  <c r="Q27" i="45"/>
  <c r="Q47" i="45" s="1"/>
  <c r="P27" i="45"/>
  <c r="P47" i="45" s="1"/>
  <c r="O27" i="45"/>
  <c r="O47" i="45" s="1"/>
  <c r="N27" i="45"/>
  <c r="N47" i="45" s="1"/>
  <c r="M27" i="45"/>
  <c r="M47" i="45" s="1"/>
  <c r="L27" i="45"/>
  <c r="L47" i="45" s="1"/>
  <c r="K27" i="45"/>
  <c r="K47" i="45" s="1"/>
  <c r="J27" i="45"/>
  <c r="J47" i="45" s="1"/>
  <c r="I27" i="45"/>
  <c r="I47" i="45" s="1"/>
  <c r="AR15" i="45"/>
  <c r="AQ15" i="45"/>
  <c r="AP15" i="45"/>
  <c r="AO15" i="45"/>
  <c r="AN15" i="45"/>
  <c r="AM15" i="45"/>
  <c r="AL15" i="45"/>
  <c r="AK15" i="45"/>
  <c r="AJ15" i="45"/>
  <c r="AI15" i="45"/>
  <c r="AH15" i="45"/>
  <c r="AG15" i="45"/>
  <c r="AF15" i="45"/>
  <c r="AE15" i="45"/>
  <c r="AD15" i="45"/>
  <c r="AC15" i="45"/>
  <c r="AB15" i="45"/>
  <c r="AA15" i="45"/>
  <c r="Z15" i="45"/>
  <c r="Y15" i="45"/>
  <c r="X15" i="45"/>
  <c r="W15" i="45"/>
  <c r="V15" i="45"/>
  <c r="U15" i="45"/>
  <c r="T15" i="45"/>
  <c r="S15" i="45"/>
  <c r="R15" i="45"/>
  <c r="Q15" i="45"/>
  <c r="P15" i="45"/>
  <c r="O15" i="45"/>
  <c r="N15" i="45"/>
  <c r="M15" i="45"/>
  <c r="L15" i="45"/>
  <c r="K15" i="45"/>
  <c r="J15" i="45"/>
  <c r="I15" i="45"/>
  <c r="AR11" i="45"/>
  <c r="AQ11" i="45"/>
  <c r="AP11" i="45"/>
  <c r="AO11" i="45"/>
  <c r="AN11" i="45"/>
  <c r="AM11" i="45"/>
  <c r="AL11" i="45"/>
  <c r="AK11" i="45"/>
  <c r="AJ11" i="45"/>
  <c r="AI11" i="45"/>
  <c r="AH11" i="45"/>
  <c r="AG11" i="45"/>
  <c r="AF11" i="45"/>
  <c r="AE11" i="45"/>
  <c r="AD11" i="45"/>
  <c r="AC11" i="45"/>
  <c r="AB11" i="45"/>
  <c r="AA11" i="45"/>
  <c r="Z11" i="45"/>
  <c r="Y11" i="45"/>
  <c r="X11" i="45"/>
  <c r="W11" i="45"/>
  <c r="V11" i="45"/>
  <c r="U11" i="45"/>
  <c r="T11" i="45"/>
  <c r="S11" i="45"/>
  <c r="R11" i="45"/>
  <c r="Q11" i="45"/>
  <c r="P11" i="45"/>
  <c r="O11" i="45"/>
  <c r="N11" i="45"/>
  <c r="M11" i="45"/>
  <c r="L11" i="45"/>
  <c r="K11" i="45"/>
  <c r="J11" i="45"/>
  <c r="I11" i="45"/>
  <c r="E35" i="21"/>
  <c r="E32" i="21"/>
  <c r="E24" i="21"/>
  <c r="E21" i="21"/>
  <c r="E12" i="21"/>
  <c r="E9" i="21"/>
  <c r="T4" i="14"/>
  <c r="G29" i="9"/>
  <c r="G30" i="9" s="1"/>
  <c r="G3" i="17" a="1"/>
  <c r="G3" i="17" s="1"/>
  <c r="D79" i="6"/>
  <c r="C79" i="6"/>
  <c r="BL57" i="13"/>
  <c r="BK57" i="13"/>
  <c r="BJ57" i="13"/>
  <c r="BI57" i="13"/>
  <c r="BH57" i="13"/>
  <c r="BG57" i="13"/>
  <c r="BF57" i="13"/>
  <c r="BE57" i="13"/>
  <c r="BD57" i="13"/>
  <c r="BC57" i="13"/>
  <c r="BB57" i="13"/>
  <c r="BA57" i="13"/>
  <c r="AZ57" i="13"/>
  <c r="AY57" i="13"/>
  <c r="AX57" i="13"/>
  <c r="AW57" i="13"/>
  <c r="AV57" i="13"/>
  <c r="AU57" i="13"/>
  <c r="AT57" i="13"/>
  <c r="AS57" i="13"/>
  <c r="AR57" i="13"/>
  <c r="AQ57" i="13"/>
  <c r="AP57" i="13"/>
  <c r="AO57" i="13"/>
  <c r="AN57" i="13"/>
  <c r="AM57" i="13"/>
  <c r="AL57" i="13"/>
  <c r="AK57" i="13"/>
  <c r="AJ57" i="13"/>
  <c r="AI57" i="13"/>
  <c r="AH57" i="13"/>
  <c r="AG57" i="13"/>
  <c r="AF57" i="13"/>
  <c r="AE57" i="13"/>
  <c r="AD57" i="13"/>
  <c r="AC57" i="13"/>
  <c r="BL53" i="13"/>
  <c r="BL58" i="13" s="1"/>
  <c r="BK53" i="13"/>
  <c r="BK58" i="13" s="1"/>
  <c r="BJ53" i="13"/>
  <c r="BJ58" i="13" s="1"/>
  <c r="BI53" i="13"/>
  <c r="BI58" i="13" s="1"/>
  <c r="BH53" i="13"/>
  <c r="BH58" i="13" s="1"/>
  <c r="BG53" i="13"/>
  <c r="BG58" i="13" s="1"/>
  <c r="BF53" i="13"/>
  <c r="BF58" i="13" s="1"/>
  <c r="BE53" i="13"/>
  <c r="BE58" i="13" s="1"/>
  <c r="BD53" i="13"/>
  <c r="BD58" i="13" s="1"/>
  <c r="BC53" i="13"/>
  <c r="BC58" i="13" s="1"/>
  <c r="BB53" i="13"/>
  <c r="BB58" i="13" s="1"/>
  <c r="BA53" i="13"/>
  <c r="BA58" i="13" s="1"/>
  <c r="AZ53" i="13"/>
  <c r="AZ58" i="13" s="1"/>
  <c r="AY53" i="13"/>
  <c r="AY58" i="13" s="1"/>
  <c r="AX53" i="13"/>
  <c r="AX58" i="13" s="1"/>
  <c r="AW53" i="13"/>
  <c r="AW58" i="13" s="1"/>
  <c r="AV53" i="13"/>
  <c r="AV58" i="13" s="1"/>
  <c r="AU53" i="13"/>
  <c r="AU58" i="13" s="1"/>
  <c r="AT53" i="13"/>
  <c r="AT58" i="13" s="1"/>
  <c r="AS53" i="13"/>
  <c r="AS58" i="13" s="1"/>
  <c r="AR53" i="13"/>
  <c r="AR58" i="13" s="1"/>
  <c r="AQ53" i="13"/>
  <c r="AQ58" i="13" s="1"/>
  <c r="AP53" i="13"/>
  <c r="AP58" i="13" s="1"/>
  <c r="AO53" i="13"/>
  <c r="AO58" i="13" s="1"/>
  <c r="AN53" i="13"/>
  <c r="AN58" i="13" s="1"/>
  <c r="AM53" i="13"/>
  <c r="AM58" i="13" s="1"/>
  <c r="AL53" i="13"/>
  <c r="AL58" i="13" s="1"/>
  <c r="AK53" i="13"/>
  <c r="AK58" i="13" s="1"/>
  <c r="AJ53" i="13"/>
  <c r="AJ58" i="13" s="1"/>
  <c r="AI53" i="13"/>
  <c r="AI58" i="13" s="1"/>
  <c r="AH53" i="13"/>
  <c r="AH58" i="13" s="1"/>
  <c r="AG53" i="13"/>
  <c r="AG58" i="13" s="1"/>
  <c r="AF53" i="13"/>
  <c r="AF58" i="13" s="1"/>
  <c r="AE53" i="13"/>
  <c r="AE58" i="13" s="1"/>
  <c r="AD53" i="13"/>
  <c r="AD58" i="13" s="1"/>
  <c r="AC53" i="13"/>
  <c r="AC58" i="13" s="1"/>
  <c r="BL47" i="13"/>
  <c r="BK47" i="13"/>
  <c r="BJ47" i="13"/>
  <c r="BI47" i="13"/>
  <c r="BH47" i="13"/>
  <c r="BG47" i="13"/>
  <c r="BF47" i="13"/>
  <c r="BE47" i="13"/>
  <c r="BD47" i="13"/>
  <c r="BC47" i="13"/>
  <c r="BB47" i="13"/>
  <c r="BA47" i="13"/>
  <c r="AZ47" i="13"/>
  <c r="AY47" i="13"/>
  <c r="AX47" i="13"/>
  <c r="AW47" i="13"/>
  <c r="AV47" i="13"/>
  <c r="AU47" i="13"/>
  <c r="AT47" i="13"/>
  <c r="AS47" i="13"/>
  <c r="AR47" i="13"/>
  <c r="AQ47" i="13"/>
  <c r="AP47" i="13"/>
  <c r="AO47" i="13"/>
  <c r="AN47" i="13"/>
  <c r="AM47" i="13"/>
  <c r="AL47" i="13"/>
  <c r="AK47" i="13"/>
  <c r="AJ47" i="13"/>
  <c r="AI47" i="13"/>
  <c r="AH47" i="13"/>
  <c r="AG47" i="13"/>
  <c r="AF47" i="13"/>
  <c r="AE47" i="13"/>
  <c r="AD47" i="13"/>
  <c r="AC47" i="13"/>
  <c r="B47" i="13"/>
  <c r="BL41" i="13"/>
  <c r="BK41" i="13"/>
  <c r="BJ41" i="13"/>
  <c r="BI41" i="13"/>
  <c r="BH41" i="13"/>
  <c r="BG41" i="13"/>
  <c r="BF41" i="13"/>
  <c r="BE41" i="13"/>
  <c r="BD41" i="13"/>
  <c r="BC41" i="13"/>
  <c r="BB41" i="13"/>
  <c r="BA41" i="13"/>
  <c r="AZ41" i="13"/>
  <c r="AY41" i="13"/>
  <c r="AX41" i="13"/>
  <c r="AW41" i="13"/>
  <c r="AV41" i="13"/>
  <c r="AU41" i="13"/>
  <c r="AT41" i="13"/>
  <c r="AS41" i="13"/>
  <c r="AR41" i="13"/>
  <c r="AQ41" i="13"/>
  <c r="AP41" i="13"/>
  <c r="AO41" i="13"/>
  <c r="AN41" i="13"/>
  <c r="AM41" i="13"/>
  <c r="AL41" i="13"/>
  <c r="AK41" i="13"/>
  <c r="AJ41" i="13"/>
  <c r="AI41" i="13"/>
  <c r="AH41" i="13"/>
  <c r="AG41" i="13"/>
  <c r="AF41" i="13"/>
  <c r="AE41" i="13"/>
  <c r="AD41" i="13"/>
  <c r="AC41" i="13"/>
  <c r="B41" i="13"/>
  <c r="BL34" i="13"/>
  <c r="BK34" i="13"/>
  <c r="BJ34" i="13"/>
  <c r="BI34" i="13"/>
  <c r="BH34" i="13"/>
  <c r="BG34" i="13"/>
  <c r="BF34" i="13"/>
  <c r="BE34" i="13"/>
  <c r="BD34" i="13"/>
  <c r="BC34" i="13"/>
  <c r="BB34" i="13"/>
  <c r="BA34" i="13"/>
  <c r="AZ34" i="13"/>
  <c r="AY34" i="13"/>
  <c r="AX34" i="13"/>
  <c r="AW34" i="13"/>
  <c r="AV34" i="13"/>
  <c r="AU34" i="13"/>
  <c r="AT34" i="13"/>
  <c r="AS34" i="13"/>
  <c r="AR34" i="13"/>
  <c r="AQ34" i="13"/>
  <c r="AP34" i="13"/>
  <c r="AO34" i="13"/>
  <c r="AN34" i="13"/>
  <c r="AM34" i="13"/>
  <c r="AL34" i="13"/>
  <c r="AK34" i="13"/>
  <c r="AJ34" i="13"/>
  <c r="AI34" i="13"/>
  <c r="AH34" i="13"/>
  <c r="AG34" i="13"/>
  <c r="AF34" i="13"/>
  <c r="AE34" i="13"/>
  <c r="AD34" i="13"/>
  <c r="AC34" i="13"/>
  <c r="B34" i="13"/>
  <c r="BL28" i="13"/>
  <c r="BK28" i="13"/>
  <c r="BJ28" i="13"/>
  <c r="BI28" i="13"/>
  <c r="BH28" i="13"/>
  <c r="BG28" i="13"/>
  <c r="BF28" i="13"/>
  <c r="BE28" i="13"/>
  <c r="BD28" i="13"/>
  <c r="BC28" i="13"/>
  <c r="BB28" i="13"/>
  <c r="BA28" i="13"/>
  <c r="AZ28" i="13"/>
  <c r="AY28" i="13"/>
  <c r="AX28" i="13"/>
  <c r="AW28" i="13"/>
  <c r="AV28" i="13"/>
  <c r="AU28" i="13"/>
  <c r="AT28" i="13"/>
  <c r="AS28" i="13"/>
  <c r="AR28" i="13"/>
  <c r="AQ28" i="13"/>
  <c r="AP28" i="13"/>
  <c r="AO28" i="13"/>
  <c r="AN28" i="13"/>
  <c r="AM28" i="13"/>
  <c r="AL28" i="13"/>
  <c r="AK28" i="13"/>
  <c r="AJ28" i="13"/>
  <c r="AI28" i="13"/>
  <c r="AH28" i="13"/>
  <c r="AG28" i="13"/>
  <c r="AF28" i="13"/>
  <c r="AE28" i="13"/>
  <c r="AD28" i="13"/>
  <c r="AC28" i="13"/>
  <c r="B28" i="13"/>
  <c r="BL16" i="13"/>
  <c r="BK16" i="13"/>
  <c r="BJ16" i="13"/>
  <c r="BI16" i="13"/>
  <c r="BH16" i="13"/>
  <c r="BG16" i="13"/>
  <c r="BF16" i="13"/>
  <c r="BE16" i="13"/>
  <c r="BD16" i="13"/>
  <c r="BC16" i="13"/>
  <c r="BB16" i="13"/>
  <c r="BA16" i="13"/>
  <c r="AZ16" i="13"/>
  <c r="AY16" i="13"/>
  <c r="AX16" i="13"/>
  <c r="AW16" i="13"/>
  <c r="AV16" i="13"/>
  <c r="AU16" i="13"/>
  <c r="AT16" i="13"/>
  <c r="AS16" i="13"/>
  <c r="AR16" i="13"/>
  <c r="AQ16" i="13"/>
  <c r="AP16" i="13"/>
  <c r="AO16" i="13"/>
  <c r="AN16" i="13"/>
  <c r="AM16" i="13"/>
  <c r="AL16" i="13"/>
  <c r="AK16" i="13"/>
  <c r="AJ16" i="13"/>
  <c r="AI16" i="13"/>
  <c r="AH16" i="13"/>
  <c r="AG16" i="13"/>
  <c r="AF16" i="13"/>
  <c r="AE16" i="13"/>
  <c r="AD16" i="13"/>
  <c r="AC16" i="13"/>
  <c r="BL12" i="13"/>
  <c r="BK12" i="13"/>
  <c r="BJ12" i="13"/>
  <c r="BI12" i="13"/>
  <c r="BH12" i="13"/>
  <c r="BG12" i="13"/>
  <c r="BF12" i="13"/>
  <c r="BE12" i="13"/>
  <c r="BD12" i="13"/>
  <c r="BC12" i="13"/>
  <c r="BB12" i="13"/>
  <c r="BA12" i="13"/>
  <c r="AZ12" i="13"/>
  <c r="AY12" i="13"/>
  <c r="AX12" i="13"/>
  <c r="AW12" i="13"/>
  <c r="AV12" i="13"/>
  <c r="AU12" i="13"/>
  <c r="AT12" i="13"/>
  <c r="AS12" i="13"/>
  <c r="AR12" i="13"/>
  <c r="AQ12" i="13"/>
  <c r="AP12" i="13"/>
  <c r="AO12" i="13"/>
  <c r="AN12" i="13"/>
  <c r="AM12" i="13"/>
  <c r="AL12" i="13"/>
  <c r="AK12" i="13"/>
  <c r="AJ12" i="13"/>
  <c r="AI12" i="13"/>
  <c r="AH12" i="13"/>
  <c r="AG12" i="13"/>
  <c r="AF12" i="13"/>
  <c r="AE12" i="13"/>
  <c r="AD12" i="13"/>
  <c r="AC12" i="13"/>
  <c r="AD7" i="13"/>
  <c r="AE7" i="13" s="1"/>
  <c r="Z7" i="13"/>
  <c r="Y7" i="13"/>
  <c r="X7" i="13"/>
  <c r="W7" i="13"/>
  <c r="V7" i="13"/>
  <c r="U7" i="13"/>
  <c r="T7" i="13"/>
  <c r="S7" i="13"/>
  <c r="R7" i="13"/>
  <c r="Q7" i="13"/>
  <c r="P7" i="13"/>
  <c r="O7" i="13"/>
  <c r="J7" i="13"/>
  <c r="BL5" i="13"/>
  <c r="BK5" i="13"/>
  <c r="BJ5" i="13"/>
  <c r="BI5" i="13"/>
  <c r="BH5" i="13"/>
  <c r="BG5" i="13"/>
  <c r="BF5" i="13"/>
  <c r="BE5" i="13"/>
  <c r="BD5" i="13"/>
  <c r="BC5" i="13"/>
  <c r="BB5" i="13"/>
  <c r="BA5" i="13"/>
  <c r="AZ5" i="13"/>
  <c r="AY5" i="13"/>
  <c r="AX5" i="13"/>
  <c r="AW5" i="13"/>
  <c r="AV5" i="13"/>
  <c r="AU5" i="13"/>
  <c r="AT5" i="13"/>
  <c r="AS5" i="13"/>
  <c r="AR5" i="13"/>
  <c r="AQ5" i="13"/>
  <c r="AP5" i="13"/>
  <c r="AO5" i="13"/>
  <c r="AN5" i="13"/>
  <c r="AM5" i="13"/>
  <c r="AL5" i="13"/>
  <c r="AK5" i="13"/>
  <c r="AJ5" i="13"/>
  <c r="AI5" i="13"/>
  <c r="AH5" i="13"/>
  <c r="AG5" i="13"/>
  <c r="AF5" i="13"/>
  <c r="AE5" i="13"/>
  <c r="AD5" i="13"/>
  <c r="AC5" i="13"/>
  <c r="K5" i="13"/>
  <c r="P4" i="13"/>
  <c r="Q4" i="13" s="1"/>
  <c r="K4" i="13"/>
  <c r="L4" i="13" s="1"/>
  <c r="F7" i="12"/>
  <c r="G6" i="12"/>
  <c r="F4" i="12"/>
  <c r="G4" i="12"/>
  <c r="G3" i="12"/>
  <c r="K668" i="11"/>
  <c r="J668" i="11"/>
  <c r="K667" i="11"/>
  <c r="J667" i="11"/>
  <c r="K666" i="11"/>
  <c r="J666" i="11"/>
  <c r="K665" i="11"/>
  <c r="J665" i="11"/>
  <c r="K664" i="11"/>
  <c r="J664" i="11"/>
  <c r="K663" i="11"/>
  <c r="J663" i="11"/>
  <c r="K662" i="11"/>
  <c r="J662" i="11"/>
  <c r="K661" i="11"/>
  <c r="J661" i="11"/>
  <c r="K660" i="11"/>
  <c r="J660" i="11"/>
  <c r="K659" i="11"/>
  <c r="J659" i="11"/>
  <c r="K658" i="11"/>
  <c r="J658" i="11"/>
  <c r="K657" i="11"/>
  <c r="J657" i="11"/>
  <c r="K656" i="11"/>
  <c r="J656" i="11"/>
  <c r="K655" i="11"/>
  <c r="J655" i="11"/>
  <c r="K654" i="11"/>
  <c r="J654" i="11"/>
  <c r="K653" i="11"/>
  <c r="J653" i="11"/>
  <c r="K652" i="11"/>
  <c r="J652" i="11"/>
  <c r="K651" i="11"/>
  <c r="J651" i="11"/>
  <c r="K650" i="11"/>
  <c r="J650" i="11"/>
  <c r="K649" i="11"/>
  <c r="J649" i="11"/>
  <c r="K648" i="11"/>
  <c r="J648" i="11"/>
  <c r="K647" i="11"/>
  <c r="J647" i="11"/>
  <c r="K646" i="11"/>
  <c r="J646" i="11"/>
  <c r="K645" i="11"/>
  <c r="J645" i="11"/>
  <c r="K644" i="11"/>
  <c r="J644" i="11"/>
  <c r="K643" i="11"/>
  <c r="J643" i="11"/>
  <c r="K642" i="11"/>
  <c r="J642" i="11"/>
  <c r="K641" i="11"/>
  <c r="J641" i="11"/>
  <c r="K640" i="11"/>
  <c r="J640" i="11"/>
  <c r="K639" i="11"/>
  <c r="J639" i="11"/>
  <c r="K638" i="11"/>
  <c r="J638" i="11"/>
  <c r="K637" i="11"/>
  <c r="J637" i="11"/>
  <c r="K636" i="11"/>
  <c r="J636" i="11"/>
  <c r="K635" i="11"/>
  <c r="J635" i="11"/>
  <c r="K634" i="11"/>
  <c r="J634" i="11"/>
  <c r="K633" i="11"/>
  <c r="J633" i="11"/>
  <c r="K632" i="11"/>
  <c r="J632" i="11"/>
  <c r="K631" i="11"/>
  <c r="J631" i="11"/>
  <c r="K630" i="11"/>
  <c r="J630" i="11"/>
  <c r="K629" i="11"/>
  <c r="J629" i="11"/>
  <c r="K628" i="11"/>
  <c r="J628" i="11"/>
  <c r="K627" i="11"/>
  <c r="J627" i="11"/>
  <c r="K626" i="11"/>
  <c r="J626" i="11"/>
  <c r="K625" i="11"/>
  <c r="J625" i="11"/>
  <c r="K624" i="11"/>
  <c r="J624" i="11"/>
  <c r="K623" i="11"/>
  <c r="J623" i="11"/>
  <c r="K622" i="11"/>
  <c r="J622" i="11"/>
  <c r="K621" i="11"/>
  <c r="J621" i="11"/>
  <c r="K620" i="11"/>
  <c r="J620" i="11"/>
  <c r="K619" i="11"/>
  <c r="J619" i="11"/>
  <c r="K618" i="11"/>
  <c r="J618" i="11"/>
  <c r="K617" i="11"/>
  <c r="J617" i="11"/>
  <c r="K616" i="11"/>
  <c r="J616" i="11"/>
  <c r="K615" i="11"/>
  <c r="J615" i="11"/>
  <c r="K614" i="11"/>
  <c r="J614" i="11"/>
  <c r="K613" i="11"/>
  <c r="J613" i="11"/>
  <c r="K612" i="11"/>
  <c r="J612" i="11"/>
  <c r="K611" i="11"/>
  <c r="J611" i="11"/>
  <c r="K610" i="11"/>
  <c r="J610" i="11"/>
  <c r="K609" i="11"/>
  <c r="J609" i="11"/>
  <c r="K608" i="11"/>
  <c r="J608" i="11"/>
  <c r="K607" i="11"/>
  <c r="J607" i="11"/>
  <c r="K606" i="11"/>
  <c r="J606" i="11"/>
  <c r="K605" i="11"/>
  <c r="J605" i="11"/>
  <c r="K604" i="11"/>
  <c r="J604" i="11"/>
  <c r="K603" i="11"/>
  <c r="J603" i="11"/>
  <c r="K602" i="11"/>
  <c r="J602" i="11"/>
  <c r="K601" i="11"/>
  <c r="J601" i="11"/>
  <c r="K600" i="11"/>
  <c r="J600" i="11"/>
  <c r="K599" i="11"/>
  <c r="J599" i="11"/>
  <c r="K598" i="11"/>
  <c r="J598" i="11"/>
  <c r="K597" i="11"/>
  <c r="J597" i="11"/>
  <c r="K596" i="11"/>
  <c r="J596" i="11"/>
  <c r="K595" i="11"/>
  <c r="J595" i="11"/>
  <c r="K594" i="11"/>
  <c r="J594" i="11"/>
  <c r="K593" i="11"/>
  <c r="J593" i="11"/>
  <c r="K592" i="11"/>
  <c r="J592" i="11"/>
  <c r="K591" i="11"/>
  <c r="J591" i="11"/>
  <c r="K590" i="11"/>
  <c r="J590" i="11"/>
  <c r="K589" i="11"/>
  <c r="J589" i="11"/>
  <c r="K588" i="11"/>
  <c r="J588" i="11"/>
  <c r="K587" i="11"/>
  <c r="J587" i="11"/>
  <c r="K586" i="11"/>
  <c r="J586" i="11"/>
  <c r="K585" i="11"/>
  <c r="J585" i="11"/>
  <c r="K584" i="11"/>
  <c r="J584" i="11"/>
  <c r="K583" i="11"/>
  <c r="J583" i="11"/>
  <c r="K582" i="11"/>
  <c r="J582" i="11"/>
  <c r="K581" i="11"/>
  <c r="J581" i="11"/>
  <c r="K580" i="11"/>
  <c r="J580" i="11"/>
  <c r="K579" i="11"/>
  <c r="J579" i="11"/>
  <c r="K578" i="11"/>
  <c r="J578" i="11"/>
  <c r="K577" i="11"/>
  <c r="J577" i="11"/>
  <c r="K576" i="11"/>
  <c r="J576" i="11"/>
  <c r="K575" i="11"/>
  <c r="J575" i="11"/>
  <c r="K574" i="11"/>
  <c r="J574" i="11"/>
  <c r="K573" i="11"/>
  <c r="J573" i="11"/>
  <c r="K572" i="11"/>
  <c r="J572" i="11"/>
  <c r="K571" i="11"/>
  <c r="J571" i="11"/>
  <c r="K570" i="11"/>
  <c r="J570" i="11"/>
  <c r="K569" i="11"/>
  <c r="J569" i="11"/>
  <c r="K568" i="11"/>
  <c r="J568" i="11"/>
  <c r="K567" i="11"/>
  <c r="J567" i="11"/>
  <c r="K566" i="11"/>
  <c r="J566" i="11"/>
  <c r="K565" i="11"/>
  <c r="J565" i="11"/>
  <c r="K564" i="11"/>
  <c r="J564" i="11"/>
  <c r="K563" i="11"/>
  <c r="J563" i="11"/>
  <c r="K562" i="11"/>
  <c r="J562" i="11"/>
  <c r="K561" i="11"/>
  <c r="J561" i="11"/>
  <c r="K560" i="11"/>
  <c r="J560" i="11"/>
  <c r="K559" i="11"/>
  <c r="J559" i="11"/>
  <c r="K558" i="11"/>
  <c r="J558" i="11"/>
  <c r="K557" i="11"/>
  <c r="J557" i="11"/>
  <c r="K556" i="11"/>
  <c r="J556" i="11"/>
  <c r="K555" i="11"/>
  <c r="J555" i="11"/>
  <c r="K554" i="11"/>
  <c r="J554" i="11"/>
  <c r="K553" i="11"/>
  <c r="J553" i="11"/>
  <c r="K552" i="11"/>
  <c r="J552" i="11"/>
  <c r="K551" i="11"/>
  <c r="J551" i="11"/>
  <c r="K550" i="11"/>
  <c r="J550" i="11"/>
  <c r="K549" i="11"/>
  <c r="J549" i="11"/>
  <c r="K548" i="11"/>
  <c r="J548" i="11"/>
  <c r="K547" i="11"/>
  <c r="J547" i="11"/>
  <c r="K546" i="11"/>
  <c r="J546" i="11"/>
  <c r="K545" i="11"/>
  <c r="J545" i="11"/>
  <c r="K544" i="11"/>
  <c r="J544" i="11"/>
  <c r="K543" i="11"/>
  <c r="J543" i="11"/>
  <c r="K542" i="11"/>
  <c r="J542" i="11"/>
  <c r="K541" i="11"/>
  <c r="J541" i="11"/>
  <c r="K540" i="11"/>
  <c r="J540" i="11"/>
  <c r="K539" i="11"/>
  <c r="J539" i="11"/>
  <c r="K538" i="11"/>
  <c r="J538" i="11"/>
  <c r="K537" i="11"/>
  <c r="J537" i="11"/>
  <c r="K536" i="11"/>
  <c r="J536" i="11"/>
  <c r="K535" i="11"/>
  <c r="J535" i="11"/>
  <c r="K534" i="11"/>
  <c r="J534" i="11"/>
  <c r="K533" i="11"/>
  <c r="J533" i="11"/>
  <c r="K532" i="11"/>
  <c r="J532" i="11"/>
  <c r="K531" i="11"/>
  <c r="J531" i="11"/>
  <c r="K530" i="11"/>
  <c r="J530" i="11"/>
  <c r="K529" i="11"/>
  <c r="J529" i="11"/>
  <c r="K528" i="11"/>
  <c r="J528" i="11"/>
  <c r="K527" i="11"/>
  <c r="J527" i="11"/>
  <c r="K526" i="11"/>
  <c r="J526" i="11"/>
  <c r="K525" i="11"/>
  <c r="J525" i="11"/>
  <c r="K524" i="11"/>
  <c r="J524" i="11"/>
  <c r="K523" i="11"/>
  <c r="J523" i="11"/>
  <c r="K522" i="11"/>
  <c r="J522" i="11"/>
  <c r="K521" i="11"/>
  <c r="J521" i="11"/>
  <c r="K520" i="11"/>
  <c r="J520" i="11"/>
  <c r="K519" i="11"/>
  <c r="J519" i="11"/>
  <c r="K518" i="11"/>
  <c r="J518" i="11"/>
  <c r="K517" i="11"/>
  <c r="J517" i="11"/>
  <c r="K516" i="11"/>
  <c r="J516" i="11"/>
  <c r="K515" i="11"/>
  <c r="J515" i="11"/>
  <c r="K514" i="11"/>
  <c r="J514" i="11"/>
  <c r="K513" i="11"/>
  <c r="J513" i="11"/>
  <c r="K512" i="11"/>
  <c r="J512" i="11"/>
  <c r="K511" i="11"/>
  <c r="J511" i="11"/>
  <c r="K510" i="11"/>
  <c r="J510" i="11"/>
  <c r="K509" i="11"/>
  <c r="J509" i="11"/>
  <c r="K508" i="11"/>
  <c r="J508" i="11"/>
  <c r="K507" i="11"/>
  <c r="J507" i="11"/>
  <c r="K506" i="11"/>
  <c r="J506" i="11"/>
  <c r="K505" i="11"/>
  <c r="J505" i="11"/>
  <c r="K504" i="11"/>
  <c r="J504" i="11"/>
  <c r="K503" i="11"/>
  <c r="J503" i="11"/>
  <c r="K502" i="11"/>
  <c r="J502" i="11"/>
  <c r="K501" i="11"/>
  <c r="J501" i="11"/>
  <c r="K500" i="11"/>
  <c r="J500" i="11"/>
  <c r="K499" i="11"/>
  <c r="J499" i="11"/>
  <c r="K498" i="11"/>
  <c r="J498" i="11"/>
  <c r="K497" i="11"/>
  <c r="J497" i="11"/>
  <c r="K496" i="11"/>
  <c r="J496" i="11"/>
  <c r="K495" i="11"/>
  <c r="J495" i="11"/>
  <c r="K494" i="11"/>
  <c r="J494" i="11"/>
  <c r="K493" i="11"/>
  <c r="J493" i="11"/>
  <c r="K492" i="11"/>
  <c r="J492" i="11"/>
  <c r="K491" i="11"/>
  <c r="J491" i="11"/>
  <c r="K490" i="11"/>
  <c r="J490" i="11"/>
  <c r="K489" i="11"/>
  <c r="J489" i="11"/>
  <c r="K488" i="11"/>
  <c r="J488" i="11"/>
  <c r="K487" i="11"/>
  <c r="J487" i="11"/>
  <c r="K486" i="11"/>
  <c r="J486" i="11"/>
  <c r="K485" i="11"/>
  <c r="J485" i="11"/>
  <c r="K484" i="11"/>
  <c r="J484" i="11"/>
  <c r="K483" i="11"/>
  <c r="J483" i="11"/>
  <c r="K482" i="11"/>
  <c r="J482" i="11"/>
  <c r="K481" i="11"/>
  <c r="J481" i="11"/>
  <c r="K480" i="11"/>
  <c r="J480" i="11"/>
  <c r="K479" i="11"/>
  <c r="J479" i="11"/>
  <c r="K478" i="11"/>
  <c r="J478" i="11"/>
  <c r="K477" i="11"/>
  <c r="J477" i="11"/>
  <c r="K476" i="11"/>
  <c r="J476" i="11"/>
  <c r="K475" i="11"/>
  <c r="J475" i="11"/>
  <c r="K474" i="11"/>
  <c r="J474" i="11"/>
  <c r="K473" i="11"/>
  <c r="J473" i="11"/>
  <c r="K472" i="11"/>
  <c r="J472" i="11"/>
  <c r="K471" i="11"/>
  <c r="J471" i="11"/>
  <c r="K470" i="11"/>
  <c r="J470" i="11"/>
  <c r="K469" i="11"/>
  <c r="J469" i="11"/>
  <c r="K468" i="11"/>
  <c r="J468" i="11"/>
  <c r="K467" i="11"/>
  <c r="J467" i="11"/>
  <c r="K466" i="11"/>
  <c r="J466" i="11"/>
  <c r="K465" i="11"/>
  <c r="J465" i="11"/>
  <c r="K464" i="11"/>
  <c r="J464" i="11"/>
  <c r="K463" i="11"/>
  <c r="J463" i="11"/>
  <c r="K462" i="11"/>
  <c r="J462" i="11"/>
  <c r="K461" i="11"/>
  <c r="J461" i="11"/>
  <c r="K460" i="11"/>
  <c r="J460" i="11"/>
  <c r="K459" i="11"/>
  <c r="J459" i="11"/>
  <c r="K458" i="11"/>
  <c r="J458" i="11"/>
  <c r="K457" i="11"/>
  <c r="J457" i="11"/>
  <c r="K456" i="11"/>
  <c r="J456" i="11"/>
  <c r="K455" i="11"/>
  <c r="J455" i="11"/>
  <c r="K454" i="11"/>
  <c r="J454" i="11"/>
  <c r="K453" i="11"/>
  <c r="J453" i="11"/>
  <c r="K452" i="11"/>
  <c r="J452" i="11"/>
  <c r="K451" i="11"/>
  <c r="J451" i="11"/>
  <c r="K450" i="11"/>
  <c r="J450" i="11"/>
  <c r="K449" i="11"/>
  <c r="J449" i="11"/>
  <c r="K448" i="11"/>
  <c r="J448" i="11"/>
  <c r="K447" i="11"/>
  <c r="J447" i="11"/>
  <c r="K446" i="11"/>
  <c r="J446" i="11"/>
  <c r="K445" i="11"/>
  <c r="J445" i="11"/>
  <c r="K444" i="11"/>
  <c r="J444" i="11"/>
  <c r="K443" i="11"/>
  <c r="J443" i="11"/>
  <c r="K442" i="11"/>
  <c r="J442" i="11"/>
  <c r="K441" i="11"/>
  <c r="J441" i="11"/>
  <c r="K440" i="11"/>
  <c r="J440" i="11"/>
  <c r="K439" i="11"/>
  <c r="J439" i="11"/>
  <c r="K438" i="11"/>
  <c r="J438" i="11"/>
  <c r="K437" i="11"/>
  <c r="J437" i="11"/>
  <c r="K436" i="11"/>
  <c r="J436" i="11"/>
  <c r="K435" i="11"/>
  <c r="J435" i="11"/>
  <c r="K434" i="11"/>
  <c r="J434" i="11"/>
  <c r="K433" i="11"/>
  <c r="J433" i="11"/>
  <c r="K432" i="11"/>
  <c r="J432" i="11"/>
  <c r="K431" i="11"/>
  <c r="J431" i="11"/>
  <c r="K430" i="11"/>
  <c r="J430" i="11"/>
  <c r="K429" i="11"/>
  <c r="J429" i="11"/>
  <c r="K428" i="11"/>
  <c r="J428" i="11"/>
  <c r="K427" i="11"/>
  <c r="J427" i="11"/>
  <c r="K426" i="11"/>
  <c r="J426" i="11"/>
  <c r="K425" i="11"/>
  <c r="J425" i="11"/>
  <c r="K424" i="11"/>
  <c r="J424" i="11"/>
  <c r="K423" i="11"/>
  <c r="J423" i="11"/>
  <c r="K422" i="11"/>
  <c r="J422" i="11"/>
  <c r="K421" i="11"/>
  <c r="J421" i="11"/>
  <c r="K420" i="11"/>
  <c r="J420" i="11"/>
  <c r="K419" i="11"/>
  <c r="J419" i="11"/>
  <c r="K418" i="11"/>
  <c r="J418" i="11"/>
  <c r="K417" i="11"/>
  <c r="J417" i="11"/>
  <c r="K416" i="11"/>
  <c r="J416" i="11"/>
  <c r="K415" i="11"/>
  <c r="J415" i="11"/>
  <c r="K414" i="11"/>
  <c r="J414" i="11"/>
  <c r="K413" i="11"/>
  <c r="J413" i="11"/>
  <c r="K412" i="11"/>
  <c r="J412" i="11"/>
  <c r="K411" i="11"/>
  <c r="J411" i="11"/>
  <c r="K410" i="11"/>
  <c r="J410" i="11"/>
  <c r="K409" i="11"/>
  <c r="J409" i="11"/>
  <c r="K408" i="11"/>
  <c r="J408" i="11"/>
  <c r="K407" i="11"/>
  <c r="J407" i="11"/>
  <c r="K406" i="11"/>
  <c r="J406" i="11"/>
  <c r="K405" i="11"/>
  <c r="J405" i="11"/>
  <c r="K404" i="11"/>
  <c r="J404" i="11"/>
  <c r="K403" i="11"/>
  <c r="J403" i="11"/>
  <c r="K402" i="11"/>
  <c r="J402" i="11"/>
  <c r="K401" i="11"/>
  <c r="J401" i="11"/>
  <c r="K400" i="11"/>
  <c r="J400" i="11"/>
  <c r="K399" i="11"/>
  <c r="J399" i="11"/>
  <c r="K398" i="11"/>
  <c r="J398" i="11"/>
  <c r="K397" i="11"/>
  <c r="J397" i="11"/>
  <c r="K396" i="11"/>
  <c r="J396" i="11"/>
  <c r="K395" i="11"/>
  <c r="J395" i="11"/>
  <c r="K394" i="11"/>
  <c r="J394" i="11"/>
  <c r="K393" i="11"/>
  <c r="J393" i="11"/>
  <c r="K392" i="11"/>
  <c r="J392" i="11"/>
  <c r="K391" i="11"/>
  <c r="J391" i="11"/>
  <c r="K390" i="11"/>
  <c r="J390" i="11"/>
  <c r="K389" i="11"/>
  <c r="J389" i="11"/>
  <c r="K388" i="11"/>
  <c r="J388" i="11"/>
  <c r="K387" i="11"/>
  <c r="J387" i="11"/>
  <c r="K386" i="11"/>
  <c r="J386" i="11"/>
  <c r="K385" i="11"/>
  <c r="J385" i="11"/>
  <c r="K384" i="11"/>
  <c r="J384" i="11"/>
  <c r="K383" i="11"/>
  <c r="J383" i="11"/>
  <c r="K382" i="11"/>
  <c r="J382" i="11"/>
  <c r="K381" i="11"/>
  <c r="J381" i="11"/>
  <c r="K380" i="11"/>
  <c r="J380" i="11"/>
  <c r="K379" i="11"/>
  <c r="J379" i="11"/>
  <c r="K378" i="11"/>
  <c r="J378" i="11"/>
  <c r="K377" i="11"/>
  <c r="J377" i="11"/>
  <c r="K376" i="11"/>
  <c r="J376" i="11"/>
  <c r="K375" i="11"/>
  <c r="J375" i="11"/>
  <c r="K374" i="11"/>
  <c r="J374" i="11"/>
  <c r="K373" i="11"/>
  <c r="J373" i="11"/>
  <c r="K372" i="11"/>
  <c r="J372" i="11"/>
  <c r="K371" i="11"/>
  <c r="J371" i="11"/>
  <c r="K370" i="11"/>
  <c r="J370" i="11"/>
  <c r="K369" i="11"/>
  <c r="J369" i="11"/>
  <c r="K368" i="11"/>
  <c r="J368" i="11"/>
  <c r="K367" i="11"/>
  <c r="J367" i="11"/>
  <c r="K366" i="11"/>
  <c r="J366" i="11"/>
  <c r="K365" i="11"/>
  <c r="J365" i="11"/>
  <c r="K364" i="11"/>
  <c r="J364" i="11"/>
  <c r="K363" i="11"/>
  <c r="J363" i="11"/>
  <c r="K362" i="11"/>
  <c r="J362" i="11"/>
  <c r="K361" i="11"/>
  <c r="J361" i="11"/>
  <c r="K360" i="11"/>
  <c r="J360" i="11"/>
  <c r="K359" i="11"/>
  <c r="J359" i="11"/>
  <c r="K358" i="11"/>
  <c r="J358" i="11"/>
  <c r="K357" i="11"/>
  <c r="J357" i="11"/>
  <c r="K356" i="11"/>
  <c r="J356" i="11"/>
  <c r="K355" i="11"/>
  <c r="J355" i="11"/>
  <c r="K354" i="11"/>
  <c r="J354" i="11"/>
  <c r="K353" i="11"/>
  <c r="J353" i="11"/>
  <c r="K352" i="11"/>
  <c r="J352" i="11"/>
  <c r="K351" i="11"/>
  <c r="J351" i="11"/>
  <c r="K350" i="11"/>
  <c r="J350" i="11"/>
  <c r="K349" i="11"/>
  <c r="J349" i="11"/>
  <c r="K348" i="11"/>
  <c r="J348" i="11"/>
  <c r="K347" i="11"/>
  <c r="J347" i="11"/>
  <c r="K346" i="11"/>
  <c r="J346" i="11"/>
  <c r="K345" i="11"/>
  <c r="J345" i="11"/>
  <c r="K344" i="11"/>
  <c r="J344" i="11"/>
  <c r="K343" i="11"/>
  <c r="J343" i="11"/>
  <c r="K342" i="11"/>
  <c r="J342" i="11"/>
  <c r="K341" i="11"/>
  <c r="J341" i="11"/>
  <c r="K340" i="11"/>
  <c r="J340" i="11"/>
  <c r="K339" i="11"/>
  <c r="J339" i="11"/>
  <c r="K338" i="11"/>
  <c r="J338" i="11"/>
  <c r="K337" i="11"/>
  <c r="J337" i="11"/>
  <c r="K336" i="11"/>
  <c r="J336" i="11"/>
  <c r="K335" i="11"/>
  <c r="J335" i="11"/>
  <c r="K334" i="11"/>
  <c r="J334" i="11"/>
  <c r="K333" i="11"/>
  <c r="J333" i="11"/>
  <c r="K332" i="11"/>
  <c r="J332" i="11"/>
  <c r="K331" i="11"/>
  <c r="J331" i="11"/>
  <c r="K330" i="11"/>
  <c r="J330" i="11"/>
  <c r="K329" i="11"/>
  <c r="J329" i="11"/>
  <c r="K328" i="11"/>
  <c r="J328" i="11"/>
  <c r="K327" i="11"/>
  <c r="J327" i="11"/>
  <c r="K326" i="11"/>
  <c r="J326" i="11"/>
  <c r="K325" i="11"/>
  <c r="J325" i="11"/>
  <c r="K324" i="11"/>
  <c r="J324" i="11"/>
  <c r="K323" i="11"/>
  <c r="J323" i="11"/>
  <c r="K322" i="11"/>
  <c r="J322" i="11"/>
  <c r="K321" i="11"/>
  <c r="J321" i="11"/>
  <c r="K320" i="11"/>
  <c r="J320" i="11"/>
  <c r="K319" i="11"/>
  <c r="J319" i="11"/>
  <c r="K318" i="11"/>
  <c r="J318" i="11"/>
  <c r="K317" i="11"/>
  <c r="J317" i="11"/>
  <c r="K316" i="11"/>
  <c r="J316" i="11"/>
  <c r="K315" i="11"/>
  <c r="J315" i="11"/>
  <c r="K314" i="11"/>
  <c r="J314" i="11"/>
  <c r="K313" i="11"/>
  <c r="J313" i="11"/>
  <c r="K312" i="11"/>
  <c r="J312" i="11"/>
  <c r="K311" i="11"/>
  <c r="J311" i="11"/>
  <c r="K310" i="11"/>
  <c r="J310" i="11"/>
  <c r="K309" i="11"/>
  <c r="J309" i="11"/>
  <c r="K308" i="11"/>
  <c r="J308" i="11"/>
  <c r="K307" i="11"/>
  <c r="J307" i="11"/>
  <c r="K306" i="11"/>
  <c r="J306" i="11"/>
  <c r="K305" i="11"/>
  <c r="J305" i="11"/>
  <c r="K304" i="11"/>
  <c r="J304" i="11"/>
  <c r="K303" i="11"/>
  <c r="J303" i="11"/>
  <c r="K302" i="11"/>
  <c r="J302" i="11"/>
  <c r="K301" i="11"/>
  <c r="J301" i="11"/>
  <c r="K300" i="11"/>
  <c r="J300" i="11"/>
  <c r="K299" i="11"/>
  <c r="J299" i="11"/>
  <c r="K298" i="11"/>
  <c r="J298" i="11"/>
  <c r="K297" i="11"/>
  <c r="J297" i="11"/>
  <c r="K296" i="11"/>
  <c r="J296" i="11"/>
  <c r="K295" i="11"/>
  <c r="J295" i="11"/>
  <c r="K294" i="11"/>
  <c r="J294" i="11"/>
  <c r="K293" i="11"/>
  <c r="J293" i="11"/>
  <c r="K292" i="11"/>
  <c r="J292" i="11"/>
  <c r="K291" i="11"/>
  <c r="J291" i="11"/>
  <c r="K290" i="11"/>
  <c r="J290" i="11"/>
  <c r="K289" i="11"/>
  <c r="J289" i="11"/>
  <c r="K288" i="11"/>
  <c r="J288" i="11"/>
  <c r="K287" i="11"/>
  <c r="J287" i="11"/>
  <c r="K286" i="11"/>
  <c r="J286" i="11"/>
  <c r="K285" i="11"/>
  <c r="J285" i="11"/>
  <c r="K284" i="11"/>
  <c r="J284" i="11"/>
  <c r="K283" i="11"/>
  <c r="J283" i="11"/>
  <c r="K282" i="11"/>
  <c r="J282" i="11"/>
  <c r="K281" i="11"/>
  <c r="J281" i="11"/>
  <c r="K280" i="11"/>
  <c r="J280" i="11"/>
  <c r="K279" i="11"/>
  <c r="J279" i="11"/>
  <c r="K278" i="11"/>
  <c r="J278" i="11"/>
  <c r="K277" i="11"/>
  <c r="J277" i="11"/>
  <c r="K276" i="11"/>
  <c r="J276" i="11"/>
  <c r="K275" i="11"/>
  <c r="J275" i="11"/>
  <c r="K274" i="11"/>
  <c r="J274" i="11"/>
  <c r="K273" i="11"/>
  <c r="J273" i="11"/>
  <c r="K272" i="11"/>
  <c r="J272" i="11"/>
  <c r="K271" i="11"/>
  <c r="J271" i="11"/>
  <c r="K270" i="11"/>
  <c r="J270" i="11"/>
  <c r="K269" i="11"/>
  <c r="J269" i="11"/>
  <c r="K268" i="11"/>
  <c r="J268" i="11"/>
  <c r="K267" i="11"/>
  <c r="J267" i="11"/>
  <c r="K266" i="11"/>
  <c r="J266" i="11"/>
  <c r="K265" i="11"/>
  <c r="J265" i="11"/>
  <c r="K264" i="11"/>
  <c r="J264" i="11"/>
  <c r="K263" i="11"/>
  <c r="J263" i="11"/>
  <c r="K262" i="11"/>
  <c r="J262" i="11"/>
  <c r="K261" i="11"/>
  <c r="J261" i="11"/>
  <c r="K260" i="11"/>
  <c r="J260" i="11"/>
  <c r="K259" i="11"/>
  <c r="J259" i="11"/>
  <c r="K258" i="11"/>
  <c r="J258" i="11"/>
  <c r="K257" i="11"/>
  <c r="J257" i="11"/>
  <c r="K256" i="11"/>
  <c r="J256" i="11"/>
  <c r="K255" i="11"/>
  <c r="J255" i="11"/>
  <c r="K254" i="11"/>
  <c r="J254" i="11"/>
  <c r="K253" i="11"/>
  <c r="J253" i="11"/>
  <c r="K252" i="11"/>
  <c r="J252" i="11"/>
  <c r="K251" i="11"/>
  <c r="J251" i="11"/>
  <c r="K250" i="11"/>
  <c r="J250" i="11"/>
  <c r="K249" i="11"/>
  <c r="J249" i="11"/>
  <c r="K248" i="11"/>
  <c r="J248" i="11"/>
  <c r="K247" i="11"/>
  <c r="J247" i="11"/>
  <c r="K246" i="11"/>
  <c r="J246" i="11"/>
  <c r="K245" i="11"/>
  <c r="J245" i="11"/>
  <c r="K244" i="11"/>
  <c r="J244" i="11"/>
  <c r="K243" i="11"/>
  <c r="J243" i="11"/>
  <c r="K242" i="11"/>
  <c r="J242" i="11"/>
  <c r="K241" i="11"/>
  <c r="J241" i="11"/>
  <c r="K240" i="11"/>
  <c r="J240" i="11"/>
  <c r="K239" i="11"/>
  <c r="J239" i="11"/>
  <c r="K238" i="11"/>
  <c r="J238" i="11"/>
  <c r="K237" i="11"/>
  <c r="J237" i="11"/>
  <c r="K236" i="11"/>
  <c r="J236" i="11"/>
  <c r="K235" i="11"/>
  <c r="J235" i="11"/>
  <c r="K234" i="11"/>
  <c r="J234" i="11"/>
  <c r="K233" i="11"/>
  <c r="J233" i="11"/>
  <c r="K232" i="11"/>
  <c r="J232" i="11"/>
  <c r="K231" i="11"/>
  <c r="J231" i="11"/>
  <c r="K230" i="11"/>
  <c r="J230" i="11"/>
  <c r="K229" i="11"/>
  <c r="J229" i="11"/>
  <c r="K228" i="11"/>
  <c r="J228" i="11"/>
  <c r="K227" i="11"/>
  <c r="J227" i="11"/>
  <c r="K226" i="11"/>
  <c r="J226" i="11"/>
  <c r="K225" i="11"/>
  <c r="J225" i="11"/>
  <c r="K224" i="11"/>
  <c r="J224" i="11"/>
  <c r="K223" i="11"/>
  <c r="J223" i="11"/>
  <c r="K222" i="11"/>
  <c r="J222" i="11"/>
  <c r="K221" i="11"/>
  <c r="J221" i="11"/>
  <c r="K220" i="11"/>
  <c r="J220" i="11"/>
  <c r="K219" i="11"/>
  <c r="J219" i="11"/>
  <c r="K218" i="11"/>
  <c r="J218" i="11"/>
  <c r="K217" i="11"/>
  <c r="J217" i="11"/>
  <c r="K216" i="11"/>
  <c r="J216" i="11"/>
  <c r="K215" i="11"/>
  <c r="J215" i="11"/>
  <c r="K214" i="11"/>
  <c r="J214" i="11"/>
  <c r="K213" i="11"/>
  <c r="J213" i="11"/>
  <c r="K212" i="11"/>
  <c r="J212" i="11"/>
  <c r="K211" i="11"/>
  <c r="J211" i="11"/>
  <c r="K210" i="11"/>
  <c r="J210" i="11"/>
  <c r="K209" i="11"/>
  <c r="J209" i="11"/>
  <c r="K208" i="11"/>
  <c r="J208" i="11"/>
  <c r="K207" i="11"/>
  <c r="J207" i="11"/>
  <c r="K206" i="11"/>
  <c r="J206" i="11"/>
  <c r="K205" i="11"/>
  <c r="J205" i="11"/>
  <c r="K204" i="11"/>
  <c r="J204" i="11"/>
  <c r="K203" i="11"/>
  <c r="J203" i="11"/>
  <c r="K202" i="11"/>
  <c r="J202" i="11"/>
  <c r="K201" i="11"/>
  <c r="J201" i="11"/>
  <c r="K200" i="11"/>
  <c r="J200" i="11"/>
  <c r="K199" i="11"/>
  <c r="J199" i="11"/>
  <c r="K198" i="11"/>
  <c r="J198" i="11"/>
  <c r="K197" i="11"/>
  <c r="J197" i="11"/>
  <c r="K196" i="11"/>
  <c r="J196" i="11"/>
  <c r="K195" i="11"/>
  <c r="J195" i="11"/>
  <c r="K194" i="11"/>
  <c r="J194" i="11"/>
  <c r="K193" i="11"/>
  <c r="J193" i="11"/>
  <c r="K192" i="11"/>
  <c r="J192" i="11"/>
  <c r="K191" i="11"/>
  <c r="J191" i="11"/>
  <c r="K190" i="11"/>
  <c r="J190" i="11"/>
  <c r="K189" i="11"/>
  <c r="J189" i="11"/>
  <c r="K188" i="11"/>
  <c r="J188" i="11"/>
  <c r="K187" i="11"/>
  <c r="J187" i="11"/>
  <c r="K186" i="11"/>
  <c r="J186" i="11"/>
  <c r="K185" i="11"/>
  <c r="J185" i="11"/>
  <c r="K184" i="11"/>
  <c r="J184" i="11"/>
  <c r="K183" i="11"/>
  <c r="J183" i="11"/>
  <c r="K182" i="11"/>
  <c r="J182" i="11"/>
  <c r="K181" i="11"/>
  <c r="J181" i="11"/>
  <c r="K180" i="11"/>
  <c r="J180" i="11"/>
  <c r="K179" i="11"/>
  <c r="J179" i="11"/>
  <c r="K178" i="11"/>
  <c r="J178" i="11"/>
  <c r="K177" i="11"/>
  <c r="J177" i="11"/>
  <c r="K176" i="11"/>
  <c r="J176" i="11"/>
  <c r="K175" i="11"/>
  <c r="J175" i="11"/>
  <c r="K174" i="11"/>
  <c r="J174" i="11"/>
  <c r="K173" i="11"/>
  <c r="J173" i="11"/>
  <c r="K172" i="11"/>
  <c r="J172" i="11"/>
  <c r="K171" i="11"/>
  <c r="J171" i="11"/>
  <c r="K170" i="11"/>
  <c r="J170" i="11"/>
  <c r="K169" i="11"/>
  <c r="J169" i="11"/>
  <c r="K168" i="11"/>
  <c r="J168" i="11"/>
  <c r="K167" i="11"/>
  <c r="J167" i="11"/>
  <c r="K166" i="11"/>
  <c r="J166" i="11"/>
  <c r="K165" i="11"/>
  <c r="J165" i="11"/>
  <c r="K164" i="11"/>
  <c r="J164" i="11"/>
  <c r="K163" i="11"/>
  <c r="J163" i="11"/>
  <c r="K162" i="11"/>
  <c r="J162" i="11"/>
  <c r="K161" i="11"/>
  <c r="J161" i="11"/>
  <c r="K160" i="11"/>
  <c r="J160" i="11"/>
  <c r="K159" i="11"/>
  <c r="J159" i="11"/>
  <c r="K158" i="11"/>
  <c r="J158" i="11"/>
  <c r="K157" i="11"/>
  <c r="J157" i="11"/>
  <c r="K156" i="11"/>
  <c r="J156" i="11"/>
  <c r="K155" i="11"/>
  <c r="J155" i="11"/>
  <c r="K154" i="11"/>
  <c r="J154" i="11"/>
  <c r="K153" i="11"/>
  <c r="J153" i="11"/>
  <c r="K152" i="11"/>
  <c r="J152" i="11"/>
  <c r="K151" i="11"/>
  <c r="J151" i="11"/>
  <c r="K150" i="11"/>
  <c r="J150" i="11"/>
  <c r="K149" i="11"/>
  <c r="J149" i="11"/>
  <c r="K148" i="11"/>
  <c r="J148" i="11"/>
  <c r="K147" i="11"/>
  <c r="J147" i="11"/>
  <c r="K146" i="11"/>
  <c r="J146" i="11"/>
  <c r="K145" i="11"/>
  <c r="J145" i="11"/>
  <c r="K144" i="11"/>
  <c r="J144" i="11"/>
  <c r="K143" i="11"/>
  <c r="J143" i="11"/>
  <c r="K142" i="11"/>
  <c r="J142" i="11"/>
  <c r="K141" i="11"/>
  <c r="J141" i="11"/>
  <c r="K140" i="11"/>
  <c r="J140" i="11"/>
  <c r="K139" i="11"/>
  <c r="J139" i="11"/>
  <c r="K138" i="11"/>
  <c r="J138" i="11"/>
  <c r="K137" i="11"/>
  <c r="J137" i="11"/>
  <c r="K136" i="11"/>
  <c r="J136" i="11"/>
  <c r="K135" i="11"/>
  <c r="J135" i="11"/>
  <c r="K134" i="11"/>
  <c r="J134" i="11"/>
  <c r="K133" i="11"/>
  <c r="J133" i="11"/>
  <c r="K132" i="11"/>
  <c r="J132" i="11"/>
  <c r="K131" i="11"/>
  <c r="J131" i="11"/>
  <c r="K130" i="11"/>
  <c r="J130" i="11"/>
  <c r="K129" i="11"/>
  <c r="J129" i="11"/>
  <c r="K128" i="11"/>
  <c r="J128" i="11"/>
  <c r="K127" i="11"/>
  <c r="J127" i="11"/>
  <c r="K126" i="11"/>
  <c r="J126" i="11"/>
  <c r="K125" i="11"/>
  <c r="J125" i="11"/>
  <c r="K124" i="11"/>
  <c r="J124" i="11"/>
  <c r="K123" i="11"/>
  <c r="J123" i="11"/>
  <c r="K122" i="11"/>
  <c r="J122" i="11"/>
  <c r="K121" i="11"/>
  <c r="J121" i="11"/>
  <c r="K120" i="11"/>
  <c r="J120" i="11"/>
  <c r="K119" i="11"/>
  <c r="J119" i="11"/>
  <c r="K118" i="11"/>
  <c r="J118" i="11"/>
  <c r="K117" i="11"/>
  <c r="J117" i="11"/>
  <c r="K116" i="11"/>
  <c r="J116" i="11"/>
  <c r="K115" i="11"/>
  <c r="J115" i="11"/>
  <c r="K114" i="11"/>
  <c r="J114" i="11"/>
  <c r="K113" i="11"/>
  <c r="J113" i="11"/>
  <c r="K112" i="11"/>
  <c r="J112" i="11"/>
  <c r="K111" i="11"/>
  <c r="J111" i="11"/>
  <c r="K110" i="11"/>
  <c r="J110" i="11"/>
  <c r="K109" i="11"/>
  <c r="J109" i="11"/>
  <c r="K108" i="11"/>
  <c r="J108" i="11"/>
  <c r="K107" i="11"/>
  <c r="J107" i="11"/>
  <c r="K106" i="11"/>
  <c r="J106" i="11"/>
  <c r="K105" i="11"/>
  <c r="J105" i="11"/>
  <c r="K104" i="11"/>
  <c r="J104" i="11"/>
  <c r="K103" i="11"/>
  <c r="J103" i="11"/>
  <c r="K102" i="11"/>
  <c r="J102" i="11"/>
  <c r="K101" i="11"/>
  <c r="J101" i="11"/>
  <c r="K100" i="11"/>
  <c r="J100" i="11"/>
  <c r="K99" i="11"/>
  <c r="J99" i="11"/>
  <c r="K98" i="11"/>
  <c r="J98" i="11"/>
  <c r="K97" i="11"/>
  <c r="J97" i="11"/>
  <c r="K96" i="11"/>
  <c r="J96" i="11"/>
  <c r="K95" i="11"/>
  <c r="J95" i="11"/>
  <c r="K94" i="11"/>
  <c r="J94" i="11"/>
  <c r="K93" i="11"/>
  <c r="J93" i="11"/>
  <c r="K92" i="11"/>
  <c r="J92" i="11"/>
  <c r="K91" i="11"/>
  <c r="J91" i="11"/>
  <c r="K90" i="11"/>
  <c r="J90" i="11"/>
  <c r="K89" i="11"/>
  <c r="J89" i="11"/>
  <c r="K88" i="11"/>
  <c r="J88" i="11"/>
  <c r="K87" i="11"/>
  <c r="J87" i="11"/>
  <c r="K86" i="11"/>
  <c r="J86" i="11"/>
  <c r="K85" i="11"/>
  <c r="J85" i="11"/>
  <c r="K84" i="11"/>
  <c r="J84" i="11"/>
  <c r="K83" i="11"/>
  <c r="J83" i="11"/>
  <c r="K82" i="11"/>
  <c r="J82" i="11"/>
  <c r="K81" i="11"/>
  <c r="J81" i="11"/>
  <c r="K80" i="11"/>
  <c r="J80" i="11"/>
  <c r="K79" i="11"/>
  <c r="J79" i="11"/>
  <c r="K78" i="11"/>
  <c r="J78" i="11"/>
  <c r="K77" i="11"/>
  <c r="J77" i="11"/>
  <c r="K76" i="11"/>
  <c r="J76" i="11"/>
  <c r="K75" i="11"/>
  <c r="J75" i="11"/>
  <c r="K74" i="11"/>
  <c r="J74" i="11"/>
  <c r="K73" i="11"/>
  <c r="J73" i="11"/>
  <c r="K72" i="11"/>
  <c r="J72" i="11"/>
  <c r="K71" i="11"/>
  <c r="J71" i="11"/>
  <c r="K70" i="11"/>
  <c r="J70" i="11"/>
  <c r="K69" i="11"/>
  <c r="J69" i="11"/>
  <c r="K68" i="11"/>
  <c r="J68" i="11"/>
  <c r="K67" i="11"/>
  <c r="J67" i="11"/>
  <c r="K66" i="11"/>
  <c r="J66" i="11"/>
  <c r="K65" i="11"/>
  <c r="J65" i="11"/>
  <c r="K64" i="11"/>
  <c r="J64" i="11"/>
  <c r="K63" i="11"/>
  <c r="J63" i="11"/>
  <c r="K62" i="11"/>
  <c r="J62" i="11"/>
  <c r="K61" i="11"/>
  <c r="J61" i="11"/>
  <c r="K60" i="11"/>
  <c r="J60" i="11"/>
  <c r="K59" i="11"/>
  <c r="J59" i="11"/>
  <c r="K58" i="11"/>
  <c r="J58" i="11"/>
  <c r="K57" i="11"/>
  <c r="J57" i="11"/>
  <c r="K56" i="11"/>
  <c r="J56" i="11"/>
  <c r="K55" i="11"/>
  <c r="J55" i="11"/>
  <c r="K54" i="11"/>
  <c r="J54" i="11"/>
  <c r="K53" i="11"/>
  <c r="J53" i="11"/>
  <c r="K52" i="11"/>
  <c r="J52" i="11"/>
  <c r="K51" i="11"/>
  <c r="J51" i="11"/>
  <c r="K50" i="11"/>
  <c r="J50" i="11"/>
  <c r="K49" i="11"/>
  <c r="J49" i="11"/>
  <c r="K48" i="11"/>
  <c r="J48" i="11"/>
  <c r="K47" i="11"/>
  <c r="J47" i="11"/>
  <c r="K46" i="11"/>
  <c r="J46" i="11"/>
  <c r="K45" i="11"/>
  <c r="J45" i="11"/>
  <c r="K44" i="11"/>
  <c r="J44" i="11"/>
  <c r="K43" i="11"/>
  <c r="J43" i="11"/>
  <c r="K42" i="11"/>
  <c r="J42" i="11"/>
  <c r="K41" i="11"/>
  <c r="J41" i="11"/>
  <c r="K40" i="11"/>
  <c r="J40" i="11"/>
  <c r="K39" i="11"/>
  <c r="J39" i="11"/>
  <c r="K38" i="11"/>
  <c r="J38" i="11"/>
  <c r="K37" i="11"/>
  <c r="J37" i="11"/>
  <c r="K36" i="11"/>
  <c r="J36" i="11"/>
  <c r="K35" i="11"/>
  <c r="J35" i="11"/>
  <c r="K34" i="11"/>
  <c r="J34" i="11"/>
  <c r="K33" i="11"/>
  <c r="J33" i="11"/>
  <c r="K32" i="11"/>
  <c r="J32" i="11"/>
  <c r="K31" i="11"/>
  <c r="J31" i="11"/>
  <c r="K30" i="11"/>
  <c r="J30" i="11"/>
  <c r="K29" i="11"/>
  <c r="J29" i="11"/>
  <c r="K28" i="11"/>
  <c r="J28" i="11"/>
  <c r="K27" i="11"/>
  <c r="J27" i="11"/>
  <c r="K26" i="11"/>
  <c r="J26" i="11"/>
  <c r="K25" i="11"/>
  <c r="J25" i="11"/>
  <c r="K24" i="11"/>
  <c r="J24" i="11"/>
  <c r="K23" i="11"/>
  <c r="J23" i="11"/>
  <c r="K22" i="11"/>
  <c r="J22" i="11"/>
  <c r="K21" i="11"/>
  <c r="J21" i="11"/>
  <c r="K20" i="11"/>
  <c r="J20" i="11"/>
  <c r="K19" i="11"/>
  <c r="J19" i="11"/>
  <c r="K18" i="11"/>
  <c r="J18" i="11"/>
  <c r="K17" i="11"/>
  <c r="J17" i="11"/>
  <c r="K16" i="11"/>
  <c r="J16" i="11"/>
  <c r="K15" i="11"/>
  <c r="J15" i="11"/>
  <c r="K14" i="11"/>
  <c r="J14" i="11"/>
  <c r="K13" i="11"/>
  <c r="J13" i="11"/>
  <c r="K12" i="11"/>
  <c r="J12" i="11"/>
  <c r="K11" i="11"/>
  <c r="J11" i="11"/>
  <c r="K10" i="11"/>
  <c r="J10" i="11"/>
  <c r="K9" i="11"/>
  <c r="J9" i="11"/>
  <c r="K8" i="11"/>
  <c r="J8" i="11"/>
  <c r="K7" i="11"/>
  <c r="J7" i="11"/>
  <c r="K6" i="11"/>
  <c r="J6" i="11"/>
  <c r="K5" i="11"/>
  <c r="J5" i="11"/>
  <c r="K4" i="11"/>
  <c r="J4" i="11"/>
  <c r="K3" i="11"/>
  <c r="J3" i="11"/>
  <c r="K2" i="11"/>
  <c r="J2" i="11"/>
  <c r="H75" i="10"/>
  <c r="G75" i="10"/>
  <c r="F75" i="10"/>
  <c r="E75" i="10"/>
  <c r="D75" i="10"/>
  <c r="C75" i="10"/>
  <c r="H64" i="10"/>
  <c r="G64" i="10"/>
  <c r="F64" i="10"/>
  <c r="E64" i="10"/>
  <c r="D64" i="10"/>
  <c r="C64" i="10"/>
  <c r="H43" i="10"/>
  <c r="G43" i="10"/>
  <c r="F43" i="10"/>
  <c r="E43" i="10"/>
  <c r="D43" i="10"/>
  <c r="C43" i="10"/>
  <c r="H4" i="10"/>
  <c r="F8" i="8"/>
  <c r="B14" i="8" s="1"/>
  <c r="B8" i="8"/>
  <c r="B12" i="8" s="1"/>
  <c r="Q177" i="5"/>
  <c r="P177" i="5"/>
  <c r="O177" i="5"/>
  <c r="N177" i="5"/>
  <c r="M177" i="5"/>
  <c r="L177" i="5"/>
  <c r="K177" i="5"/>
  <c r="J177" i="5"/>
  <c r="I177" i="5"/>
  <c r="H177" i="5"/>
  <c r="G177" i="5"/>
  <c r="F177" i="5"/>
  <c r="E177" i="5"/>
  <c r="Y173" i="5"/>
  <c r="X173" i="5"/>
  <c r="W173" i="5"/>
  <c r="V173" i="5"/>
  <c r="T173" i="5"/>
  <c r="S173" i="5"/>
  <c r="R173" i="5"/>
  <c r="Q173" i="5"/>
  <c r="P173" i="5"/>
  <c r="O173" i="5"/>
  <c r="N173" i="5"/>
  <c r="M173" i="5"/>
  <c r="L173" i="5"/>
  <c r="K173" i="5"/>
  <c r="J173" i="5"/>
  <c r="I173" i="5"/>
  <c r="H173" i="5"/>
  <c r="G173" i="5"/>
  <c r="F173" i="5"/>
  <c r="E173" i="5"/>
  <c r="AP172" i="5"/>
  <c r="AO172" i="5"/>
  <c r="AN172" i="5"/>
  <c r="AM172" i="5"/>
  <c r="AL172" i="5"/>
  <c r="AK172" i="5"/>
  <c r="AJ172" i="5"/>
  <c r="AI172" i="5"/>
  <c r="AH172" i="5"/>
  <c r="AG172" i="5"/>
  <c r="AF172" i="5"/>
  <c r="AE172" i="5"/>
  <c r="AC172" i="5"/>
  <c r="AB172" i="5"/>
  <c r="AA172" i="5"/>
  <c r="Z172" i="5"/>
  <c r="AM170" i="5"/>
  <c r="AL170" i="5"/>
  <c r="AK170" i="5"/>
  <c r="AJ170" i="5"/>
  <c r="AI170" i="5"/>
  <c r="AH170" i="5"/>
  <c r="AG170" i="5"/>
  <c r="AF170" i="5"/>
  <c r="AE170" i="5"/>
  <c r="Z170" i="5"/>
  <c r="T170" i="5"/>
  <c r="S170" i="5"/>
  <c r="AM169" i="5"/>
  <c r="AL169" i="5"/>
  <c r="AK169" i="5"/>
  <c r="AJ169" i="5"/>
  <c r="AI169" i="5"/>
  <c r="AH169" i="5"/>
  <c r="AG169" i="5"/>
  <c r="AF169" i="5"/>
  <c r="AE169" i="5"/>
  <c r="Z169" i="5"/>
  <c r="AM168" i="5"/>
  <c r="AL168" i="5"/>
  <c r="AK168" i="5"/>
  <c r="AJ168" i="5"/>
  <c r="AI168" i="5"/>
  <c r="AH168" i="5"/>
  <c r="AG168" i="5"/>
  <c r="AF168" i="5"/>
  <c r="AE168" i="5"/>
  <c r="Z168" i="5"/>
  <c r="AM167" i="5"/>
  <c r="AL167" i="5"/>
  <c r="AK167" i="5"/>
  <c r="AJ167" i="5"/>
  <c r="AI167" i="5"/>
  <c r="AH167" i="5"/>
  <c r="AG167" i="5"/>
  <c r="AF167" i="5"/>
  <c r="AE167" i="5"/>
  <c r="Z167" i="5"/>
  <c r="R167" i="5"/>
  <c r="AM166" i="5"/>
  <c r="AL166" i="5"/>
  <c r="AK166" i="5"/>
  <c r="AJ166" i="5"/>
  <c r="AI166" i="5"/>
  <c r="AH166" i="5"/>
  <c r="AG166" i="5"/>
  <c r="AF166" i="5"/>
  <c r="AE166" i="5"/>
  <c r="Z166" i="5"/>
  <c r="AM165" i="5"/>
  <c r="AL165" i="5"/>
  <c r="AK165" i="5"/>
  <c r="AJ165" i="5"/>
  <c r="AI165" i="5"/>
  <c r="AH165" i="5"/>
  <c r="AG165" i="5"/>
  <c r="AF165" i="5"/>
  <c r="AE165" i="5"/>
  <c r="Z165" i="5"/>
  <c r="S165" i="5"/>
  <c r="Y164" i="5"/>
  <c r="X164" i="5"/>
  <c r="W164" i="5"/>
  <c r="V164" i="5"/>
  <c r="Q164" i="5"/>
  <c r="P164" i="5"/>
  <c r="O164" i="5"/>
  <c r="N164" i="5"/>
  <c r="M164" i="5"/>
  <c r="L164" i="5"/>
  <c r="K164" i="5"/>
  <c r="J164" i="5"/>
  <c r="I164" i="5"/>
  <c r="H164" i="5"/>
  <c r="G164" i="5"/>
  <c r="F164" i="5"/>
  <c r="E164" i="5"/>
  <c r="AN163" i="5"/>
  <c r="AM163" i="5"/>
  <c r="AL163" i="5"/>
  <c r="AK163" i="5"/>
  <c r="AJ163" i="5"/>
  <c r="AI163" i="5"/>
  <c r="AH163" i="5"/>
  <c r="AG163" i="5"/>
  <c r="AF163" i="5"/>
  <c r="AE163" i="5"/>
  <c r="AA163" i="5"/>
  <c r="Z163" i="5"/>
  <c r="AP162" i="5"/>
  <c r="AO162" i="5"/>
  <c r="AN162" i="5"/>
  <c r="AM162" i="5"/>
  <c r="AL162" i="5"/>
  <c r="AK162" i="5"/>
  <c r="AJ162" i="5"/>
  <c r="AI162" i="5"/>
  <c r="AH162" i="5"/>
  <c r="AG162" i="5"/>
  <c r="AF162" i="5"/>
  <c r="AE162" i="5"/>
  <c r="AC162" i="5"/>
  <c r="AB162" i="5"/>
  <c r="AA162" i="5"/>
  <c r="Z162" i="5"/>
  <c r="AP161" i="5"/>
  <c r="AO161" i="5"/>
  <c r="AN161" i="5"/>
  <c r="AM161" i="5"/>
  <c r="AL161" i="5"/>
  <c r="AK161" i="5"/>
  <c r="AJ161" i="5"/>
  <c r="AI161" i="5"/>
  <c r="AH161" i="5"/>
  <c r="AG161" i="5"/>
  <c r="AF161" i="5"/>
  <c r="AE161" i="5"/>
  <c r="AC161" i="5"/>
  <c r="AB161" i="5"/>
  <c r="AA161" i="5"/>
  <c r="Z161" i="5"/>
  <c r="Y156" i="5"/>
  <c r="X156" i="5"/>
  <c r="W156" i="5"/>
  <c r="V156" i="5"/>
  <c r="T156" i="5"/>
  <c r="S156" i="5"/>
  <c r="R156" i="5"/>
  <c r="Q156" i="5"/>
  <c r="P156" i="5"/>
  <c r="O156" i="5"/>
  <c r="N156" i="5"/>
  <c r="M156" i="5"/>
  <c r="L156" i="5"/>
  <c r="K156" i="5"/>
  <c r="J156" i="5"/>
  <c r="I156" i="5"/>
  <c r="H156" i="5"/>
  <c r="G156" i="5"/>
  <c r="F156" i="5"/>
  <c r="E156" i="5"/>
  <c r="AP155" i="5"/>
  <c r="AO155" i="5"/>
  <c r="AN155" i="5"/>
  <c r="AM155" i="5"/>
  <c r="AL155" i="5"/>
  <c r="AK155" i="5"/>
  <c r="AJ155" i="5"/>
  <c r="AI155" i="5"/>
  <c r="AH155" i="5"/>
  <c r="AG155" i="5"/>
  <c r="AF155" i="5"/>
  <c r="AE155" i="5"/>
  <c r="AC155" i="5"/>
  <c r="AB155" i="5"/>
  <c r="AA155" i="5"/>
  <c r="Z155" i="5"/>
  <c r="AM153" i="5"/>
  <c r="AL153" i="5"/>
  <c r="AK153" i="5"/>
  <c r="AJ153" i="5"/>
  <c r="AI153" i="5"/>
  <c r="AH153" i="5"/>
  <c r="AG153" i="5"/>
  <c r="AF153" i="5"/>
  <c r="AE153" i="5"/>
  <c r="Z153" i="5"/>
  <c r="T153" i="5"/>
  <c r="S153" i="5"/>
  <c r="AM152" i="5"/>
  <c r="AL152" i="5"/>
  <c r="AK152" i="5"/>
  <c r="AJ152" i="5"/>
  <c r="AI152" i="5"/>
  <c r="AH152" i="5"/>
  <c r="AG152" i="5"/>
  <c r="AF152" i="5"/>
  <c r="AE152" i="5"/>
  <c r="Z152" i="5"/>
  <c r="AM151" i="5"/>
  <c r="AL151" i="5"/>
  <c r="AK151" i="5"/>
  <c r="AJ151" i="5"/>
  <c r="AI151" i="5"/>
  <c r="AH151" i="5"/>
  <c r="AG151" i="5"/>
  <c r="AF151" i="5"/>
  <c r="AE151" i="5"/>
  <c r="Z151" i="5"/>
  <c r="AM150" i="5"/>
  <c r="AL150" i="5"/>
  <c r="AK150" i="5"/>
  <c r="AJ150" i="5"/>
  <c r="AI150" i="5"/>
  <c r="AH150" i="5"/>
  <c r="AG150" i="5"/>
  <c r="AF150" i="5"/>
  <c r="AE150" i="5"/>
  <c r="Z150" i="5"/>
  <c r="R150" i="5"/>
  <c r="AM149" i="5"/>
  <c r="AL149" i="5"/>
  <c r="AK149" i="5"/>
  <c r="AJ149" i="5"/>
  <c r="AI149" i="5"/>
  <c r="AH149" i="5"/>
  <c r="AG149" i="5"/>
  <c r="AF149" i="5"/>
  <c r="AE149" i="5"/>
  <c r="Z149" i="5"/>
  <c r="AM148" i="5"/>
  <c r="AL148" i="5"/>
  <c r="AK148" i="5"/>
  <c r="AJ148" i="5"/>
  <c r="AI148" i="5"/>
  <c r="AH148" i="5"/>
  <c r="S148" i="5" s="1"/>
  <c r="AG148" i="5"/>
  <c r="AF148" i="5"/>
  <c r="AE148" i="5"/>
  <c r="Z148" i="5"/>
  <c r="Y147" i="5"/>
  <c r="X147" i="5"/>
  <c r="W147" i="5"/>
  <c r="V147" i="5"/>
  <c r="Q147" i="5"/>
  <c r="P147" i="5"/>
  <c r="O147" i="5"/>
  <c r="N147" i="5"/>
  <c r="M147" i="5"/>
  <c r="L147" i="5"/>
  <c r="K147" i="5"/>
  <c r="J147" i="5"/>
  <c r="I147" i="5"/>
  <c r="H147" i="5"/>
  <c r="G147" i="5"/>
  <c r="F147" i="5"/>
  <c r="E147" i="5"/>
  <c r="AN146" i="5"/>
  <c r="AM146" i="5"/>
  <c r="AL146" i="5"/>
  <c r="AK146" i="5"/>
  <c r="AJ146" i="5"/>
  <c r="AI146" i="5"/>
  <c r="AH146" i="5"/>
  <c r="AG146" i="5"/>
  <c r="AF146" i="5"/>
  <c r="AE146" i="5"/>
  <c r="AA146" i="5"/>
  <c r="Z146" i="5"/>
  <c r="AP145" i="5"/>
  <c r="AO145" i="5"/>
  <c r="AN145" i="5"/>
  <c r="AM145" i="5"/>
  <c r="AL145" i="5"/>
  <c r="AK145" i="5"/>
  <c r="AJ145" i="5"/>
  <c r="AI145" i="5"/>
  <c r="AH145" i="5"/>
  <c r="AG145" i="5"/>
  <c r="AF145" i="5"/>
  <c r="AE145" i="5"/>
  <c r="AC145" i="5"/>
  <c r="AB145" i="5"/>
  <c r="AA145" i="5"/>
  <c r="Z145" i="5"/>
  <c r="AP144" i="5"/>
  <c r="AO144" i="5"/>
  <c r="AN144" i="5"/>
  <c r="AM144" i="5"/>
  <c r="AL144" i="5"/>
  <c r="AK144" i="5"/>
  <c r="AJ144" i="5"/>
  <c r="AI144" i="5"/>
  <c r="AH144" i="5"/>
  <c r="AG144" i="5"/>
  <c r="AF144" i="5"/>
  <c r="AE144" i="5"/>
  <c r="AC144" i="5"/>
  <c r="AB144" i="5"/>
  <c r="AA144" i="5"/>
  <c r="Z144" i="5"/>
  <c r="Y139" i="5"/>
  <c r="X139" i="5"/>
  <c r="W139" i="5"/>
  <c r="V139" i="5"/>
  <c r="T139" i="5"/>
  <c r="S139" i="5"/>
  <c r="R139" i="5"/>
  <c r="Q139" i="5"/>
  <c r="P139" i="5"/>
  <c r="O139" i="5"/>
  <c r="N139" i="5"/>
  <c r="M139" i="5"/>
  <c r="L139" i="5"/>
  <c r="K139" i="5"/>
  <c r="J139" i="5"/>
  <c r="I139" i="5"/>
  <c r="H139" i="5"/>
  <c r="G139" i="5"/>
  <c r="F139" i="5"/>
  <c r="E139" i="5"/>
  <c r="AP138" i="5"/>
  <c r="AO138" i="5"/>
  <c r="AN138" i="5"/>
  <c r="AM138" i="5"/>
  <c r="AL138" i="5"/>
  <c r="AK138" i="5"/>
  <c r="AJ138" i="5"/>
  <c r="AI138" i="5"/>
  <c r="AH138" i="5"/>
  <c r="AG138" i="5"/>
  <c r="AF138" i="5"/>
  <c r="AE138" i="5"/>
  <c r="AC138" i="5"/>
  <c r="AB138" i="5"/>
  <c r="AA138" i="5"/>
  <c r="Z138" i="5"/>
  <c r="AM136" i="5"/>
  <c r="AL136" i="5"/>
  <c r="AK136" i="5"/>
  <c r="AJ136" i="5"/>
  <c r="AI136" i="5"/>
  <c r="AH136" i="5"/>
  <c r="AG136" i="5"/>
  <c r="AF136" i="5"/>
  <c r="AE136" i="5"/>
  <c r="Z136" i="5"/>
  <c r="T136" i="5"/>
  <c r="S136" i="5"/>
  <c r="AM135" i="5"/>
  <c r="AL135" i="5"/>
  <c r="AK135" i="5"/>
  <c r="AJ135" i="5"/>
  <c r="AI135" i="5"/>
  <c r="AH135" i="5"/>
  <c r="AG135" i="5"/>
  <c r="AF135" i="5"/>
  <c r="AE135" i="5"/>
  <c r="Z135" i="5"/>
  <c r="AM134" i="5"/>
  <c r="AL134" i="5"/>
  <c r="AK134" i="5"/>
  <c r="AJ134" i="5"/>
  <c r="AI134" i="5"/>
  <c r="AH134" i="5"/>
  <c r="AG134" i="5"/>
  <c r="AF134" i="5"/>
  <c r="AE134" i="5"/>
  <c r="Z134" i="5"/>
  <c r="AM133" i="5"/>
  <c r="AL133" i="5"/>
  <c r="AK133" i="5"/>
  <c r="AJ133" i="5"/>
  <c r="AI133" i="5"/>
  <c r="AH133" i="5"/>
  <c r="AG133" i="5"/>
  <c r="AF133" i="5"/>
  <c r="AE133" i="5"/>
  <c r="Z133" i="5"/>
  <c r="R133" i="5"/>
  <c r="AM132" i="5"/>
  <c r="AL132" i="5"/>
  <c r="AK132" i="5"/>
  <c r="AJ132" i="5"/>
  <c r="AI132" i="5"/>
  <c r="AH132" i="5"/>
  <c r="AG132" i="5"/>
  <c r="AF132" i="5"/>
  <c r="AE132" i="5"/>
  <c r="Z132" i="5"/>
  <c r="AM131" i="5"/>
  <c r="AL131" i="5"/>
  <c r="AK131" i="5"/>
  <c r="AJ131" i="5"/>
  <c r="AI131" i="5"/>
  <c r="AH131" i="5"/>
  <c r="AG131" i="5"/>
  <c r="AF131" i="5"/>
  <c r="AE131" i="5"/>
  <c r="Z131" i="5"/>
  <c r="Y130" i="5"/>
  <c r="X130" i="5"/>
  <c r="W130" i="5"/>
  <c r="V130" i="5"/>
  <c r="Q130" i="5"/>
  <c r="P130" i="5"/>
  <c r="O130" i="5"/>
  <c r="N130" i="5"/>
  <c r="M130" i="5"/>
  <c r="L130" i="5"/>
  <c r="K130" i="5"/>
  <c r="J130" i="5"/>
  <c r="I130" i="5"/>
  <c r="H130" i="5"/>
  <c r="G130" i="5"/>
  <c r="F130" i="5"/>
  <c r="E130" i="5"/>
  <c r="AN129" i="5"/>
  <c r="AM129" i="5"/>
  <c r="AL129" i="5"/>
  <c r="AK129" i="5"/>
  <c r="AJ129" i="5"/>
  <c r="AI129" i="5"/>
  <c r="AH129" i="5"/>
  <c r="AG129" i="5"/>
  <c r="AF129" i="5"/>
  <c r="AE129" i="5"/>
  <c r="AA129" i="5"/>
  <c r="Z129" i="5"/>
  <c r="AP128" i="5"/>
  <c r="AO128" i="5"/>
  <c r="AN128" i="5"/>
  <c r="AM128" i="5"/>
  <c r="AL128" i="5"/>
  <c r="AK128" i="5"/>
  <c r="AJ128" i="5"/>
  <c r="AI128" i="5"/>
  <c r="AH128" i="5"/>
  <c r="AG128" i="5"/>
  <c r="AF128" i="5"/>
  <c r="AE128" i="5"/>
  <c r="AC128" i="5"/>
  <c r="AB128" i="5"/>
  <c r="AA128" i="5"/>
  <c r="Z128" i="5"/>
  <c r="AP127" i="5"/>
  <c r="AO127" i="5"/>
  <c r="AN127" i="5"/>
  <c r="AM127" i="5"/>
  <c r="AL127" i="5"/>
  <c r="AK127" i="5"/>
  <c r="AJ127" i="5"/>
  <c r="AI127" i="5"/>
  <c r="AH127" i="5"/>
  <c r="AG127" i="5"/>
  <c r="AF127" i="5"/>
  <c r="AE127" i="5"/>
  <c r="AC127" i="5"/>
  <c r="AB127" i="5"/>
  <c r="AA127" i="5"/>
  <c r="Z127" i="5"/>
  <c r="Y122" i="5"/>
  <c r="X122" i="5"/>
  <c r="W122" i="5"/>
  <c r="V122" i="5"/>
  <c r="T122" i="5"/>
  <c r="S122" i="5"/>
  <c r="R122" i="5"/>
  <c r="Q122" i="5"/>
  <c r="P122" i="5"/>
  <c r="O122" i="5"/>
  <c r="N122" i="5"/>
  <c r="M122" i="5"/>
  <c r="L122" i="5"/>
  <c r="K122" i="5"/>
  <c r="J122" i="5"/>
  <c r="I122" i="5"/>
  <c r="H122" i="5"/>
  <c r="G122" i="5"/>
  <c r="F122" i="5"/>
  <c r="E122" i="5"/>
  <c r="AP121" i="5"/>
  <c r="AO121" i="5"/>
  <c r="AN121" i="5"/>
  <c r="AM121" i="5"/>
  <c r="AL121" i="5"/>
  <c r="AK121" i="5"/>
  <c r="AJ121" i="5"/>
  <c r="AI121" i="5"/>
  <c r="AH121" i="5"/>
  <c r="AG121" i="5"/>
  <c r="AF121" i="5"/>
  <c r="AE121" i="5"/>
  <c r="AC121" i="5"/>
  <c r="AB121" i="5"/>
  <c r="AA121" i="5"/>
  <c r="Z121" i="5"/>
  <c r="AM119" i="5"/>
  <c r="AL119" i="5"/>
  <c r="AK119" i="5"/>
  <c r="AJ119" i="5"/>
  <c r="AI119" i="5"/>
  <c r="AH119" i="5"/>
  <c r="AG119" i="5"/>
  <c r="AF119" i="5"/>
  <c r="AE119" i="5"/>
  <c r="Z119" i="5"/>
  <c r="T119" i="5"/>
  <c r="S119" i="5"/>
  <c r="AM118" i="5"/>
  <c r="AL118" i="5"/>
  <c r="AK118" i="5"/>
  <c r="AJ118" i="5"/>
  <c r="AI118" i="5"/>
  <c r="AH118" i="5"/>
  <c r="AG118" i="5"/>
  <c r="AF118" i="5"/>
  <c r="AE118" i="5"/>
  <c r="Z118" i="5"/>
  <c r="AM117" i="5"/>
  <c r="AL117" i="5"/>
  <c r="AK117" i="5"/>
  <c r="AJ117" i="5"/>
  <c r="AI117" i="5"/>
  <c r="AH117" i="5"/>
  <c r="AG117" i="5"/>
  <c r="AF117" i="5"/>
  <c r="AE117" i="5"/>
  <c r="Z117" i="5"/>
  <c r="AM116" i="5"/>
  <c r="AL116" i="5"/>
  <c r="AK116" i="5"/>
  <c r="AJ116" i="5"/>
  <c r="AI116" i="5"/>
  <c r="AH116" i="5"/>
  <c r="AG116" i="5"/>
  <c r="AF116" i="5"/>
  <c r="AE116" i="5"/>
  <c r="Z116" i="5"/>
  <c r="R116" i="5"/>
  <c r="AM115" i="5"/>
  <c r="AL115" i="5"/>
  <c r="AK115" i="5"/>
  <c r="AJ115" i="5"/>
  <c r="AI115" i="5"/>
  <c r="AH115" i="5"/>
  <c r="AG115" i="5"/>
  <c r="AF115" i="5"/>
  <c r="AE115" i="5"/>
  <c r="Z115" i="5"/>
  <c r="AM114" i="5"/>
  <c r="AL114" i="5"/>
  <c r="AK114" i="5"/>
  <c r="AJ114" i="5"/>
  <c r="AI114" i="5"/>
  <c r="AH114" i="5"/>
  <c r="AG114" i="5"/>
  <c r="AF114" i="5"/>
  <c r="AE114" i="5"/>
  <c r="Z114" i="5"/>
  <c r="S114" i="5"/>
  <c r="Y113" i="5"/>
  <c r="X113" i="5"/>
  <c r="W113" i="5"/>
  <c r="V113" i="5"/>
  <c r="Q113" i="5"/>
  <c r="P113" i="5"/>
  <c r="O113" i="5"/>
  <c r="N113" i="5"/>
  <c r="M113" i="5"/>
  <c r="L113" i="5"/>
  <c r="K113" i="5"/>
  <c r="J113" i="5"/>
  <c r="I113" i="5"/>
  <c r="H113" i="5"/>
  <c r="G113" i="5"/>
  <c r="F113" i="5"/>
  <c r="E113" i="5"/>
  <c r="AN112" i="5"/>
  <c r="AM112" i="5"/>
  <c r="AL112" i="5"/>
  <c r="AK112" i="5"/>
  <c r="AJ112" i="5"/>
  <c r="AI112" i="5"/>
  <c r="AH112" i="5"/>
  <c r="AG112" i="5"/>
  <c r="AF112" i="5"/>
  <c r="AE112" i="5"/>
  <c r="AA112" i="5"/>
  <c r="Z112" i="5"/>
  <c r="AP111" i="5"/>
  <c r="AO111" i="5"/>
  <c r="AN111" i="5"/>
  <c r="AM111" i="5"/>
  <c r="AL111" i="5"/>
  <c r="AK111" i="5"/>
  <c r="AJ111" i="5"/>
  <c r="AI111" i="5"/>
  <c r="AH111" i="5"/>
  <c r="AG111" i="5"/>
  <c r="AF111" i="5"/>
  <c r="AE111" i="5"/>
  <c r="AC111" i="5"/>
  <c r="AB111" i="5"/>
  <c r="AA111" i="5"/>
  <c r="Z111" i="5"/>
  <c r="AP110" i="5"/>
  <c r="AO110" i="5"/>
  <c r="AN110" i="5"/>
  <c r="AM110" i="5"/>
  <c r="AL110" i="5"/>
  <c r="AK110" i="5"/>
  <c r="AJ110" i="5"/>
  <c r="AI110" i="5"/>
  <c r="AH110" i="5"/>
  <c r="AG110" i="5"/>
  <c r="AF110" i="5"/>
  <c r="AE110" i="5"/>
  <c r="AC110" i="5"/>
  <c r="AB110" i="5"/>
  <c r="AA110" i="5"/>
  <c r="Z110" i="5"/>
  <c r="Y105" i="5"/>
  <c r="X105" i="5"/>
  <c r="W105" i="5"/>
  <c r="V105" i="5"/>
  <c r="T105" i="5"/>
  <c r="S105" i="5"/>
  <c r="R105" i="5"/>
  <c r="Q105" i="5"/>
  <c r="P105" i="5"/>
  <c r="O105" i="5"/>
  <c r="N105" i="5"/>
  <c r="M105" i="5"/>
  <c r="L105" i="5"/>
  <c r="K105" i="5"/>
  <c r="J105" i="5"/>
  <c r="I105" i="5"/>
  <c r="H105" i="5"/>
  <c r="G105" i="5"/>
  <c r="F105" i="5"/>
  <c r="E105" i="5"/>
  <c r="AP104" i="5"/>
  <c r="AO104" i="5"/>
  <c r="AN104" i="5"/>
  <c r="AM104" i="5"/>
  <c r="AL104" i="5"/>
  <c r="AK104" i="5"/>
  <c r="AJ104" i="5"/>
  <c r="AI104" i="5"/>
  <c r="AH104" i="5"/>
  <c r="AG104" i="5"/>
  <c r="AF104" i="5"/>
  <c r="AE104" i="5"/>
  <c r="AC104" i="5"/>
  <c r="AB104" i="5"/>
  <c r="AA104" i="5"/>
  <c r="Z104" i="5"/>
  <c r="AM102" i="5"/>
  <c r="AL102" i="5"/>
  <c r="AK102" i="5"/>
  <c r="AJ102" i="5"/>
  <c r="AI102" i="5"/>
  <c r="AH102" i="5"/>
  <c r="AG102" i="5"/>
  <c r="AF102" i="5"/>
  <c r="AE102" i="5"/>
  <c r="Z102" i="5"/>
  <c r="T102" i="5"/>
  <c r="S102" i="5"/>
  <c r="AM101" i="5"/>
  <c r="AL101" i="5"/>
  <c r="AK101" i="5"/>
  <c r="AJ101" i="5"/>
  <c r="AI101" i="5"/>
  <c r="AH101" i="5"/>
  <c r="AG101" i="5"/>
  <c r="AF101" i="5"/>
  <c r="AE101" i="5"/>
  <c r="Z101" i="5"/>
  <c r="AM100" i="5"/>
  <c r="AL100" i="5"/>
  <c r="AK100" i="5"/>
  <c r="AJ100" i="5"/>
  <c r="AI100" i="5"/>
  <c r="AH100" i="5"/>
  <c r="AG100" i="5"/>
  <c r="AF100" i="5"/>
  <c r="AE100" i="5"/>
  <c r="Z100" i="5"/>
  <c r="AM99" i="5"/>
  <c r="AL99" i="5"/>
  <c r="AK99" i="5"/>
  <c r="AJ99" i="5"/>
  <c r="AI99" i="5"/>
  <c r="AH99" i="5"/>
  <c r="AG99" i="5"/>
  <c r="AF99" i="5"/>
  <c r="AE99" i="5"/>
  <c r="Z99" i="5"/>
  <c r="R99" i="5"/>
  <c r="AM98" i="5"/>
  <c r="AL98" i="5"/>
  <c r="AK98" i="5"/>
  <c r="AJ98" i="5"/>
  <c r="AI98" i="5"/>
  <c r="AH98" i="5"/>
  <c r="AG98" i="5"/>
  <c r="AF98" i="5"/>
  <c r="AE98" i="5"/>
  <c r="Z98" i="5"/>
  <c r="AM97" i="5"/>
  <c r="AL97" i="5"/>
  <c r="AK97" i="5"/>
  <c r="AJ97" i="5"/>
  <c r="AI97" i="5"/>
  <c r="AH97" i="5"/>
  <c r="AG97" i="5"/>
  <c r="AF97" i="5"/>
  <c r="AE97" i="5"/>
  <c r="Z97" i="5"/>
  <c r="S97" i="5"/>
  <c r="Y96" i="5"/>
  <c r="X96" i="5"/>
  <c r="W96" i="5"/>
  <c r="V96" i="5"/>
  <c r="Q96" i="5"/>
  <c r="P96" i="5"/>
  <c r="O96" i="5"/>
  <c r="N96" i="5"/>
  <c r="M96" i="5"/>
  <c r="L96" i="5"/>
  <c r="K96" i="5"/>
  <c r="J96" i="5"/>
  <c r="I96" i="5"/>
  <c r="H96" i="5"/>
  <c r="G96" i="5"/>
  <c r="F96" i="5"/>
  <c r="E96" i="5"/>
  <c r="AN95" i="5"/>
  <c r="AM95" i="5"/>
  <c r="AL95" i="5"/>
  <c r="AK95" i="5"/>
  <c r="AJ95" i="5"/>
  <c r="AI95" i="5"/>
  <c r="AH95" i="5"/>
  <c r="AG95" i="5"/>
  <c r="AF95" i="5"/>
  <c r="AE95" i="5"/>
  <c r="AA95" i="5"/>
  <c r="Z95" i="5"/>
  <c r="AP94" i="5"/>
  <c r="AO94" i="5"/>
  <c r="AN94" i="5"/>
  <c r="AM94" i="5"/>
  <c r="AL94" i="5"/>
  <c r="AK94" i="5"/>
  <c r="AJ94" i="5"/>
  <c r="AI94" i="5"/>
  <c r="AH94" i="5"/>
  <c r="AG94" i="5"/>
  <c r="AF94" i="5"/>
  <c r="AE94" i="5"/>
  <c r="AC94" i="5"/>
  <c r="AB94" i="5"/>
  <c r="AA94" i="5"/>
  <c r="Z94" i="5"/>
  <c r="AP93" i="5"/>
  <c r="AO93" i="5"/>
  <c r="AN93" i="5"/>
  <c r="AM93" i="5"/>
  <c r="AL93" i="5"/>
  <c r="AK93" i="5"/>
  <c r="AJ93" i="5"/>
  <c r="AI93" i="5"/>
  <c r="AH93" i="5"/>
  <c r="AG93" i="5"/>
  <c r="AF93" i="5"/>
  <c r="AE93" i="5"/>
  <c r="AC93" i="5"/>
  <c r="AB93" i="5"/>
  <c r="AA93" i="5"/>
  <c r="Z93" i="5"/>
  <c r="Y88" i="5"/>
  <c r="X88" i="5"/>
  <c r="W88" i="5"/>
  <c r="V88" i="5"/>
  <c r="T88" i="5"/>
  <c r="S88" i="5"/>
  <c r="R88" i="5"/>
  <c r="Q88" i="5"/>
  <c r="P88" i="5"/>
  <c r="O88" i="5"/>
  <c r="N88" i="5"/>
  <c r="M88" i="5"/>
  <c r="L88" i="5"/>
  <c r="K88" i="5"/>
  <c r="J88" i="5"/>
  <c r="I88" i="5"/>
  <c r="H88" i="5"/>
  <c r="G88" i="5"/>
  <c r="F88" i="5"/>
  <c r="E88" i="5"/>
  <c r="AP87" i="5"/>
  <c r="AO87" i="5"/>
  <c r="AN87" i="5"/>
  <c r="AM87" i="5"/>
  <c r="AL87" i="5"/>
  <c r="AK87" i="5"/>
  <c r="AJ87" i="5"/>
  <c r="AI87" i="5"/>
  <c r="AH87" i="5"/>
  <c r="AG87" i="5"/>
  <c r="AF87" i="5"/>
  <c r="AE87" i="5"/>
  <c r="AC87" i="5"/>
  <c r="AB87" i="5"/>
  <c r="AA87" i="5"/>
  <c r="Z87" i="5"/>
  <c r="AM85" i="5"/>
  <c r="AL85" i="5"/>
  <c r="AK85" i="5"/>
  <c r="AJ85" i="5"/>
  <c r="AI85" i="5"/>
  <c r="AH85" i="5"/>
  <c r="AG85" i="5"/>
  <c r="AF85" i="5"/>
  <c r="AE85" i="5"/>
  <c r="Z85" i="5"/>
  <c r="T85" i="5"/>
  <c r="S85" i="5"/>
  <c r="AM84" i="5"/>
  <c r="AL84" i="5"/>
  <c r="AK84" i="5"/>
  <c r="AJ84" i="5"/>
  <c r="AI84" i="5"/>
  <c r="AH84" i="5"/>
  <c r="AG84" i="5"/>
  <c r="AF84" i="5"/>
  <c r="AE84" i="5"/>
  <c r="Z84" i="5"/>
  <c r="AM83" i="5"/>
  <c r="AL83" i="5"/>
  <c r="AK83" i="5"/>
  <c r="AJ83" i="5"/>
  <c r="AI83" i="5"/>
  <c r="AH83" i="5"/>
  <c r="AG83" i="5"/>
  <c r="AF83" i="5"/>
  <c r="AE83" i="5"/>
  <c r="Z83" i="5"/>
  <c r="AM82" i="5"/>
  <c r="AL82" i="5"/>
  <c r="AK82" i="5"/>
  <c r="AJ82" i="5"/>
  <c r="AI82" i="5"/>
  <c r="AH82" i="5"/>
  <c r="AG82" i="5"/>
  <c r="AF82" i="5"/>
  <c r="AE82" i="5"/>
  <c r="Z82" i="5"/>
  <c r="R82" i="5"/>
  <c r="AM81" i="5"/>
  <c r="AL81" i="5"/>
  <c r="AK81" i="5"/>
  <c r="AJ81" i="5"/>
  <c r="AI81" i="5"/>
  <c r="AH81" i="5"/>
  <c r="AG81" i="5"/>
  <c r="AF81" i="5"/>
  <c r="AE81" i="5"/>
  <c r="Z81" i="5"/>
  <c r="AM80" i="5"/>
  <c r="AL80" i="5"/>
  <c r="AK80" i="5"/>
  <c r="AJ80" i="5"/>
  <c r="AI80" i="5"/>
  <c r="AH80" i="5"/>
  <c r="S80" i="5" s="1"/>
  <c r="AG80" i="5"/>
  <c r="AF80" i="5"/>
  <c r="AE80" i="5"/>
  <c r="Z80" i="5"/>
  <c r="Y79" i="5"/>
  <c r="X79" i="5"/>
  <c r="W79" i="5"/>
  <c r="V79" i="5"/>
  <c r="Q79" i="5"/>
  <c r="P79" i="5"/>
  <c r="O79" i="5"/>
  <c r="N79" i="5"/>
  <c r="M79" i="5"/>
  <c r="L79" i="5"/>
  <c r="K79" i="5"/>
  <c r="J79" i="5"/>
  <c r="I79" i="5"/>
  <c r="H79" i="5"/>
  <c r="G79" i="5"/>
  <c r="F79" i="5"/>
  <c r="E79" i="5"/>
  <c r="AN78" i="5"/>
  <c r="AM78" i="5"/>
  <c r="AL78" i="5"/>
  <c r="AK78" i="5"/>
  <c r="AJ78" i="5"/>
  <c r="AI78" i="5"/>
  <c r="AH78" i="5"/>
  <c r="AG78" i="5"/>
  <c r="AF78" i="5"/>
  <c r="AE78" i="5"/>
  <c r="AA78" i="5"/>
  <c r="Z78" i="5"/>
  <c r="AP77" i="5"/>
  <c r="AO77" i="5"/>
  <c r="AN77" i="5"/>
  <c r="AM77" i="5"/>
  <c r="AL77" i="5"/>
  <c r="AK77" i="5"/>
  <c r="AJ77" i="5"/>
  <c r="AI77" i="5"/>
  <c r="AH77" i="5"/>
  <c r="AG77" i="5"/>
  <c r="AF77" i="5"/>
  <c r="AE77" i="5"/>
  <c r="AC77" i="5"/>
  <c r="AB77" i="5"/>
  <c r="AA77" i="5"/>
  <c r="Z77" i="5"/>
  <c r="AP76" i="5"/>
  <c r="AO76" i="5"/>
  <c r="AN76" i="5"/>
  <c r="AM76" i="5"/>
  <c r="AL76" i="5"/>
  <c r="AK76" i="5"/>
  <c r="AJ76" i="5"/>
  <c r="AI76" i="5"/>
  <c r="AH76" i="5"/>
  <c r="AG76" i="5"/>
  <c r="AF76" i="5"/>
  <c r="AE76" i="5"/>
  <c r="AC76" i="5"/>
  <c r="AB76" i="5"/>
  <c r="AA76" i="5"/>
  <c r="Z76" i="5"/>
  <c r="Y71" i="5"/>
  <c r="X71" i="5"/>
  <c r="W71" i="5"/>
  <c r="V71" i="5"/>
  <c r="T71" i="5"/>
  <c r="S71" i="5"/>
  <c r="R71" i="5"/>
  <c r="Q71" i="5"/>
  <c r="P71" i="5"/>
  <c r="O71" i="5"/>
  <c r="N71" i="5"/>
  <c r="M71" i="5"/>
  <c r="L71" i="5"/>
  <c r="K71" i="5"/>
  <c r="J71" i="5"/>
  <c r="I71" i="5"/>
  <c r="H71" i="5"/>
  <c r="G71" i="5"/>
  <c r="F71" i="5"/>
  <c r="E71" i="5"/>
  <c r="AP70" i="5"/>
  <c r="AO70" i="5"/>
  <c r="AN70" i="5"/>
  <c r="AM70" i="5"/>
  <c r="AL70" i="5"/>
  <c r="AK70" i="5"/>
  <c r="AJ70" i="5"/>
  <c r="AI70" i="5"/>
  <c r="AH70" i="5"/>
  <c r="AG70" i="5"/>
  <c r="AF70" i="5"/>
  <c r="AE70" i="5"/>
  <c r="AC70" i="5"/>
  <c r="AB70" i="5"/>
  <c r="AA70" i="5"/>
  <c r="Z70" i="5"/>
  <c r="AM68" i="5"/>
  <c r="AL68" i="5"/>
  <c r="AK68" i="5"/>
  <c r="AJ68" i="5"/>
  <c r="AI68" i="5"/>
  <c r="AH68" i="5"/>
  <c r="AG68" i="5"/>
  <c r="AF68" i="5"/>
  <c r="AE68" i="5"/>
  <c r="Z68" i="5"/>
  <c r="T68" i="5"/>
  <c r="S68" i="5"/>
  <c r="AM67" i="5"/>
  <c r="AL67" i="5"/>
  <c r="AK67" i="5"/>
  <c r="AJ67" i="5"/>
  <c r="AI67" i="5"/>
  <c r="AH67" i="5"/>
  <c r="AG67" i="5"/>
  <c r="AF67" i="5"/>
  <c r="AE67" i="5"/>
  <c r="Z67" i="5"/>
  <c r="AM66" i="5"/>
  <c r="AL66" i="5"/>
  <c r="AK66" i="5"/>
  <c r="AJ66" i="5"/>
  <c r="AI66" i="5"/>
  <c r="AH66" i="5"/>
  <c r="AG66" i="5"/>
  <c r="AF66" i="5"/>
  <c r="AE66" i="5"/>
  <c r="Z66" i="5"/>
  <c r="AM65" i="5"/>
  <c r="AL65" i="5"/>
  <c r="AK65" i="5"/>
  <c r="AJ65" i="5"/>
  <c r="AI65" i="5"/>
  <c r="AH65" i="5"/>
  <c r="AG65" i="5"/>
  <c r="AF65" i="5"/>
  <c r="AE65" i="5"/>
  <c r="Z65" i="5"/>
  <c r="R65" i="5"/>
  <c r="AM64" i="5"/>
  <c r="AL64" i="5"/>
  <c r="AK64" i="5"/>
  <c r="AJ64" i="5"/>
  <c r="AI64" i="5"/>
  <c r="AH64" i="5"/>
  <c r="AG64" i="5"/>
  <c r="AF64" i="5"/>
  <c r="AE64" i="5"/>
  <c r="Z64" i="5"/>
  <c r="AM63" i="5"/>
  <c r="AL63" i="5"/>
  <c r="AK63" i="5"/>
  <c r="AJ63" i="5"/>
  <c r="AI63" i="5"/>
  <c r="AH63" i="5"/>
  <c r="AG63" i="5"/>
  <c r="AF63" i="5"/>
  <c r="AE63" i="5"/>
  <c r="Z63" i="5"/>
  <c r="Y62" i="5"/>
  <c r="X62" i="5"/>
  <c r="W62" i="5"/>
  <c r="V62" i="5"/>
  <c r="Q62" i="5"/>
  <c r="P62" i="5"/>
  <c r="O62" i="5"/>
  <c r="N62" i="5"/>
  <c r="M62" i="5"/>
  <c r="L62" i="5"/>
  <c r="K62" i="5"/>
  <c r="J62" i="5"/>
  <c r="I62" i="5"/>
  <c r="H62" i="5"/>
  <c r="G62" i="5"/>
  <c r="F62" i="5"/>
  <c r="E62" i="5"/>
  <c r="AN61" i="5"/>
  <c r="AM61" i="5"/>
  <c r="AL61" i="5"/>
  <c r="AK61" i="5"/>
  <c r="AJ61" i="5"/>
  <c r="AI61" i="5"/>
  <c r="AH61" i="5"/>
  <c r="AG61" i="5"/>
  <c r="AF61" i="5"/>
  <c r="AE61" i="5"/>
  <c r="AA61" i="5"/>
  <c r="Z61" i="5"/>
  <c r="AP60" i="5"/>
  <c r="AO60" i="5"/>
  <c r="AN60" i="5"/>
  <c r="AM60" i="5"/>
  <c r="AL60" i="5"/>
  <c r="AK60" i="5"/>
  <c r="AJ60" i="5"/>
  <c r="AI60" i="5"/>
  <c r="AH60" i="5"/>
  <c r="AG60" i="5"/>
  <c r="AF60" i="5"/>
  <c r="AE60" i="5"/>
  <c r="AC60" i="5"/>
  <c r="AB60" i="5"/>
  <c r="AA60" i="5"/>
  <c r="Z60" i="5"/>
  <c r="AP59" i="5"/>
  <c r="AO59" i="5"/>
  <c r="AN59" i="5"/>
  <c r="AM59" i="5"/>
  <c r="AL59" i="5"/>
  <c r="AK59" i="5"/>
  <c r="AJ59" i="5"/>
  <c r="AI59" i="5"/>
  <c r="AH59" i="5"/>
  <c r="AG59" i="5"/>
  <c r="AF59" i="5"/>
  <c r="AE59" i="5"/>
  <c r="AC59" i="5"/>
  <c r="AB59" i="5"/>
  <c r="AA59" i="5"/>
  <c r="Z59" i="5"/>
  <c r="Y54" i="5"/>
  <c r="X54" i="5"/>
  <c r="W54" i="5"/>
  <c r="V54" i="5"/>
  <c r="T54" i="5"/>
  <c r="S54" i="5"/>
  <c r="R54" i="5"/>
  <c r="Q54" i="5"/>
  <c r="P54" i="5"/>
  <c r="O54" i="5"/>
  <c r="N54" i="5"/>
  <c r="M54" i="5"/>
  <c r="L54" i="5"/>
  <c r="K54" i="5"/>
  <c r="J54" i="5"/>
  <c r="I54" i="5"/>
  <c r="H54" i="5"/>
  <c r="G54" i="5"/>
  <c r="F54" i="5"/>
  <c r="E54" i="5"/>
  <c r="AP53" i="5"/>
  <c r="AO53" i="5"/>
  <c r="AN53" i="5"/>
  <c r="AM53" i="5"/>
  <c r="AL53" i="5"/>
  <c r="AK53" i="5"/>
  <c r="AJ53" i="5"/>
  <c r="AI53" i="5"/>
  <c r="AH53" i="5"/>
  <c r="AG53" i="5"/>
  <c r="AF53" i="5"/>
  <c r="AE53" i="5"/>
  <c r="AC53" i="5"/>
  <c r="AB53" i="5"/>
  <c r="AA53" i="5"/>
  <c r="Z53" i="5"/>
  <c r="AM51" i="5"/>
  <c r="AL51" i="5"/>
  <c r="AK51" i="5"/>
  <c r="AJ51" i="5"/>
  <c r="AI51" i="5"/>
  <c r="AH51" i="5"/>
  <c r="AG51" i="5"/>
  <c r="AF51" i="5"/>
  <c r="AE51" i="5"/>
  <c r="Z51" i="5"/>
  <c r="T51" i="5"/>
  <c r="S51" i="5"/>
  <c r="AM50" i="5"/>
  <c r="AL50" i="5"/>
  <c r="AK50" i="5"/>
  <c r="AJ50" i="5"/>
  <c r="AI50" i="5"/>
  <c r="AH50" i="5"/>
  <c r="AG50" i="5"/>
  <c r="AF50" i="5"/>
  <c r="AE50" i="5"/>
  <c r="Z50" i="5"/>
  <c r="AM49" i="5"/>
  <c r="AL49" i="5"/>
  <c r="AK49" i="5"/>
  <c r="AJ49" i="5"/>
  <c r="AI49" i="5"/>
  <c r="AH49" i="5"/>
  <c r="AG49" i="5"/>
  <c r="AF49" i="5"/>
  <c r="AE49" i="5"/>
  <c r="Z49" i="5"/>
  <c r="AM48" i="5"/>
  <c r="AL48" i="5"/>
  <c r="AK48" i="5"/>
  <c r="AJ48" i="5"/>
  <c r="AI48" i="5"/>
  <c r="AH48" i="5"/>
  <c r="AG48" i="5"/>
  <c r="AF48" i="5"/>
  <c r="AE48" i="5"/>
  <c r="Z48" i="5"/>
  <c r="R48" i="5"/>
  <c r="AM47" i="5"/>
  <c r="AL47" i="5"/>
  <c r="AK47" i="5"/>
  <c r="AJ47" i="5"/>
  <c r="AI47" i="5"/>
  <c r="AH47" i="5"/>
  <c r="AG47" i="5"/>
  <c r="AF47" i="5"/>
  <c r="AE47" i="5"/>
  <c r="Z47" i="5"/>
  <c r="AM46" i="5"/>
  <c r="AL46" i="5"/>
  <c r="AK46" i="5"/>
  <c r="AJ46" i="5"/>
  <c r="AI46" i="5"/>
  <c r="AH46" i="5"/>
  <c r="AG46" i="5"/>
  <c r="AF46" i="5"/>
  <c r="AE46" i="5"/>
  <c r="Z46" i="5"/>
  <c r="Y45" i="5"/>
  <c r="X45" i="5"/>
  <c r="W45" i="5"/>
  <c r="V45" i="5"/>
  <c r="Q45" i="5"/>
  <c r="P45" i="5"/>
  <c r="O45" i="5"/>
  <c r="N45" i="5"/>
  <c r="M45" i="5"/>
  <c r="L45" i="5"/>
  <c r="K45" i="5"/>
  <c r="J45" i="5"/>
  <c r="I45" i="5"/>
  <c r="H45" i="5"/>
  <c r="G45" i="5"/>
  <c r="F45" i="5"/>
  <c r="E45" i="5"/>
  <c r="AN44" i="5"/>
  <c r="AM44" i="5"/>
  <c r="AL44" i="5"/>
  <c r="AK44" i="5"/>
  <c r="AJ44" i="5"/>
  <c r="AI44" i="5"/>
  <c r="AH44" i="5"/>
  <c r="AG44" i="5"/>
  <c r="AF44" i="5"/>
  <c r="AE44" i="5"/>
  <c r="AA44" i="5"/>
  <c r="Z44" i="5"/>
  <c r="AP43" i="5"/>
  <c r="AO43" i="5"/>
  <c r="AN43" i="5"/>
  <c r="AM43" i="5"/>
  <c r="AL43" i="5"/>
  <c r="AK43" i="5"/>
  <c r="AJ43" i="5"/>
  <c r="AI43" i="5"/>
  <c r="AH43" i="5"/>
  <c r="AG43" i="5"/>
  <c r="AF43" i="5"/>
  <c r="AE43" i="5"/>
  <c r="AC43" i="5"/>
  <c r="AB43" i="5"/>
  <c r="AA43" i="5"/>
  <c r="Z43" i="5"/>
  <c r="AP42" i="5"/>
  <c r="AO42" i="5"/>
  <c r="AN42" i="5"/>
  <c r="AM42" i="5"/>
  <c r="AL42" i="5"/>
  <c r="AK42" i="5"/>
  <c r="AJ42" i="5"/>
  <c r="AI42" i="5"/>
  <c r="AH42" i="5"/>
  <c r="AG42" i="5"/>
  <c r="AF42" i="5"/>
  <c r="AE42" i="5"/>
  <c r="AC42" i="5"/>
  <c r="AB42" i="5"/>
  <c r="AA42" i="5"/>
  <c r="Z42" i="5"/>
  <c r="Y37" i="5"/>
  <c r="X37" i="5"/>
  <c r="W37" i="5"/>
  <c r="V37" i="5"/>
  <c r="T37" i="5"/>
  <c r="S37" i="5"/>
  <c r="R37" i="5"/>
  <c r="Q37" i="5"/>
  <c r="P37" i="5"/>
  <c r="O37" i="5"/>
  <c r="N37" i="5"/>
  <c r="M37" i="5"/>
  <c r="L37" i="5"/>
  <c r="K37" i="5"/>
  <c r="J37" i="5"/>
  <c r="I37" i="5"/>
  <c r="H37" i="5"/>
  <c r="G37" i="5"/>
  <c r="F37" i="5"/>
  <c r="E37" i="5"/>
  <c r="AP36" i="5"/>
  <c r="AO36" i="5"/>
  <c r="AN36" i="5"/>
  <c r="AM36" i="5"/>
  <c r="AL36" i="5"/>
  <c r="AK36" i="5"/>
  <c r="AJ36" i="5"/>
  <c r="AI36" i="5"/>
  <c r="AH36" i="5"/>
  <c r="AG36" i="5"/>
  <c r="AF36" i="5"/>
  <c r="AE36" i="5"/>
  <c r="AC36" i="5"/>
  <c r="AB36" i="5"/>
  <c r="AA36" i="5"/>
  <c r="Z36" i="5"/>
  <c r="AP34" i="5"/>
  <c r="AO34" i="5"/>
  <c r="AN34" i="5"/>
  <c r="AM34" i="5"/>
  <c r="AL34" i="5"/>
  <c r="AK34" i="5"/>
  <c r="AJ34" i="5"/>
  <c r="AI34" i="5"/>
  <c r="AH34" i="5"/>
  <c r="AG34" i="5"/>
  <c r="AF34" i="5"/>
  <c r="AE34" i="5"/>
  <c r="AC34" i="5"/>
  <c r="AB34" i="5"/>
  <c r="AA34" i="5"/>
  <c r="Z34" i="5"/>
  <c r="AP33" i="5"/>
  <c r="AO33" i="5"/>
  <c r="AN33" i="5"/>
  <c r="AM33" i="5"/>
  <c r="AL33" i="5"/>
  <c r="AK33" i="5"/>
  <c r="AJ33" i="5"/>
  <c r="AI33" i="5"/>
  <c r="AH33" i="5"/>
  <c r="AG33" i="5"/>
  <c r="AF33" i="5"/>
  <c r="AE33" i="5"/>
  <c r="AC33" i="5"/>
  <c r="AB33" i="5"/>
  <c r="AA33" i="5"/>
  <c r="Z33" i="5"/>
  <c r="AP32" i="5"/>
  <c r="AO32" i="5"/>
  <c r="AN32" i="5"/>
  <c r="AM32" i="5"/>
  <c r="AL32" i="5"/>
  <c r="AK32" i="5"/>
  <c r="AJ32" i="5"/>
  <c r="AI32" i="5"/>
  <c r="AH32" i="5"/>
  <c r="AG32" i="5"/>
  <c r="AF32" i="5"/>
  <c r="AE32" i="5"/>
  <c r="AC32" i="5"/>
  <c r="AB32" i="5"/>
  <c r="AA32" i="5"/>
  <c r="Z32" i="5"/>
  <c r="AP31" i="5"/>
  <c r="AO31" i="5"/>
  <c r="AN31" i="5"/>
  <c r="AM31" i="5"/>
  <c r="AL31" i="5"/>
  <c r="AK31" i="5"/>
  <c r="AJ31" i="5"/>
  <c r="AI31" i="5"/>
  <c r="AH31" i="5"/>
  <c r="AG31" i="5"/>
  <c r="AF31" i="5"/>
  <c r="AE31" i="5"/>
  <c r="AC31" i="5"/>
  <c r="AB31" i="5"/>
  <c r="AA31" i="5"/>
  <c r="Z31" i="5"/>
  <c r="AP30" i="5"/>
  <c r="AO30" i="5"/>
  <c r="AN30" i="5"/>
  <c r="AM30" i="5"/>
  <c r="AL30" i="5"/>
  <c r="AK30" i="5"/>
  <c r="AJ30" i="5"/>
  <c r="AI30" i="5"/>
  <c r="AH30" i="5"/>
  <c r="AG30" i="5"/>
  <c r="AF30" i="5"/>
  <c r="AE30" i="5"/>
  <c r="AC30" i="5"/>
  <c r="AB30" i="5"/>
  <c r="AA30" i="5"/>
  <c r="Z30" i="5"/>
  <c r="AP29" i="5"/>
  <c r="AO29" i="5"/>
  <c r="AN29" i="5"/>
  <c r="AM29" i="5"/>
  <c r="AL29" i="5"/>
  <c r="AK29" i="5"/>
  <c r="AJ29" i="5"/>
  <c r="AI29" i="5"/>
  <c r="AH29" i="5"/>
  <c r="AG29" i="5"/>
  <c r="AF29" i="5"/>
  <c r="AE29" i="5"/>
  <c r="AC29" i="5"/>
  <c r="AB29" i="5"/>
  <c r="AA29" i="5"/>
  <c r="Z29" i="5"/>
  <c r="Y28" i="5"/>
  <c r="X28" i="5"/>
  <c r="W28" i="5"/>
  <c r="V28" i="5"/>
  <c r="Q28" i="5"/>
  <c r="P28" i="5"/>
  <c r="O28" i="5"/>
  <c r="N28" i="5"/>
  <c r="M28" i="5"/>
  <c r="L28" i="5"/>
  <c r="K28" i="5"/>
  <c r="J28" i="5"/>
  <c r="I28" i="5"/>
  <c r="H28" i="5"/>
  <c r="G28" i="5"/>
  <c r="F28" i="5"/>
  <c r="E28" i="5"/>
  <c r="AN27" i="5"/>
  <c r="AM27" i="5"/>
  <c r="AL27" i="5"/>
  <c r="AK27" i="5"/>
  <c r="AJ27" i="5"/>
  <c r="AI27" i="5"/>
  <c r="AH27" i="5"/>
  <c r="AG27" i="5"/>
  <c r="AF27" i="5"/>
  <c r="AE27" i="5"/>
  <c r="AA27" i="5"/>
  <c r="Z27" i="5"/>
  <c r="AP26" i="5"/>
  <c r="AO26" i="5"/>
  <c r="AN26" i="5"/>
  <c r="AM26" i="5"/>
  <c r="AL26" i="5"/>
  <c r="AK26" i="5"/>
  <c r="AJ26" i="5"/>
  <c r="AI26" i="5"/>
  <c r="AH26" i="5"/>
  <c r="AG26" i="5"/>
  <c r="AF26" i="5"/>
  <c r="AE26" i="5"/>
  <c r="AC26" i="5"/>
  <c r="AB26" i="5"/>
  <c r="AA26" i="5"/>
  <c r="Z26" i="5"/>
  <c r="AP25" i="5"/>
  <c r="AO25" i="5"/>
  <c r="AN25" i="5"/>
  <c r="AM25" i="5"/>
  <c r="AL25" i="5"/>
  <c r="AK25" i="5"/>
  <c r="AJ25" i="5"/>
  <c r="AI25" i="5"/>
  <c r="AH25" i="5"/>
  <c r="AG25" i="5"/>
  <c r="AF25" i="5"/>
  <c r="AE25" i="5"/>
  <c r="AC25" i="5"/>
  <c r="AB25" i="5"/>
  <c r="AA25" i="5"/>
  <c r="Z25" i="5"/>
  <c r="Y19" i="5"/>
  <c r="X19" i="5"/>
  <c r="X20" i="5" s="1"/>
  <c r="W19" i="5"/>
  <c r="W20" i="5" s="1"/>
  <c r="V19" i="5"/>
  <c r="V20" i="5" s="1"/>
  <c r="T19" i="5"/>
  <c r="S19" i="5"/>
  <c r="R19" i="5"/>
  <c r="Q19" i="5"/>
  <c r="P19" i="5"/>
  <c r="O19" i="5"/>
  <c r="N19" i="5"/>
  <c r="M19" i="5"/>
  <c r="L19" i="5"/>
  <c r="K19" i="5"/>
  <c r="J19" i="5"/>
  <c r="I19" i="5"/>
  <c r="H19" i="5"/>
  <c r="G19" i="5"/>
  <c r="F19" i="5"/>
  <c r="E19" i="5"/>
  <c r="E20" i="5" s="1"/>
  <c r="Y17" i="5"/>
  <c r="X17" i="5"/>
  <c r="W17" i="5"/>
  <c r="V17" i="5"/>
  <c r="Q17" i="5"/>
  <c r="P17" i="5"/>
  <c r="O17" i="5"/>
  <c r="N17" i="5"/>
  <c r="M17" i="5"/>
  <c r="L17" i="5"/>
  <c r="K17" i="5"/>
  <c r="J17" i="5"/>
  <c r="I17" i="5"/>
  <c r="H17" i="5"/>
  <c r="G17" i="5"/>
  <c r="F17" i="5"/>
  <c r="E17" i="5"/>
  <c r="Y16" i="5"/>
  <c r="X16" i="5"/>
  <c r="W16" i="5"/>
  <c r="V16" i="5"/>
  <c r="Q16" i="5"/>
  <c r="P16" i="5"/>
  <c r="O16" i="5"/>
  <c r="N16" i="5"/>
  <c r="M16" i="5"/>
  <c r="L16" i="5"/>
  <c r="K16" i="5"/>
  <c r="J16" i="5"/>
  <c r="I16" i="5"/>
  <c r="H16" i="5"/>
  <c r="G16" i="5"/>
  <c r="F16" i="5"/>
  <c r="E16" i="5"/>
  <c r="Y15" i="5"/>
  <c r="X15" i="5"/>
  <c r="W15" i="5"/>
  <c r="V15" i="5"/>
  <c r="R15" i="5"/>
  <c r="Q15" i="5"/>
  <c r="P15" i="5"/>
  <c r="O15" i="5"/>
  <c r="N15" i="5"/>
  <c r="M15" i="5"/>
  <c r="L15" i="5"/>
  <c r="K15" i="5"/>
  <c r="J15" i="5"/>
  <c r="I15" i="5"/>
  <c r="H15" i="5"/>
  <c r="G15" i="5"/>
  <c r="F15" i="5"/>
  <c r="E15" i="5"/>
  <c r="Y14" i="5"/>
  <c r="X14" i="5"/>
  <c r="W14" i="5"/>
  <c r="V14" i="5"/>
  <c r="Q14" i="5"/>
  <c r="P14" i="5"/>
  <c r="O14" i="5"/>
  <c r="N14" i="5"/>
  <c r="M14" i="5"/>
  <c r="L14" i="5"/>
  <c r="K14" i="5"/>
  <c r="J14" i="5"/>
  <c r="I14" i="5"/>
  <c r="H14" i="5"/>
  <c r="G14" i="5"/>
  <c r="F14" i="5"/>
  <c r="E14" i="5"/>
  <c r="Y13" i="5"/>
  <c r="X13" i="5"/>
  <c r="W13" i="5"/>
  <c r="V13" i="5"/>
  <c r="R13" i="5"/>
  <c r="Q13" i="5"/>
  <c r="P13" i="5"/>
  <c r="O13" i="5"/>
  <c r="N13" i="5"/>
  <c r="M13" i="5"/>
  <c r="L13" i="5"/>
  <c r="K13" i="5"/>
  <c r="J13" i="5"/>
  <c r="I13" i="5"/>
  <c r="H13" i="5"/>
  <c r="G13" i="5"/>
  <c r="F13" i="5"/>
  <c r="E13" i="5"/>
  <c r="Y12" i="5"/>
  <c r="X12" i="5"/>
  <c r="W12" i="5"/>
  <c r="V12" i="5"/>
  <c r="R12" i="5"/>
  <c r="Q12" i="5"/>
  <c r="P12" i="5"/>
  <c r="O12" i="5"/>
  <c r="N12" i="5"/>
  <c r="M12" i="5"/>
  <c r="L12" i="5"/>
  <c r="K12" i="5"/>
  <c r="J12" i="5"/>
  <c r="I12" i="5"/>
  <c r="H12" i="5"/>
  <c r="G12" i="5"/>
  <c r="F12" i="5"/>
  <c r="E12" i="5"/>
  <c r="Y10" i="5"/>
  <c r="X10" i="5"/>
  <c r="W10" i="5"/>
  <c r="V10" i="5"/>
  <c r="R10" i="5"/>
  <c r="Q10" i="5"/>
  <c r="P10" i="5"/>
  <c r="O10" i="5"/>
  <c r="N10" i="5"/>
  <c r="M10" i="5"/>
  <c r="L10" i="5"/>
  <c r="K10" i="5"/>
  <c r="J10" i="5"/>
  <c r="I10" i="5"/>
  <c r="H10" i="5"/>
  <c r="G10" i="5"/>
  <c r="F10" i="5"/>
  <c r="E10" i="5"/>
  <c r="Y9" i="5"/>
  <c r="T9" i="5"/>
  <c r="S9" i="5"/>
  <c r="R9" i="5"/>
  <c r="Q9" i="5"/>
  <c r="P9" i="5"/>
  <c r="O9" i="5"/>
  <c r="N9" i="5"/>
  <c r="M9" i="5"/>
  <c r="L9" i="5"/>
  <c r="K9" i="5"/>
  <c r="J9" i="5"/>
  <c r="I9" i="5"/>
  <c r="H9" i="5"/>
  <c r="G9" i="5"/>
  <c r="F9" i="5"/>
  <c r="E9" i="5"/>
  <c r="Y8" i="5"/>
  <c r="T8" i="5"/>
  <c r="S8" i="5"/>
  <c r="R8" i="5"/>
  <c r="Q8" i="5"/>
  <c r="P8" i="5"/>
  <c r="O8" i="5"/>
  <c r="N8" i="5"/>
  <c r="M8" i="5"/>
  <c r="L8" i="5"/>
  <c r="K8" i="5"/>
  <c r="J8" i="5"/>
  <c r="I8" i="5"/>
  <c r="AE8" i="5" s="1"/>
  <c r="H8" i="5"/>
  <c r="G8" i="5"/>
  <c r="F8" i="5"/>
  <c r="AC5" i="5"/>
  <c r="AB5" i="5"/>
  <c r="AA5" i="5"/>
  <c r="Z5" i="5"/>
  <c r="W3" i="5"/>
  <c r="X3" i="5" s="1"/>
  <c r="Y3" i="5" s="1"/>
  <c r="R3" i="5"/>
  <c r="S3" i="5" s="1"/>
  <c r="T3" i="5" s="1"/>
  <c r="N3" i="5"/>
  <c r="O3" i="5" s="1"/>
  <c r="P3" i="5" s="1"/>
  <c r="J3" i="5"/>
  <c r="K3" i="5" s="1"/>
  <c r="L3" i="5" s="1"/>
  <c r="F3" i="5"/>
  <c r="G3" i="5" s="1"/>
  <c r="H3" i="5" s="1"/>
  <c r="S46" i="5" l="1"/>
  <c r="J12" i="13"/>
  <c r="S131" i="5"/>
  <c r="S12" i="5" s="1"/>
  <c r="S63" i="5"/>
  <c r="AR48" i="45"/>
  <c r="AR58" i="45" s="1"/>
  <c r="AR16" i="45"/>
  <c r="AQ48" i="45"/>
  <c r="AQ58" i="45" s="1"/>
  <c r="AQ16" i="45"/>
  <c r="AP48" i="45"/>
  <c r="AP58" i="45" s="1"/>
  <c r="AP16" i="45"/>
  <c r="AO48" i="45"/>
  <c r="AO58" i="45" s="1"/>
  <c r="AO16" i="45"/>
  <c r="AN48" i="45"/>
  <c r="AN58" i="45" s="1"/>
  <c r="AN16" i="45"/>
  <c r="AM16" i="45"/>
  <c r="AM48" i="45"/>
  <c r="AM58" i="45" s="1"/>
  <c r="AL16" i="45"/>
  <c r="AL48" i="45"/>
  <c r="AL58" i="45" s="1"/>
  <c r="AK16" i="45"/>
  <c r="AK48" i="45"/>
  <c r="AK58" i="45" s="1"/>
  <c r="AJ16" i="45"/>
  <c r="AJ48" i="45"/>
  <c r="AJ58" i="45" s="1"/>
  <c r="AI16" i="45"/>
  <c r="AI48" i="45"/>
  <c r="AI58" i="45" s="1"/>
  <c r="AH16" i="45"/>
  <c r="AH48" i="45"/>
  <c r="AH58" i="45" s="1"/>
  <c r="AG16" i="45"/>
  <c r="AG48" i="45"/>
  <c r="AG58" i="45" s="1"/>
  <c r="AF16" i="45"/>
  <c r="AF48" i="45"/>
  <c r="AF58" i="45" s="1"/>
  <c r="AE16" i="45"/>
  <c r="AE48" i="45"/>
  <c r="AE58" i="45" s="1"/>
  <c r="AD48" i="45"/>
  <c r="AD58" i="45" s="1"/>
  <c r="AD16" i="45"/>
  <c r="AC16" i="45"/>
  <c r="AC48" i="45"/>
  <c r="AC58" i="45" s="1"/>
  <c r="AB16" i="45"/>
  <c r="AB48" i="45"/>
  <c r="AB58" i="45" s="1"/>
  <c r="AA16" i="45"/>
  <c r="AA48" i="45"/>
  <c r="AA58" i="45" s="1"/>
  <c r="Z16" i="45"/>
  <c r="Z48" i="45"/>
  <c r="Z58" i="45" s="1"/>
  <c r="Y16" i="45"/>
  <c r="Y48" i="45"/>
  <c r="Y58" i="45" s="1"/>
  <c r="X16" i="45"/>
  <c r="X48" i="45"/>
  <c r="X58" i="45" s="1"/>
  <c r="W16" i="45"/>
  <c r="W48" i="45"/>
  <c r="W58" i="45" s="1"/>
  <c r="V48" i="45"/>
  <c r="V58" i="45" s="1"/>
  <c r="V16" i="45"/>
  <c r="U16" i="45"/>
  <c r="U48" i="45"/>
  <c r="U58" i="45" s="1"/>
  <c r="T16" i="45"/>
  <c r="T48" i="45"/>
  <c r="T58" i="45" s="1"/>
  <c r="S48" i="45"/>
  <c r="S58" i="45" s="1"/>
  <c r="S16" i="45"/>
  <c r="R48" i="45"/>
  <c r="R58" i="45" s="1"/>
  <c r="R16" i="45"/>
  <c r="Q16" i="45"/>
  <c r="Q48" i="45"/>
  <c r="Q58" i="45" s="1"/>
  <c r="P16" i="45"/>
  <c r="P48" i="45"/>
  <c r="P58" i="45" s="1"/>
  <c r="O48" i="45"/>
  <c r="O58" i="45" s="1"/>
  <c r="O16" i="45"/>
  <c r="N16" i="45"/>
  <c r="N48" i="45"/>
  <c r="N58" i="45" s="1"/>
  <c r="M48" i="45"/>
  <c r="M58" i="45" s="1"/>
  <c r="M16" i="45"/>
  <c r="L16" i="45"/>
  <c r="L48" i="45"/>
  <c r="L58" i="45" s="1"/>
  <c r="K16" i="45"/>
  <c r="K48" i="45"/>
  <c r="K58" i="45" s="1"/>
  <c r="J16" i="45"/>
  <c r="J48" i="45"/>
  <c r="J58" i="45" s="1"/>
  <c r="I48" i="45"/>
  <c r="I58" i="45" s="1"/>
  <c r="I16" i="45"/>
  <c r="BL48" i="13"/>
  <c r="BL49" i="13" s="1"/>
  <c r="BL59" i="13" s="1"/>
  <c r="BK48" i="13"/>
  <c r="BK49" i="13" s="1"/>
  <c r="BK59" i="13" s="1"/>
  <c r="BJ48" i="13"/>
  <c r="BJ49" i="13" s="1"/>
  <c r="BJ59" i="13" s="1"/>
  <c r="Z59" i="13" s="1"/>
  <c r="BI48" i="13"/>
  <c r="BI49" i="13" s="1"/>
  <c r="BI59" i="13" s="1"/>
  <c r="BH48" i="13"/>
  <c r="BH49" i="13" s="1"/>
  <c r="BH59" i="13" s="1"/>
  <c r="BG48" i="13"/>
  <c r="BF48" i="13"/>
  <c r="BF49" i="13" s="1"/>
  <c r="BF59" i="13" s="1"/>
  <c r="BE48" i="13"/>
  <c r="BE49" i="13" s="1"/>
  <c r="BE59" i="13" s="1"/>
  <c r="BD48" i="13"/>
  <c r="BD49" i="13" s="1"/>
  <c r="BD59" i="13" s="1"/>
  <c r="X59" i="13" s="1"/>
  <c r="BC48" i="13"/>
  <c r="BC49" i="13" s="1"/>
  <c r="BC59" i="13" s="1"/>
  <c r="BB48" i="13"/>
  <c r="BB49" i="13" s="1"/>
  <c r="BB59" i="13" s="1"/>
  <c r="BA48" i="13"/>
  <c r="BA49" i="13" s="1"/>
  <c r="BA59" i="13" s="1"/>
  <c r="W59" i="13" s="1"/>
  <c r="AY48" i="13"/>
  <c r="AY49" i="13" s="1"/>
  <c r="AY59" i="13" s="1"/>
  <c r="AW48" i="13"/>
  <c r="AW49" i="13" s="1"/>
  <c r="AW59" i="13" s="1"/>
  <c r="AU48" i="13"/>
  <c r="AU49" i="13" s="1"/>
  <c r="AU59" i="13" s="1"/>
  <c r="AS48" i="13"/>
  <c r="AS49" i="13" s="1"/>
  <c r="AS59" i="13" s="1"/>
  <c r="AQ48" i="13"/>
  <c r="AQ49" i="13" s="1"/>
  <c r="AQ59" i="13" s="1"/>
  <c r="AO48" i="13"/>
  <c r="AO49" i="13" s="1"/>
  <c r="AO59" i="13" s="1"/>
  <c r="AM48" i="13"/>
  <c r="AM49" i="13" s="1"/>
  <c r="AM59" i="13" s="1"/>
  <c r="AL48" i="13"/>
  <c r="AL49" i="13" s="1"/>
  <c r="AL59" i="13" s="1"/>
  <c r="AJ48" i="13"/>
  <c r="AJ49" i="13" s="1"/>
  <c r="AJ59" i="13" s="1"/>
  <c r="AH48" i="13"/>
  <c r="AH49" i="13" s="1"/>
  <c r="AH59" i="13" s="1"/>
  <c r="AE48" i="13"/>
  <c r="AE49" i="13" s="1"/>
  <c r="AE59" i="13" s="1"/>
  <c r="AD48" i="13"/>
  <c r="AD49" i="13" s="1"/>
  <c r="AD59" i="13" s="1"/>
  <c r="AZ48" i="13"/>
  <c r="AZ49" i="13" s="1"/>
  <c r="AZ59" i="13" s="1"/>
  <c r="AX48" i="13"/>
  <c r="AX49" i="13" s="1"/>
  <c r="AX59" i="13" s="1"/>
  <c r="V59" i="13" s="1"/>
  <c r="AV48" i="13"/>
  <c r="AV49" i="13" s="1"/>
  <c r="AV59" i="13" s="1"/>
  <c r="AT48" i="13"/>
  <c r="AT49" i="13" s="1"/>
  <c r="AT59" i="13" s="1"/>
  <c r="AR48" i="13"/>
  <c r="AR49" i="13" s="1"/>
  <c r="AR59" i="13" s="1"/>
  <c r="T59" i="13" s="1"/>
  <c r="AP48" i="13"/>
  <c r="AP49" i="13" s="1"/>
  <c r="AP59" i="13" s="1"/>
  <c r="AN48" i="13"/>
  <c r="AN49" i="13" s="1"/>
  <c r="AN59" i="13" s="1"/>
  <c r="AK48" i="13"/>
  <c r="AK49" i="13" s="1"/>
  <c r="AK59" i="13" s="1"/>
  <c r="AI48" i="13"/>
  <c r="AI49" i="13" s="1"/>
  <c r="AI59" i="13" s="1"/>
  <c r="AG48" i="13"/>
  <c r="AG49" i="13" s="1"/>
  <c r="AG59" i="13" s="1"/>
  <c r="AF48" i="13"/>
  <c r="AC48" i="13"/>
  <c r="AC49" i="13" s="1"/>
  <c r="AC59" i="13" s="1"/>
  <c r="AL173" i="5"/>
  <c r="AK173" i="5"/>
  <c r="AJ173" i="5"/>
  <c r="AI173" i="5"/>
  <c r="AH173" i="5"/>
  <c r="AG173" i="5"/>
  <c r="AF173" i="5"/>
  <c r="AE173" i="5"/>
  <c r="AJ71" i="5"/>
  <c r="AH71" i="5"/>
  <c r="AE71" i="5"/>
  <c r="Y55" i="5"/>
  <c r="Y56" i="5" s="1"/>
  <c r="V55" i="5"/>
  <c r="V56" i="5" s="1"/>
  <c r="G55" i="5"/>
  <c r="G56" i="5" s="1"/>
  <c r="E55" i="5"/>
  <c r="E56" i="5" s="1"/>
  <c r="AL156" i="5"/>
  <c r="AK156" i="5"/>
  <c r="AJ156" i="5"/>
  <c r="AI156" i="5"/>
  <c r="AH156" i="5"/>
  <c r="AG156" i="5"/>
  <c r="AF156" i="5"/>
  <c r="AE156" i="5"/>
  <c r="AL139" i="5"/>
  <c r="AK139" i="5"/>
  <c r="AJ139" i="5"/>
  <c r="AI139" i="5"/>
  <c r="AH139" i="5"/>
  <c r="AG139" i="5"/>
  <c r="AF139" i="5"/>
  <c r="AE139" i="5"/>
  <c r="AL122" i="5"/>
  <c r="AK122" i="5"/>
  <c r="AJ122" i="5"/>
  <c r="AI122" i="5"/>
  <c r="AH122" i="5"/>
  <c r="AG122" i="5"/>
  <c r="AF122" i="5"/>
  <c r="AE122" i="5"/>
  <c r="AL105" i="5"/>
  <c r="AK105" i="5"/>
  <c r="AJ105" i="5"/>
  <c r="AI105" i="5"/>
  <c r="AH105" i="5"/>
  <c r="AG105" i="5"/>
  <c r="AF105" i="5"/>
  <c r="AE105" i="5"/>
  <c r="AL88" i="5"/>
  <c r="AK88" i="5"/>
  <c r="AJ88" i="5"/>
  <c r="AI88" i="5"/>
  <c r="AH88" i="5"/>
  <c r="AG88" i="5"/>
  <c r="AF88" i="5"/>
  <c r="AE88" i="5"/>
  <c r="AL71" i="5"/>
  <c r="AK71" i="5"/>
  <c r="AI71" i="5"/>
  <c r="AG71" i="5"/>
  <c r="AF71" i="5"/>
  <c r="X55" i="5"/>
  <c r="X56" i="5" s="1"/>
  <c r="W55" i="5"/>
  <c r="W56" i="5" s="1"/>
  <c r="H55" i="5"/>
  <c r="H56" i="5" s="1"/>
  <c r="F55" i="5"/>
  <c r="F56" i="5" s="1"/>
  <c r="AL45" i="5"/>
  <c r="AK45" i="5"/>
  <c r="AJ45" i="5"/>
  <c r="AI45" i="5"/>
  <c r="AH45" i="5"/>
  <c r="AG45" i="5"/>
  <c r="AF45" i="5"/>
  <c r="AE45" i="5"/>
  <c r="AL37" i="5"/>
  <c r="AK37" i="5"/>
  <c r="AJ37" i="5"/>
  <c r="AI37" i="5"/>
  <c r="AH37" i="5"/>
  <c r="AG37" i="5"/>
  <c r="AF37" i="5"/>
  <c r="AE37" i="5"/>
  <c r="Y20" i="5"/>
  <c r="H20" i="5"/>
  <c r="G20" i="5"/>
  <c r="F20" i="5"/>
  <c r="AL17" i="5"/>
  <c r="AK17" i="5"/>
  <c r="AJ17" i="5"/>
  <c r="AI17" i="5"/>
  <c r="AH17" i="5"/>
  <c r="AG17" i="5"/>
  <c r="AF17" i="5"/>
  <c r="AE17" i="5"/>
  <c r="AL15" i="5"/>
  <c r="AK15" i="5"/>
  <c r="AJ15" i="5"/>
  <c r="AI15" i="5"/>
  <c r="AH15" i="5"/>
  <c r="AG15" i="5"/>
  <c r="AF15" i="5"/>
  <c r="AE15" i="5"/>
  <c r="AL14" i="5"/>
  <c r="AK14" i="5"/>
  <c r="AJ14" i="5"/>
  <c r="AI14" i="5"/>
  <c r="AH14" i="5"/>
  <c r="AG14" i="5"/>
  <c r="AF14" i="5"/>
  <c r="AE14" i="5"/>
  <c r="AL13" i="5"/>
  <c r="AK13" i="5"/>
  <c r="AJ13" i="5"/>
  <c r="AI13" i="5"/>
  <c r="AH13" i="5"/>
  <c r="AG13" i="5"/>
  <c r="AF13" i="5"/>
  <c r="AE13" i="5"/>
  <c r="AL12" i="5"/>
  <c r="AK12" i="5"/>
  <c r="AJ12" i="5"/>
  <c r="AI12" i="5"/>
  <c r="AH12" i="5"/>
  <c r="AG12" i="5"/>
  <c r="AF12" i="5"/>
  <c r="AE12" i="5"/>
  <c r="AL10" i="5"/>
  <c r="AK10" i="5"/>
  <c r="AJ10" i="5"/>
  <c r="AI10" i="5"/>
  <c r="AH10" i="5"/>
  <c r="AG10" i="5"/>
  <c r="AF10" i="5"/>
  <c r="AE10" i="5"/>
  <c r="AL9" i="5"/>
  <c r="AK9" i="5"/>
  <c r="AJ9" i="5"/>
  <c r="AI9" i="5"/>
  <c r="AH9" i="5"/>
  <c r="AG9" i="5"/>
  <c r="AF9" i="5"/>
  <c r="AE9" i="5"/>
  <c r="AL8" i="5"/>
  <c r="AK8" i="5"/>
  <c r="AJ8" i="5"/>
  <c r="AI8" i="5"/>
  <c r="AH8" i="5"/>
  <c r="AG8" i="5"/>
  <c r="AF8" i="5"/>
  <c r="R14" i="5"/>
  <c r="AN48" i="5"/>
  <c r="Y52" i="5"/>
  <c r="Y11" i="5"/>
  <c r="X52" i="5"/>
  <c r="X11" i="5"/>
  <c r="W52" i="5"/>
  <c r="W11" i="5"/>
  <c r="V52" i="5"/>
  <c r="V11" i="5"/>
  <c r="Q52" i="5"/>
  <c r="Q11" i="5"/>
  <c r="P52" i="5"/>
  <c r="P11" i="5"/>
  <c r="O52" i="5"/>
  <c r="O11" i="5"/>
  <c r="N52" i="5"/>
  <c r="N11" i="5"/>
  <c r="M52" i="5"/>
  <c r="M11" i="5"/>
  <c r="L52" i="5"/>
  <c r="L11" i="5"/>
  <c r="K52" i="5"/>
  <c r="K11" i="5"/>
  <c r="J52" i="5"/>
  <c r="J11" i="5"/>
  <c r="I52" i="5"/>
  <c r="I11" i="5"/>
  <c r="H52" i="5"/>
  <c r="H11" i="5"/>
  <c r="G52" i="5"/>
  <c r="G11" i="5"/>
  <c r="F52" i="5"/>
  <c r="F11" i="5"/>
  <c r="E52" i="5"/>
  <c r="E11" i="5"/>
  <c r="BL17" i="13"/>
  <c r="BK17" i="13"/>
  <c r="BJ17" i="13"/>
  <c r="BI17" i="13"/>
  <c r="BH17" i="13"/>
  <c r="BG17" i="13"/>
  <c r="BF17" i="13"/>
  <c r="BE17" i="13"/>
  <c r="BD17" i="13"/>
  <c r="BC17" i="13"/>
  <c r="BB17" i="13"/>
  <c r="BA17" i="13"/>
  <c r="AZ17" i="13"/>
  <c r="AY17" i="13"/>
  <c r="AX17" i="13"/>
  <c r="AW17" i="13"/>
  <c r="AV17" i="13"/>
  <c r="AU17" i="13"/>
  <c r="AT17" i="13"/>
  <c r="AS17" i="13"/>
  <c r="AR17" i="13"/>
  <c r="AQ17" i="13"/>
  <c r="AP17" i="13"/>
  <c r="AO17" i="13"/>
  <c r="AN17" i="13"/>
  <c r="AM17" i="13"/>
  <c r="AL17" i="13"/>
  <c r="AK17" i="13"/>
  <c r="AJ17" i="13"/>
  <c r="AI17" i="13"/>
  <c r="AH17" i="13"/>
  <c r="AG17" i="13"/>
  <c r="AF17" i="13"/>
  <c r="AE17" i="13"/>
  <c r="AD17" i="13"/>
  <c r="AC17" i="13"/>
  <c r="AF7" i="13"/>
  <c r="S21" i="13"/>
  <c r="Z20" i="13"/>
  <c r="T20" i="13"/>
  <c r="Z19" i="13"/>
  <c r="T19" i="13"/>
  <c r="J19" i="13"/>
  <c r="V16" i="13"/>
  <c r="P16" i="13"/>
  <c r="X15" i="13"/>
  <c r="R15" i="13"/>
  <c r="X14" i="13"/>
  <c r="Q14" i="13"/>
  <c r="W12" i="13"/>
  <c r="R12" i="13"/>
  <c r="Z11" i="13"/>
  <c r="U11" i="13"/>
  <c r="P11" i="13"/>
  <c r="X10" i="13"/>
  <c r="T10" i="13"/>
  <c r="P10" i="13"/>
  <c r="W9" i="13"/>
  <c r="R9" i="13"/>
  <c r="J30" i="13"/>
  <c r="Z28" i="13"/>
  <c r="Y28" i="13"/>
  <c r="X28" i="13"/>
  <c r="W28" i="13"/>
  <c r="V28" i="13"/>
  <c r="U28" i="13"/>
  <c r="T28" i="13"/>
  <c r="S28" i="13"/>
  <c r="R28" i="13"/>
  <c r="Q28" i="13"/>
  <c r="P28" i="13"/>
  <c r="O28" i="13"/>
  <c r="J28" i="13"/>
  <c r="Z27" i="13"/>
  <c r="Y27" i="13"/>
  <c r="X27" i="13"/>
  <c r="W27" i="13"/>
  <c r="V27" i="13"/>
  <c r="U27" i="13"/>
  <c r="T27" i="13"/>
  <c r="S27" i="13"/>
  <c r="R27" i="13"/>
  <c r="Q27" i="13"/>
  <c r="P27" i="13"/>
  <c r="O27" i="13"/>
  <c r="J27" i="13"/>
  <c r="Z26" i="13"/>
  <c r="Y26" i="13"/>
  <c r="X26" i="13"/>
  <c r="W26" i="13"/>
  <c r="V26" i="13"/>
  <c r="U26" i="13"/>
  <c r="T26" i="13"/>
  <c r="S26" i="13"/>
  <c r="R26" i="13"/>
  <c r="Q26" i="13"/>
  <c r="P26" i="13"/>
  <c r="O26" i="13"/>
  <c r="J26" i="13"/>
  <c r="Z25" i="13"/>
  <c r="Y25" i="13"/>
  <c r="X25" i="13"/>
  <c r="W25" i="13"/>
  <c r="V25" i="13"/>
  <c r="U25" i="13"/>
  <c r="T25" i="13"/>
  <c r="S25" i="13"/>
  <c r="R25" i="13"/>
  <c r="Q25" i="13"/>
  <c r="P25" i="13"/>
  <c r="O25" i="13"/>
  <c r="J25" i="13"/>
  <c r="Z23" i="13"/>
  <c r="Y23" i="13"/>
  <c r="X23" i="13"/>
  <c r="W23" i="13"/>
  <c r="V23" i="13"/>
  <c r="U23" i="13"/>
  <c r="T23" i="13"/>
  <c r="S23" i="13"/>
  <c r="R23" i="13"/>
  <c r="Q23" i="13"/>
  <c r="P23" i="13"/>
  <c r="O23" i="13"/>
  <c r="J23" i="13"/>
  <c r="Z22" i="13"/>
  <c r="Y22" i="13"/>
  <c r="X22" i="13"/>
  <c r="W22" i="13"/>
  <c r="V22" i="13"/>
  <c r="U22" i="13"/>
  <c r="T22" i="13"/>
  <c r="S22" i="13"/>
  <c r="R22" i="13"/>
  <c r="Q22" i="13"/>
  <c r="O22" i="13"/>
  <c r="U21" i="13"/>
  <c r="J21" i="13"/>
  <c r="V20" i="13"/>
  <c r="O20" i="13"/>
  <c r="W19" i="13"/>
  <c r="Q19" i="13"/>
  <c r="Z16" i="13"/>
  <c r="Q16" i="13"/>
  <c r="W15" i="13"/>
  <c r="Q15" i="13"/>
  <c r="Y14" i="13"/>
  <c r="P14" i="13"/>
  <c r="V12" i="13"/>
  <c r="V17" i="13" s="1"/>
  <c r="Q12" i="13"/>
  <c r="Q17" i="13" s="1"/>
  <c r="W11" i="13"/>
  <c r="R11" i="13"/>
  <c r="Y10" i="13"/>
  <c r="R10" i="13"/>
  <c r="J10" i="13"/>
  <c r="X9" i="13"/>
  <c r="S9" i="13"/>
  <c r="J9" i="13"/>
  <c r="X57" i="13"/>
  <c r="T57" i="13"/>
  <c r="P57" i="13"/>
  <c r="X56" i="13"/>
  <c r="U56" i="13"/>
  <c r="P56" i="13"/>
  <c r="J56" i="13"/>
  <c r="V55" i="13"/>
  <c r="R55" i="13"/>
  <c r="O55" i="13"/>
  <c r="Z53" i="13"/>
  <c r="U53" i="13"/>
  <c r="R53" i="13"/>
  <c r="X52" i="13"/>
  <c r="S52" i="13"/>
  <c r="J52" i="13"/>
  <c r="W51" i="13"/>
  <c r="R51" i="13"/>
  <c r="J51" i="13"/>
  <c r="Z47" i="13"/>
  <c r="U47" i="13"/>
  <c r="P47" i="13"/>
  <c r="Y46" i="13"/>
  <c r="T46" i="13"/>
  <c r="P46" i="13"/>
  <c r="X45" i="13"/>
  <c r="T45" i="13"/>
  <c r="P45" i="13"/>
  <c r="X44" i="13"/>
  <c r="T44" i="13"/>
  <c r="O44" i="13"/>
  <c r="Y42" i="13"/>
  <c r="T42" i="13"/>
  <c r="O42" i="13"/>
  <c r="X41" i="13"/>
  <c r="S41" i="13"/>
  <c r="P41" i="13"/>
  <c r="Y40" i="13"/>
  <c r="U40" i="13"/>
  <c r="S40" i="13"/>
  <c r="O40" i="13"/>
  <c r="X39" i="13"/>
  <c r="T39" i="13"/>
  <c r="Q39" i="13"/>
  <c r="Y38" i="13"/>
  <c r="R36" i="13"/>
  <c r="Z34" i="13"/>
  <c r="U34" i="13"/>
  <c r="O34" i="13"/>
  <c r="V33" i="13"/>
  <c r="Q33" i="13"/>
  <c r="J33" i="13"/>
  <c r="X32" i="13"/>
  <c r="S32" i="13"/>
  <c r="O32" i="13"/>
  <c r="V31" i="13"/>
  <c r="Q31" i="13"/>
  <c r="T30" i="13"/>
  <c r="O30" i="13"/>
  <c r="X21" i="13"/>
  <c r="R21" i="13"/>
  <c r="Y20" i="13"/>
  <c r="S20" i="13"/>
  <c r="Y19" i="13"/>
  <c r="S19" i="13"/>
  <c r="U16" i="13"/>
  <c r="O16" i="13"/>
  <c r="V15" i="13"/>
  <c r="P15" i="13"/>
  <c r="V14" i="13"/>
  <c r="R14" i="13"/>
  <c r="X12" i="13"/>
  <c r="S12" i="13"/>
  <c r="Y11" i="13"/>
  <c r="T11" i="13"/>
  <c r="J11" i="13"/>
  <c r="W10" i="13"/>
  <c r="S10" i="13"/>
  <c r="Y9" i="13"/>
  <c r="T9" i="13"/>
  <c r="O9" i="13"/>
  <c r="X53" i="13"/>
  <c r="P53" i="13"/>
  <c r="Z52" i="13"/>
  <c r="U52" i="13"/>
  <c r="P52" i="13"/>
  <c r="X51" i="13"/>
  <c r="S51" i="13"/>
  <c r="W31" i="13"/>
  <c r="W48" i="13"/>
  <c r="Q48" i="13"/>
  <c r="V47" i="13"/>
  <c r="Q47" i="13"/>
  <c r="J47" i="13"/>
  <c r="W46" i="13"/>
  <c r="U46" i="13"/>
  <c r="Q46" i="13"/>
  <c r="Z45" i="13"/>
  <c r="V45" i="13"/>
  <c r="R45" i="13"/>
  <c r="J45" i="13"/>
  <c r="Y44" i="13"/>
  <c r="U44" i="13"/>
  <c r="Q44" i="13"/>
  <c r="Z42" i="13"/>
  <c r="V42" i="13"/>
  <c r="R42" i="13"/>
  <c r="J42" i="13"/>
  <c r="Z41" i="13"/>
  <c r="V41" i="13"/>
  <c r="R41" i="13"/>
  <c r="J41" i="13"/>
  <c r="X40" i="13"/>
  <c r="W40" i="13"/>
  <c r="T40" i="13"/>
  <c r="Q40" i="13"/>
  <c r="J40" i="13"/>
  <c r="Z39" i="13"/>
  <c r="V39" i="13"/>
  <c r="R39" i="13"/>
  <c r="J39" i="13"/>
  <c r="Z38" i="13"/>
  <c r="V38" i="13"/>
  <c r="S38" i="13"/>
  <c r="P38" i="13"/>
  <c r="Z37" i="13"/>
  <c r="W37" i="13"/>
  <c r="T37" i="13"/>
  <c r="Q37" i="13"/>
  <c r="O37" i="13"/>
  <c r="J37" i="13"/>
  <c r="Z36" i="13"/>
  <c r="Y36" i="13"/>
  <c r="X36" i="13"/>
  <c r="V36" i="13"/>
  <c r="T36" i="13"/>
  <c r="P36" i="13"/>
  <c r="X34" i="13"/>
  <c r="S34" i="13"/>
  <c r="P34" i="13"/>
  <c r="W33" i="13"/>
  <c r="S33" i="13"/>
  <c r="P33" i="13"/>
  <c r="Z32" i="13"/>
  <c r="U32" i="13"/>
  <c r="P32" i="13"/>
  <c r="X31" i="13"/>
  <c r="S31" i="13"/>
  <c r="J31" i="13"/>
  <c r="Y30" i="13"/>
  <c r="U30" i="13"/>
  <c r="P30" i="13"/>
  <c r="Y21" i="13"/>
  <c r="T21" i="13"/>
  <c r="O21" i="13"/>
  <c r="U20" i="13"/>
  <c r="P20" i="13"/>
  <c r="X19" i="13"/>
  <c r="R19" i="13"/>
  <c r="Y16" i="13"/>
  <c r="T16" i="13"/>
  <c r="J16" i="13"/>
  <c r="U15" i="13"/>
  <c r="O15" i="13"/>
  <c r="Z14" i="13"/>
  <c r="T14" i="13"/>
  <c r="J14" i="13"/>
  <c r="Y12" i="13"/>
  <c r="U12" i="13"/>
  <c r="P12" i="13"/>
  <c r="X11" i="13"/>
  <c r="S11" i="13"/>
  <c r="O11" i="13"/>
  <c r="V10" i="13"/>
  <c r="Q10" i="13"/>
  <c r="Z9" i="13"/>
  <c r="U9" i="13"/>
  <c r="P9" i="13"/>
  <c r="Z57" i="13"/>
  <c r="S57" i="13"/>
  <c r="O57" i="13"/>
  <c r="Y56" i="13"/>
  <c r="T56" i="13"/>
  <c r="Q56" i="13"/>
  <c r="Z55" i="13"/>
  <c r="W55" i="13"/>
  <c r="S55" i="13"/>
  <c r="P55" i="13"/>
  <c r="W53" i="13"/>
  <c r="T53" i="13"/>
  <c r="Q53" i="13"/>
  <c r="Y52" i="13"/>
  <c r="T52" i="13"/>
  <c r="O52" i="13"/>
  <c r="V51" i="13"/>
  <c r="Q51" i="13"/>
  <c r="Z58" i="13"/>
  <c r="X58" i="13"/>
  <c r="U58" i="13"/>
  <c r="T58" i="13"/>
  <c r="Q58" i="13"/>
  <c r="P58" i="13"/>
  <c r="J58" i="13"/>
  <c r="Y57" i="13"/>
  <c r="V57" i="13"/>
  <c r="Q57" i="13"/>
  <c r="Z56" i="13"/>
  <c r="V56" i="13"/>
  <c r="R56" i="13"/>
  <c r="Y55" i="13"/>
  <c r="U55" i="13"/>
  <c r="Q55" i="13"/>
  <c r="V48" i="13"/>
  <c r="R48" i="13"/>
  <c r="J48" i="13"/>
  <c r="W47" i="13"/>
  <c r="R47" i="13"/>
  <c r="O47" i="13"/>
  <c r="X46" i="13"/>
  <c r="S46" i="13"/>
  <c r="O46" i="13"/>
  <c r="W45" i="13"/>
  <c r="S45" i="13"/>
  <c r="O45" i="13"/>
  <c r="W44" i="13"/>
  <c r="S44" i="13"/>
  <c r="P44" i="13"/>
  <c r="X42" i="13"/>
  <c r="S42" i="13"/>
  <c r="P42" i="13"/>
  <c r="J55" i="13"/>
  <c r="T41" i="13"/>
  <c r="O41" i="13"/>
  <c r="Z40" i="13"/>
  <c r="V40" i="13"/>
  <c r="R40" i="13"/>
  <c r="P40" i="13"/>
  <c r="W39" i="13"/>
  <c r="U39" i="13"/>
  <c r="P39" i="13"/>
  <c r="X38" i="13"/>
  <c r="U38" i="13"/>
  <c r="R38" i="13"/>
  <c r="O38" i="13"/>
  <c r="X37" i="13"/>
  <c r="U37" i="13"/>
  <c r="R37" i="13"/>
  <c r="P37" i="13"/>
  <c r="U36" i="13"/>
  <c r="Q36" i="13"/>
  <c r="J36" i="13"/>
  <c r="W34" i="13"/>
  <c r="R34" i="13"/>
  <c r="J34" i="13"/>
  <c r="Y33" i="13"/>
  <c r="T33" i="13"/>
  <c r="V32" i="13"/>
  <c r="Q32" i="13"/>
  <c r="Y31" i="13"/>
  <c r="T31" i="13"/>
  <c r="P31" i="13"/>
  <c r="X30" i="13"/>
  <c r="S30" i="13"/>
  <c r="P22" i="13"/>
  <c r="W21" i="13"/>
  <c r="Q21" i="13"/>
  <c r="X20" i="13"/>
  <c r="R20" i="13"/>
  <c r="J20" i="13"/>
  <c r="U19" i="13"/>
  <c r="P19" i="13"/>
  <c r="Y53" i="13"/>
  <c r="V53" i="13"/>
  <c r="S53" i="13"/>
  <c r="O53" i="13"/>
  <c r="W16" i="13"/>
  <c r="S16" i="13"/>
  <c r="Y15" i="13"/>
  <c r="S15" i="13"/>
  <c r="W14" i="13"/>
  <c r="S14" i="13"/>
  <c r="Z12" i="13"/>
  <c r="T12" i="13"/>
  <c r="O12" i="13"/>
  <c r="V11" i="13"/>
  <c r="Q11" i="13"/>
  <c r="Z10" i="13"/>
  <c r="U10" i="13"/>
  <c r="O10" i="13"/>
  <c r="V9" i="13"/>
  <c r="Q9" i="13"/>
  <c r="V52" i="13"/>
  <c r="R52" i="13"/>
  <c r="Z51" i="13"/>
  <c r="T51" i="13"/>
  <c r="P51" i="13"/>
  <c r="X48" i="13"/>
  <c r="S48" i="13"/>
  <c r="X47" i="13"/>
  <c r="S47" i="13"/>
  <c r="Z46" i="13"/>
  <c r="V46" i="13"/>
  <c r="R46" i="13"/>
  <c r="J46" i="13"/>
  <c r="Y45" i="13"/>
  <c r="U45" i="13"/>
  <c r="Q45" i="13"/>
  <c r="Z44" i="13"/>
  <c r="V44" i="13"/>
  <c r="R44" i="13"/>
  <c r="W41" i="13"/>
  <c r="Y58" i="13"/>
  <c r="W58" i="13"/>
  <c r="V58" i="13"/>
  <c r="S58" i="13"/>
  <c r="R58" i="13"/>
  <c r="O58" i="13"/>
  <c r="W57" i="13"/>
  <c r="U57" i="13"/>
  <c r="R57" i="13"/>
  <c r="J57" i="13"/>
  <c r="W56" i="13"/>
  <c r="S56" i="13"/>
  <c r="O56" i="13"/>
  <c r="X55" i="13"/>
  <c r="T55" i="13"/>
  <c r="J53" i="13"/>
  <c r="W52" i="13"/>
  <c r="Q52" i="13"/>
  <c r="Y51" i="13"/>
  <c r="U51" i="13"/>
  <c r="O51" i="13"/>
  <c r="J44" i="13"/>
  <c r="W42" i="13"/>
  <c r="U42" i="13"/>
  <c r="Q42" i="13"/>
  <c r="Y41" i="13"/>
  <c r="U41" i="13"/>
  <c r="Q41" i="13"/>
  <c r="V34" i="13"/>
  <c r="Q34" i="13"/>
  <c r="X33" i="13"/>
  <c r="R33" i="13"/>
  <c r="O33" i="13"/>
  <c r="W32" i="13"/>
  <c r="R32" i="13"/>
  <c r="Z48" i="13"/>
  <c r="T48" i="13"/>
  <c r="O48" i="13"/>
  <c r="Y47" i="13"/>
  <c r="T47" i="13"/>
  <c r="Y39" i="13"/>
  <c r="S39" i="13"/>
  <c r="O39" i="13"/>
  <c r="W38" i="13"/>
  <c r="T38" i="13"/>
  <c r="Q38" i="13"/>
  <c r="J38" i="13"/>
  <c r="Y37" i="13"/>
  <c r="V37" i="13"/>
  <c r="S37" i="13"/>
  <c r="W36" i="13"/>
  <c r="S36" i="13"/>
  <c r="O36" i="13"/>
  <c r="Y34" i="13"/>
  <c r="T34" i="13"/>
  <c r="Z33" i="13"/>
  <c r="U33" i="13"/>
  <c r="Y32" i="13"/>
  <c r="T32" i="13"/>
  <c r="Z31" i="13"/>
  <c r="U31" i="13"/>
  <c r="O31" i="13"/>
  <c r="W30" i="13"/>
  <c r="R30" i="13"/>
  <c r="J22" i="13"/>
  <c r="V21" i="13"/>
  <c r="P21" i="13"/>
  <c r="W20" i="13"/>
  <c r="Q20" i="13"/>
  <c r="V19" i="13"/>
  <c r="O19" i="13"/>
  <c r="J32" i="13"/>
  <c r="R31" i="13"/>
  <c r="Z30" i="13"/>
  <c r="V30" i="13"/>
  <c r="Q30" i="13"/>
  <c r="Z21" i="13"/>
  <c r="X16" i="13"/>
  <c r="R16" i="13"/>
  <c r="Z15" i="13"/>
  <c r="T15" i="13"/>
  <c r="J15" i="13"/>
  <c r="U14" i="13"/>
  <c r="O14" i="13"/>
  <c r="K36" i="13"/>
  <c r="K44" i="13"/>
  <c r="K58" i="13"/>
  <c r="K38" i="13"/>
  <c r="K39" i="13"/>
  <c r="K20" i="13"/>
  <c r="K33" i="13"/>
  <c r="K57" i="13"/>
  <c r="K51" i="13"/>
  <c r="K42" i="13"/>
  <c r="K52" i="13"/>
  <c r="K7" i="13"/>
  <c r="L5" i="13"/>
  <c r="K34" i="13"/>
  <c r="K55" i="13"/>
  <c r="K56" i="13"/>
  <c r="K53" i="13"/>
  <c r="K23" i="13"/>
  <c r="K32" i="13"/>
  <c r="K14" i="13"/>
  <c r="K25" i="13"/>
  <c r="K31" i="13"/>
  <c r="K41" i="13"/>
  <c r="K26" i="13"/>
  <c r="K37" i="13"/>
  <c r="K27" i="13"/>
  <c r="K28" i="13"/>
  <c r="K45" i="13"/>
  <c r="K30" i="13"/>
  <c r="K10" i="13"/>
  <c r="K40" i="13"/>
  <c r="K9" i="13"/>
  <c r="K12" i="13"/>
  <c r="K11" i="13"/>
  <c r="K19" i="13"/>
  <c r="K15" i="13"/>
  <c r="K16" i="13"/>
  <c r="K21" i="13"/>
  <c r="K22" i="13"/>
  <c r="K46" i="13"/>
  <c r="K48" i="13"/>
  <c r="K47" i="13"/>
  <c r="R4" i="13"/>
  <c r="F6" i="12"/>
  <c r="E8" i="12"/>
  <c r="G7" i="12"/>
  <c r="F5" i="12"/>
  <c r="G5" i="12"/>
  <c r="D8" i="12"/>
  <c r="F3" i="12"/>
  <c r="F8" i="12" s="1"/>
  <c r="C8" i="12"/>
  <c r="E5" i="10"/>
  <c r="D5" i="10"/>
  <c r="C5" i="10"/>
  <c r="F5" i="10"/>
  <c r="G5" i="10"/>
  <c r="AC173" i="5"/>
  <c r="AP173" i="5"/>
  <c r="AB173" i="5"/>
  <c r="AO173" i="5"/>
  <c r="AN173" i="5"/>
  <c r="AA173" i="5"/>
  <c r="Z173" i="5"/>
  <c r="AM173" i="5"/>
  <c r="AP170" i="5"/>
  <c r="AC170" i="5"/>
  <c r="AB170" i="5"/>
  <c r="AO170" i="5"/>
  <c r="AA170" i="5"/>
  <c r="AN170" i="5"/>
  <c r="AN169" i="5"/>
  <c r="AA169" i="5"/>
  <c r="S169" i="5"/>
  <c r="AN168" i="5"/>
  <c r="S168" i="5"/>
  <c r="AA168" i="5"/>
  <c r="AN167" i="5"/>
  <c r="AA167" i="5"/>
  <c r="S167" i="5"/>
  <c r="S166" i="5"/>
  <c r="AA166" i="5"/>
  <c r="AN166" i="5"/>
  <c r="AO165" i="5"/>
  <c r="AB165" i="5"/>
  <c r="AA165" i="5"/>
  <c r="AN165" i="5"/>
  <c r="T165" i="5" s="1"/>
  <c r="Y174" i="5"/>
  <c r="Y175" i="5" s="1"/>
  <c r="Y171" i="5"/>
  <c r="X171" i="5"/>
  <c r="X174" i="5"/>
  <c r="X175" i="5" s="1"/>
  <c r="W174" i="5"/>
  <c r="W175" i="5" s="1"/>
  <c r="W171" i="5"/>
  <c r="V171" i="5"/>
  <c r="V174" i="5"/>
  <c r="V175" i="5" s="1"/>
  <c r="Q174" i="5"/>
  <c r="Q171" i="5"/>
  <c r="Z164" i="5"/>
  <c r="AM164" i="5"/>
  <c r="P171" i="5"/>
  <c r="P174" i="5"/>
  <c r="AL164" i="5"/>
  <c r="O171" i="5"/>
  <c r="AK164" i="5"/>
  <c r="O174" i="5"/>
  <c r="AJ164" i="5"/>
  <c r="N171" i="5"/>
  <c r="N174" i="5"/>
  <c r="M174" i="5"/>
  <c r="M171" i="5"/>
  <c r="AI164" i="5"/>
  <c r="L174" i="5"/>
  <c r="AH164" i="5"/>
  <c r="L171" i="5"/>
  <c r="AG164" i="5"/>
  <c r="K171" i="5"/>
  <c r="K174" i="5"/>
  <c r="J171" i="5"/>
  <c r="AF164" i="5"/>
  <c r="J174" i="5"/>
  <c r="I174" i="5"/>
  <c r="AE164" i="5"/>
  <c r="I171" i="5"/>
  <c r="H174" i="5"/>
  <c r="H175" i="5" s="1"/>
  <c r="H171" i="5"/>
  <c r="G174" i="5"/>
  <c r="G175" i="5" s="1"/>
  <c r="G171" i="5"/>
  <c r="F171" i="5"/>
  <c r="F174" i="5"/>
  <c r="F175" i="5" s="1"/>
  <c r="E174" i="5"/>
  <c r="E175" i="5" s="1"/>
  <c r="E171" i="5"/>
  <c r="AP156" i="5"/>
  <c r="AC156" i="5"/>
  <c r="AB156" i="5"/>
  <c r="AO156" i="5"/>
  <c r="AN156" i="5"/>
  <c r="AA156" i="5"/>
  <c r="AM156" i="5"/>
  <c r="Z156" i="5"/>
  <c r="AC153" i="5"/>
  <c r="AP153" i="5"/>
  <c r="AO153" i="5"/>
  <c r="AB153" i="5"/>
  <c r="AN153" i="5"/>
  <c r="AA153" i="5"/>
  <c r="AN152" i="5"/>
  <c r="AA152" i="5"/>
  <c r="S152" i="5"/>
  <c r="S151" i="5"/>
  <c r="AA151" i="5"/>
  <c r="AN151" i="5"/>
  <c r="S150" i="5"/>
  <c r="AN150" i="5"/>
  <c r="AA150" i="5"/>
  <c r="AN149" i="5"/>
  <c r="AA149" i="5"/>
  <c r="S149" i="5"/>
  <c r="AB148" i="5"/>
  <c r="AO148" i="5"/>
  <c r="AA148" i="5"/>
  <c r="AN148" i="5"/>
  <c r="T148" i="5" s="1"/>
  <c r="Y154" i="5"/>
  <c r="Y157" i="5"/>
  <c r="Y158" i="5" s="1"/>
  <c r="X154" i="5"/>
  <c r="X157" i="5"/>
  <c r="X158" i="5" s="1"/>
  <c r="W157" i="5"/>
  <c r="W158" i="5" s="1"/>
  <c r="W154" i="5"/>
  <c r="V154" i="5"/>
  <c r="V157" i="5"/>
  <c r="V158" i="5" s="1"/>
  <c r="AM147" i="5"/>
  <c r="Z147" i="5"/>
  <c r="Q154" i="5"/>
  <c r="Q157" i="5"/>
  <c r="P154" i="5"/>
  <c r="P157" i="5"/>
  <c r="AL147" i="5"/>
  <c r="O157" i="5"/>
  <c r="AK147" i="5"/>
  <c r="O154" i="5"/>
  <c r="N157" i="5"/>
  <c r="N154" i="5"/>
  <c r="AJ147" i="5"/>
  <c r="M157" i="5"/>
  <c r="M154" i="5"/>
  <c r="AI147" i="5"/>
  <c r="L157" i="5"/>
  <c r="AH147" i="5"/>
  <c r="L154" i="5"/>
  <c r="K154" i="5"/>
  <c r="K157" i="5"/>
  <c r="AG147" i="5"/>
  <c r="J157" i="5"/>
  <c r="AF147" i="5"/>
  <c r="J154" i="5"/>
  <c r="I154" i="5"/>
  <c r="I157" i="5"/>
  <c r="AE147" i="5"/>
  <c r="H157" i="5"/>
  <c r="H158" i="5" s="1"/>
  <c r="H154" i="5"/>
  <c r="G154" i="5"/>
  <c r="G157" i="5"/>
  <c r="G158" i="5" s="1"/>
  <c r="F154" i="5"/>
  <c r="F157" i="5"/>
  <c r="F158" i="5" s="1"/>
  <c r="E154" i="5"/>
  <c r="E157" i="5"/>
  <c r="E158" i="5" s="1"/>
  <c r="AC139" i="5"/>
  <c r="AP139" i="5"/>
  <c r="AO139" i="5"/>
  <c r="AB139" i="5"/>
  <c r="AN139" i="5"/>
  <c r="AA139" i="5"/>
  <c r="AM139" i="5"/>
  <c r="Z139" i="5"/>
  <c r="AP136" i="5"/>
  <c r="AC136" i="5"/>
  <c r="AO136" i="5"/>
  <c r="AB136" i="5"/>
  <c r="AN136" i="5"/>
  <c r="AA136" i="5"/>
  <c r="AN135" i="5"/>
  <c r="AA135" i="5"/>
  <c r="S135" i="5"/>
  <c r="AA134" i="5"/>
  <c r="AN134" i="5"/>
  <c r="S134" i="5"/>
  <c r="AN133" i="5"/>
  <c r="AA133" i="5"/>
  <c r="S133" i="5"/>
  <c r="S132" i="5"/>
  <c r="AA132" i="5"/>
  <c r="AN132" i="5"/>
  <c r="AO131" i="5"/>
  <c r="AB131" i="5"/>
  <c r="AA131" i="5"/>
  <c r="AN131" i="5"/>
  <c r="T131" i="5" s="1"/>
  <c r="Y137" i="5"/>
  <c r="Y140" i="5"/>
  <c r="Y141" i="5" s="1"/>
  <c r="X140" i="5"/>
  <c r="X141" i="5" s="1"/>
  <c r="X137" i="5"/>
  <c r="W140" i="5"/>
  <c r="W141" i="5" s="1"/>
  <c r="W137" i="5"/>
  <c r="V140" i="5"/>
  <c r="V141" i="5" s="1"/>
  <c r="V137" i="5"/>
  <c r="AM130" i="5"/>
  <c r="Z130" i="5"/>
  <c r="Q140" i="5"/>
  <c r="Q137" i="5"/>
  <c r="P140" i="5"/>
  <c r="P137" i="5"/>
  <c r="AL130" i="5"/>
  <c r="AK130" i="5"/>
  <c r="O137" i="5"/>
  <c r="O140" i="5"/>
  <c r="N137" i="5"/>
  <c r="N140" i="5"/>
  <c r="AJ130" i="5"/>
  <c r="M137" i="5"/>
  <c r="M140" i="5"/>
  <c r="AI130" i="5"/>
  <c r="AH130" i="5"/>
  <c r="L140" i="5"/>
  <c r="L137" i="5"/>
  <c r="AG130" i="5"/>
  <c r="K140" i="5"/>
  <c r="K137" i="5"/>
  <c r="AF130" i="5"/>
  <c r="J140" i="5"/>
  <c r="J137" i="5"/>
  <c r="I137" i="5"/>
  <c r="AE130" i="5"/>
  <c r="I140" i="5"/>
  <c r="H137" i="5"/>
  <c r="H140" i="5"/>
  <c r="H141" i="5" s="1"/>
  <c r="G137" i="5"/>
  <c r="G140" i="5"/>
  <c r="G141" i="5" s="1"/>
  <c r="F137" i="5"/>
  <c r="F140" i="5"/>
  <c r="F141" i="5" s="1"/>
  <c r="E140" i="5"/>
  <c r="E141" i="5" s="1"/>
  <c r="E137" i="5"/>
  <c r="AP122" i="5"/>
  <c r="AC122" i="5"/>
  <c r="AO122" i="5"/>
  <c r="AB122" i="5"/>
  <c r="AN122" i="5"/>
  <c r="AA122" i="5"/>
  <c r="AM122" i="5"/>
  <c r="Z122" i="5"/>
  <c r="AP119" i="5"/>
  <c r="AC119" i="5"/>
  <c r="AO119" i="5"/>
  <c r="AB119" i="5"/>
  <c r="AN119" i="5"/>
  <c r="AA119" i="5"/>
  <c r="AA118" i="5"/>
  <c r="S118" i="5"/>
  <c r="AN118" i="5"/>
  <c r="S117" i="5"/>
  <c r="AA117" i="5"/>
  <c r="AN117" i="5"/>
  <c r="AA116" i="5"/>
  <c r="S116" i="5"/>
  <c r="AN116" i="5"/>
  <c r="S115" i="5"/>
  <c r="AA115" i="5"/>
  <c r="AN115" i="5"/>
  <c r="AB114" i="5"/>
  <c r="AO114" i="5"/>
  <c r="AN114" i="5"/>
  <c r="T114" i="5" s="1"/>
  <c r="AA114" i="5"/>
  <c r="Y120" i="5"/>
  <c r="Y123" i="5"/>
  <c r="Y124" i="5" s="1"/>
  <c r="X123" i="5"/>
  <c r="X124" i="5" s="1"/>
  <c r="X120" i="5"/>
  <c r="W120" i="5"/>
  <c r="W123" i="5"/>
  <c r="W124" i="5" s="1"/>
  <c r="V120" i="5"/>
  <c r="V123" i="5"/>
  <c r="V124" i="5" s="1"/>
  <c r="Q123" i="5"/>
  <c r="Q120" i="5"/>
  <c r="AM113" i="5"/>
  <c r="Z113" i="5"/>
  <c r="AL113" i="5"/>
  <c r="P120" i="5"/>
  <c r="P123" i="5"/>
  <c r="O123" i="5"/>
  <c r="AK113" i="5"/>
  <c r="O120" i="5"/>
  <c r="AJ113" i="5"/>
  <c r="N123" i="5"/>
  <c r="N120" i="5"/>
  <c r="M123" i="5"/>
  <c r="AI113" i="5"/>
  <c r="M120" i="5"/>
  <c r="L120" i="5"/>
  <c r="AH113" i="5"/>
  <c r="L123" i="5"/>
  <c r="K120" i="5"/>
  <c r="K123" i="5"/>
  <c r="AG113" i="5"/>
  <c r="AF113" i="5"/>
  <c r="J120" i="5"/>
  <c r="J123" i="5"/>
  <c r="I123" i="5"/>
  <c r="AE113" i="5"/>
  <c r="I120" i="5"/>
  <c r="H120" i="5"/>
  <c r="H123" i="5"/>
  <c r="H124" i="5" s="1"/>
  <c r="G123" i="5"/>
  <c r="G124" i="5" s="1"/>
  <c r="G120" i="5"/>
  <c r="F120" i="5"/>
  <c r="F123" i="5"/>
  <c r="F124" i="5" s="1"/>
  <c r="E120" i="5"/>
  <c r="E123" i="5"/>
  <c r="E124" i="5" s="1"/>
  <c r="AC105" i="5"/>
  <c r="AP105" i="5"/>
  <c r="AB105" i="5"/>
  <c r="AO105" i="5"/>
  <c r="AN105" i="5"/>
  <c r="AA105" i="5"/>
  <c r="AM105" i="5"/>
  <c r="Z105" i="5"/>
  <c r="AP102" i="5"/>
  <c r="AC102" i="5"/>
  <c r="AB102" i="5"/>
  <c r="AO102" i="5"/>
  <c r="AN102" i="5"/>
  <c r="AA102" i="5"/>
  <c r="S101" i="5"/>
  <c r="AA101" i="5"/>
  <c r="AN101" i="5"/>
  <c r="AA100" i="5"/>
  <c r="S100" i="5"/>
  <c r="AN100" i="5"/>
  <c r="AN99" i="5"/>
  <c r="AA99" i="5"/>
  <c r="S99" i="5"/>
  <c r="AN98" i="5"/>
  <c r="AA98" i="5"/>
  <c r="S98" i="5"/>
  <c r="AB97" i="5"/>
  <c r="AO97" i="5"/>
  <c r="AN97" i="5"/>
  <c r="T97" i="5" s="1"/>
  <c r="AA97" i="5"/>
  <c r="Y103" i="5"/>
  <c r="Y106" i="5"/>
  <c r="Y107" i="5" s="1"/>
  <c r="X106" i="5"/>
  <c r="X107" i="5" s="1"/>
  <c r="X103" i="5"/>
  <c r="W103" i="5"/>
  <c r="W106" i="5"/>
  <c r="W107" i="5" s="1"/>
  <c r="V103" i="5"/>
  <c r="V106" i="5"/>
  <c r="V107" i="5" s="1"/>
  <c r="Q103" i="5"/>
  <c r="Z96" i="5"/>
  <c r="AM96" i="5"/>
  <c r="Q106" i="5"/>
  <c r="AL96" i="5"/>
  <c r="P106" i="5"/>
  <c r="P103" i="5"/>
  <c r="O103" i="5"/>
  <c r="O106" i="5"/>
  <c r="AK96" i="5"/>
  <c r="N103" i="5"/>
  <c r="N106" i="5"/>
  <c r="AJ96" i="5"/>
  <c r="AI96" i="5"/>
  <c r="M103" i="5"/>
  <c r="M106" i="5"/>
  <c r="L103" i="5"/>
  <c r="L106" i="5"/>
  <c r="AH96" i="5"/>
  <c r="AG96" i="5"/>
  <c r="K106" i="5"/>
  <c r="K103" i="5"/>
  <c r="J106" i="5"/>
  <c r="J103" i="5"/>
  <c r="AF96" i="5"/>
  <c r="I103" i="5"/>
  <c r="AE96" i="5"/>
  <c r="I106" i="5"/>
  <c r="H103" i="5"/>
  <c r="H106" i="5"/>
  <c r="H107" i="5" s="1"/>
  <c r="G103" i="5"/>
  <c r="G106" i="5"/>
  <c r="G107" i="5" s="1"/>
  <c r="F106" i="5"/>
  <c r="F107" i="5" s="1"/>
  <c r="F103" i="5"/>
  <c r="E103" i="5"/>
  <c r="E106" i="5"/>
  <c r="E107" i="5" s="1"/>
  <c r="AP88" i="5"/>
  <c r="AC88" i="5"/>
  <c r="AO88" i="5"/>
  <c r="AB88" i="5"/>
  <c r="AA88" i="5"/>
  <c r="AN88" i="5"/>
  <c r="AM88" i="5"/>
  <c r="Z88" i="5"/>
  <c r="AP85" i="5"/>
  <c r="AC85" i="5"/>
  <c r="AB85" i="5"/>
  <c r="AO85" i="5"/>
  <c r="AN85" i="5"/>
  <c r="AA85" i="5"/>
  <c r="AN84" i="5"/>
  <c r="S84" i="5"/>
  <c r="AA84" i="5"/>
  <c r="AN83" i="5"/>
  <c r="S83" i="5"/>
  <c r="AA83" i="5"/>
  <c r="S82" i="5"/>
  <c r="AA82" i="5"/>
  <c r="AN82" i="5"/>
  <c r="AA81" i="5"/>
  <c r="S81" i="5"/>
  <c r="AN81" i="5"/>
  <c r="AO80" i="5"/>
  <c r="AB80" i="5"/>
  <c r="AN80" i="5"/>
  <c r="T80" i="5" s="1"/>
  <c r="AA80" i="5"/>
  <c r="Y86" i="5"/>
  <c r="Y89" i="5"/>
  <c r="Y90" i="5" s="1"/>
  <c r="X86" i="5"/>
  <c r="X89" i="5"/>
  <c r="X90" i="5" s="1"/>
  <c r="W89" i="5"/>
  <c r="W90" i="5" s="1"/>
  <c r="W86" i="5"/>
  <c r="V89" i="5"/>
  <c r="V90" i="5" s="1"/>
  <c r="V86" i="5"/>
  <c r="Q89" i="5"/>
  <c r="Q86" i="5"/>
  <c r="AM79" i="5"/>
  <c r="Z79" i="5"/>
  <c r="P86" i="5"/>
  <c r="AL79" i="5"/>
  <c r="P89" i="5"/>
  <c r="O89" i="5"/>
  <c r="AK79" i="5"/>
  <c r="O86" i="5"/>
  <c r="N89" i="5"/>
  <c r="AJ79" i="5"/>
  <c r="N86" i="5"/>
  <c r="M86" i="5"/>
  <c r="M89" i="5"/>
  <c r="AI79" i="5"/>
  <c r="L86" i="5"/>
  <c r="L89" i="5"/>
  <c r="AH79" i="5"/>
  <c r="K89" i="5"/>
  <c r="K86" i="5"/>
  <c r="AG79" i="5"/>
  <c r="J86" i="5"/>
  <c r="J89" i="5"/>
  <c r="AF79" i="5"/>
  <c r="I86" i="5"/>
  <c r="I89" i="5"/>
  <c r="AE79" i="5"/>
  <c r="H89" i="5"/>
  <c r="H90" i="5" s="1"/>
  <c r="H86" i="5"/>
  <c r="G89" i="5"/>
  <c r="G90" i="5" s="1"/>
  <c r="G86" i="5"/>
  <c r="F86" i="5"/>
  <c r="F89" i="5"/>
  <c r="F90" i="5" s="1"/>
  <c r="E89" i="5"/>
  <c r="E90" i="5" s="1"/>
  <c r="E86" i="5"/>
  <c r="AC71" i="5"/>
  <c r="AP71" i="5"/>
  <c r="AO71" i="5"/>
  <c r="AB71" i="5"/>
  <c r="AA71" i="5"/>
  <c r="AN71" i="5"/>
  <c r="Z71" i="5"/>
  <c r="AM71" i="5"/>
  <c r="AC68" i="5"/>
  <c r="AP68" i="5"/>
  <c r="AO68" i="5"/>
  <c r="AB68" i="5"/>
  <c r="AA68" i="5"/>
  <c r="AN68" i="5"/>
  <c r="AA67" i="5"/>
  <c r="S67" i="5"/>
  <c r="AN67" i="5"/>
  <c r="AA66" i="5"/>
  <c r="S66" i="5"/>
  <c r="AN66" i="5"/>
  <c r="AN65" i="5"/>
  <c r="AA65" i="5"/>
  <c r="S65" i="5"/>
  <c r="S64" i="5"/>
  <c r="AA64" i="5"/>
  <c r="AN64" i="5"/>
  <c r="AA63" i="5"/>
  <c r="AN63" i="5"/>
  <c r="T63" i="5" s="1"/>
  <c r="Y72" i="5"/>
  <c r="Y73" i="5" s="1"/>
  <c r="Y69" i="5"/>
  <c r="X69" i="5"/>
  <c r="X72" i="5"/>
  <c r="X73" i="5" s="1"/>
  <c r="W72" i="5"/>
  <c r="W73" i="5" s="1"/>
  <c r="W69" i="5"/>
  <c r="V72" i="5"/>
  <c r="V73" i="5" s="1"/>
  <c r="V69" i="5"/>
  <c r="AM62" i="5"/>
  <c r="Q72" i="5"/>
  <c r="Z62" i="5"/>
  <c r="Q69" i="5"/>
  <c r="P72" i="5"/>
  <c r="P69" i="5"/>
  <c r="AL62" i="5"/>
  <c r="O69" i="5"/>
  <c r="O72" i="5"/>
  <c r="AK62" i="5"/>
  <c r="N69" i="5"/>
  <c r="AJ62" i="5"/>
  <c r="N72" i="5"/>
  <c r="M72" i="5"/>
  <c r="AI62" i="5"/>
  <c r="M69" i="5"/>
  <c r="L72" i="5"/>
  <c r="L69" i="5"/>
  <c r="AH62" i="5"/>
  <c r="K72" i="5"/>
  <c r="AG62" i="5"/>
  <c r="K69" i="5"/>
  <c r="J69" i="5"/>
  <c r="J72" i="5"/>
  <c r="AF62" i="5"/>
  <c r="AE62" i="5"/>
  <c r="I69" i="5"/>
  <c r="I72" i="5"/>
  <c r="H69" i="5"/>
  <c r="H72" i="5"/>
  <c r="H73" i="5" s="1"/>
  <c r="G72" i="5"/>
  <c r="G73" i="5" s="1"/>
  <c r="G69" i="5"/>
  <c r="F69" i="5"/>
  <c r="F72" i="5"/>
  <c r="F73" i="5" s="1"/>
  <c r="E69" i="5"/>
  <c r="E72" i="5"/>
  <c r="E73" i="5" s="1"/>
  <c r="AP54" i="5"/>
  <c r="AC54" i="5"/>
  <c r="AO54" i="5"/>
  <c r="AB54" i="5"/>
  <c r="AA54" i="5"/>
  <c r="AN54" i="5"/>
  <c r="Z54" i="5"/>
  <c r="AM54" i="5"/>
  <c r="Q55" i="5"/>
  <c r="AL54" i="5"/>
  <c r="P55" i="5"/>
  <c r="AK54" i="5"/>
  <c r="O55" i="5"/>
  <c r="AJ54" i="5"/>
  <c r="N55" i="5"/>
  <c r="M55" i="5"/>
  <c r="AI54" i="5"/>
  <c r="AH54" i="5"/>
  <c r="L55" i="5"/>
  <c r="AG54" i="5"/>
  <c r="K55" i="5"/>
  <c r="J55" i="5"/>
  <c r="AF54" i="5"/>
  <c r="AE54" i="5"/>
  <c r="I55" i="5"/>
  <c r="AP51" i="5"/>
  <c r="AC51" i="5"/>
  <c r="T17" i="5"/>
  <c r="AB51" i="5"/>
  <c r="S17" i="5"/>
  <c r="AO51" i="5"/>
  <c r="AA51" i="5"/>
  <c r="R17" i="5"/>
  <c r="AN51" i="5"/>
  <c r="R16" i="5"/>
  <c r="AA50" i="5"/>
  <c r="AN50" i="5"/>
  <c r="S50" i="5"/>
  <c r="S49" i="5"/>
  <c r="AN49" i="5"/>
  <c r="AA49" i="5"/>
  <c r="S48" i="5"/>
  <c r="AA48" i="5"/>
  <c r="S47" i="5"/>
  <c r="AN47" i="5"/>
  <c r="AA47" i="5"/>
  <c r="AB46" i="5"/>
  <c r="AO46" i="5"/>
  <c r="AN46" i="5"/>
  <c r="T46" i="5" s="1"/>
  <c r="AA46" i="5"/>
  <c r="AM45" i="5"/>
  <c r="Z45" i="5"/>
  <c r="AC37" i="5"/>
  <c r="AP37" i="5"/>
  <c r="AB37" i="5"/>
  <c r="AO37" i="5"/>
  <c r="AN37" i="5"/>
  <c r="AA37" i="5"/>
  <c r="Z37" i="5"/>
  <c r="AM37" i="5"/>
  <c r="Y35" i="5"/>
  <c r="Y38" i="5"/>
  <c r="Y39" i="5" s="1"/>
  <c r="X35" i="5"/>
  <c r="X38" i="5"/>
  <c r="X39" i="5" s="1"/>
  <c r="W38" i="5"/>
  <c r="W39" i="5" s="1"/>
  <c r="W35" i="5"/>
  <c r="V38" i="5"/>
  <c r="V39" i="5" s="1"/>
  <c r="V35" i="5"/>
  <c r="Q38" i="5"/>
  <c r="Q35" i="5"/>
  <c r="AM28" i="5"/>
  <c r="Z28" i="5"/>
  <c r="AL28" i="5"/>
  <c r="P38" i="5"/>
  <c r="P35" i="5"/>
  <c r="O38" i="5"/>
  <c r="O35" i="5"/>
  <c r="AK28" i="5"/>
  <c r="N38" i="5"/>
  <c r="N35" i="5"/>
  <c r="AJ28" i="5"/>
  <c r="M35" i="5"/>
  <c r="AI28" i="5"/>
  <c r="M38" i="5"/>
  <c r="AH28" i="5"/>
  <c r="L35" i="5"/>
  <c r="L38" i="5"/>
  <c r="K35" i="5"/>
  <c r="AG28" i="5"/>
  <c r="K38" i="5"/>
  <c r="J38" i="5"/>
  <c r="J35" i="5"/>
  <c r="AF28" i="5"/>
  <c r="I38" i="5"/>
  <c r="I35" i="5"/>
  <c r="AE28" i="5"/>
  <c r="H38" i="5"/>
  <c r="H39" i="5" s="1"/>
  <c r="H35" i="5"/>
  <c r="G38" i="5"/>
  <c r="G39" i="5" s="1"/>
  <c r="G35" i="5"/>
  <c r="F38" i="5"/>
  <c r="F39" i="5" s="1"/>
  <c r="F35" i="5"/>
  <c r="E35" i="5"/>
  <c r="E38" i="5"/>
  <c r="E39" i="5" s="1"/>
  <c r="T20" i="5"/>
  <c r="AC19" i="5"/>
  <c r="AP19" i="5"/>
  <c r="S20" i="5"/>
  <c r="AO19" i="5"/>
  <c r="AB19" i="5"/>
  <c r="R20" i="5"/>
  <c r="AN19" i="5"/>
  <c r="AA19" i="5"/>
  <c r="Q20" i="5"/>
  <c r="Z19" i="5"/>
  <c r="AM19" i="5"/>
  <c r="AL19" i="5"/>
  <c r="P20" i="5"/>
  <c r="AK19" i="5"/>
  <c r="O20" i="5"/>
  <c r="AJ19" i="5"/>
  <c r="N20" i="5"/>
  <c r="M20" i="5"/>
  <c r="AI19" i="5"/>
  <c r="L20" i="5"/>
  <c r="AH19" i="5"/>
  <c r="K20" i="5"/>
  <c r="AG19" i="5"/>
  <c r="J20" i="5"/>
  <c r="AF19" i="5"/>
  <c r="I20" i="5"/>
  <c r="AE20" i="5" s="1"/>
  <c r="AE19" i="5"/>
  <c r="AM17" i="5"/>
  <c r="Z17" i="5"/>
  <c r="AA15" i="5"/>
  <c r="AN15" i="5"/>
  <c r="Z15" i="5"/>
  <c r="AM15" i="5"/>
  <c r="Z14" i="5"/>
  <c r="AM14" i="5"/>
  <c r="AN13" i="5"/>
  <c r="AA13" i="5"/>
  <c r="AM13" i="5"/>
  <c r="Z13" i="5"/>
  <c r="AO12" i="5"/>
  <c r="AB12" i="5"/>
  <c r="AN12" i="5"/>
  <c r="AA12" i="5"/>
  <c r="AM12" i="5"/>
  <c r="Z12" i="5"/>
  <c r="AN10" i="5"/>
  <c r="AA10" i="5"/>
  <c r="Z10" i="5"/>
  <c r="AM10" i="5"/>
  <c r="AC9" i="5"/>
  <c r="AP9" i="5"/>
  <c r="AO9" i="5"/>
  <c r="AB9" i="5"/>
  <c r="AA9" i="5"/>
  <c r="AN9" i="5"/>
  <c r="AM9" i="5"/>
  <c r="Z9" i="5"/>
  <c r="AC8" i="5"/>
  <c r="AP8" i="5"/>
  <c r="AO8" i="5"/>
  <c r="AB8" i="5"/>
  <c r="AA8" i="5"/>
  <c r="AN8" i="5"/>
  <c r="AM8" i="5"/>
  <c r="Z8" i="5"/>
  <c r="Q59" i="13" l="1"/>
  <c r="AB63" i="5"/>
  <c r="AO63" i="5"/>
  <c r="Y17" i="13"/>
  <c r="U17" i="13"/>
  <c r="P17" i="13"/>
  <c r="U59" i="13"/>
  <c r="R59" i="13"/>
  <c r="U48" i="13"/>
  <c r="G8" i="12"/>
  <c r="Y48" i="13"/>
  <c r="BG49" i="13"/>
  <c r="BG59" i="13" s="1"/>
  <c r="Y59" i="13" s="1"/>
  <c r="K59" i="13"/>
  <c r="S59" i="13"/>
  <c r="P48" i="13"/>
  <c r="AF49" i="13"/>
  <c r="AF59" i="13" s="1"/>
  <c r="P59" i="13" s="1"/>
  <c r="O59" i="13"/>
  <c r="J59" i="13"/>
  <c r="Z17" i="13"/>
  <c r="T17" i="13"/>
  <c r="O17" i="13"/>
  <c r="AI52" i="5"/>
  <c r="AL52" i="5"/>
  <c r="AH52" i="5"/>
  <c r="AK52" i="5"/>
  <c r="AJ52" i="5"/>
  <c r="AF52" i="5"/>
  <c r="AE52" i="5"/>
  <c r="AH20" i="5"/>
  <c r="AG20" i="5"/>
  <c r="AF20" i="5"/>
  <c r="AG52" i="5"/>
  <c r="AA14" i="5"/>
  <c r="AN14" i="5"/>
  <c r="Y18" i="5"/>
  <c r="Y21" i="5"/>
  <c r="Y22" i="5" s="1"/>
  <c r="X21" i="5"/>
  <c r="X22" i="5" s="1"/>
  <c r="X18" i="5"/>
  <c r="W21" i="5"/>
  <c r="W22" i="5" s="1"/>
  <c r="W18" i="5"/>
  <c r="V21" i="5"/>
  <c r="V22" i="5" s="1"/>
  <c r="V18" i="5"/>
  <c r="Z52" i="5"/>
  <c r="AM52" i="5"/>
  <c r="AM11" i="5"/>
  <c r="Q18" i="5"/>
  <c r="Z11" i="5"/>
  <c r="Q21" i="5"/>
  <c r="AL11" i="5"/>
  <c r="P21" i="5"/>
  <c r="P18" i="5"/>
  <c r="O18" i="5"/>
  <c r="AK11" i="5"/>
  <c r="O21" i="5"/>
  <c r="N18" i="5"/>
  <c r="AJ11" i="5"/>
  <c r="N21" i="5"/>
  <c r="M18" i="5"/>
  <c r="M21" i="5"/>
  <c r="AI11" i="5"/>
  <c r="L18" i="5"/>
  <c r="L21" i="5"/>
  <c r="AH11" i="5"/>
  <c r="K18" i="5"/>
  <c r="AG18" i="5" s="1"/>
  <c r="AG11" i="5"/>
  <c r="K21" i="5"/>
  <c r="J18" i="5"/>
  <c r="AF11" i="5"/>
  <c r="J21" i="5"/>
  <c r="I21" i="5"/>
  <c r="AE11" i="5"/>
  <c r="I18" i="5"/>
  <c r="H18" i="5"/>
  <c r="H21" i="5"/>
  <c r="H22" i="5" s="1"/>
  <c r="G21" i="5"/>
  <c r="G22" i="5" s="1"/>
  <c r="G18" i="5"/>
  <c r="F21" i="5"/>
  <c r="F22" i="5" s="1"/>
  <c r="F18" i="5"/>
  <c r="E18" i="5"/>
  <c r="E21" i="5"/>
  <c r="E22" i="5" s="1"/>
  <c r="AG7" i="13"/>
  <c r="L15" i="13"/>
  <c r="L34" i="13"/>
  <c r="L53" i="13"/>
  <c r="L14" i="13"/>
  <c r="L16" i="13"/>
  <c r="L31" i="13"/>
  <c r="L37" i="13"/>
  <c r="L39" i="13"/>
  <c r="L40" i="13"/>
  <c r="L41" i="13"/>
  <c r="L42" i="13"/>
  <c r="L45" i="13"/>
  <c r="L51" i="13"/>
  <c r="L7" i="13"/>
  <c r="L10" i="13"/>
  <c r="L11" i="13"/>
  <c r="L12" i="13"/>
  <c r="L17" i="13" s="1"/>
  <c r="L33" i="13"/>
  <c r="L36" i="13"/>
  <c r="L52" i="13"/>
  <c r="L9" i="13"/>
  <c r="L21" i="13"/>
  <c r="L23" i="13"/>
  <c r="L25" i="13"/>
  <c r="L26" i="13"/>
  <c r="L27" i="13"/>
  <c r="L28" i="13"/>
  <c r="L30" i="13"/>
  <c r="L19" i="13"/>
  <c r="L20" i="13"/>
  <c r="L44" i="13"/>
  <c r="L46" i="13"/>
  <c r="L47" i="13"/>
  <c r="L48" i="13"/>
  <c r="L55" i="13"/>
  <c r="L56" i="13"/>
  <c r="L57" i="13"/>
  <c r="L58" i="13"/>
  <c r="L59" i="13"/>
  <c r="L22" i="13"/>
  <c r="L32" i="13"/>
  <c r="L38" i="13"/>
  <c r="S4" i="13"/>
  <c r="R17" i="13"/>
  <c r="S17" i="13"/>
  <c r="W17" i="13"/>
  <c r="J17" i="13"/>
  <c r="X17" i="13"/>
  <c r="K17" i="13"/>
  <c r="H5" i="10"/>
  <c r="AO169" i="5"/>
  <c r="T169" i="5"/>
  <c r="AB169" i="5"/>
  <c r="T168" i="5"/>
  <c r="AO168" i="5"/>
  <c r="AB168" i="5"/>
  <c r="AB167" i="5"/>
  <c r="T167" i="5"/>
  <c r="AO167" i="5"/>
  <c r="T166" i="5"/>
  <c r="AO166" i="5"/>
  <c r="AB166" i="5"/>
  <c r="AC165" i="5"/>
  <c r="AP165" i="5"/>
  <c r="Z174" i="5"/>
  <c r="Q175" i="5"/>
  <c r="AM174" i="5"/>
  <c r="AM171" i="5"/>
  <c r="Z171" i="5"/>
  <c r="AL174" i="5"/>
  <c r="P175" i="5"/>
  <c r="AK174" i="5"/>
  <c r="O175" i="5"/>
  <c r="N175" i="5"/>
  <c r="AJ174" i="5"/>
  <c r="M175" i="5"/>
  <c r="AI174" i="5"/>
  <c r="AH174" i="5"/>
  <c r="L175" i="5"/>
  <c r="AH175" i="5" s="1"/>
  <c r="AG174" i="5"/>
  <c r="K175" i="5"/>
  <c r="AG175" i="5" s="1"/>
  <c r="AF174" i="5"/>
  <c r="J175" i="5"/>
  <c r="AF175" i="5" s="1"/>
  <c r="AE174" i="5"/>
  <c r="I175" i="5"/>
  <c r="AE175" i="5" s="1"/>
  <c r="AO152" i="5"/>
  <c r="T152" i="5"/>
  <c r="AB152" i="5"/>
  <c r="AO151" i="5"/>
  <c r="T151" i="5"/>
  <c r="AB151" i="5"/>
  <c r="AO150" i="5"/>
  <c r="T150" i="5"/>
  <c r="AB150" i="5"/>
  <c r="AB149" i="5"/>
  <c r="T149" i="5"/>
  <c r="AO149" i="5"/>
  <c r="AC148" i="5"/>
  <c r="AP148" i="5"/>
  <c r="AM154" i="5"/>
  <c r="Z154" i="5"/>
  <c r="Z157" i="5"/>
  <c r="AM157" i="5"/>
  <c r="Q158" i="5"/>
  <c r="P158" i="5"/>
  <c r="AL157" i="5"/>
  <c r="AK157" i="5"/>
  <c r="O158" i="5"/>
  <c r="AJ157" i="5"/>
  <c r="N158" i="5"/>
  <c r="M158" i="5"/>
  <c r="AI157" i="5"/>
  <c r="L158" i="5"/>
  <c r="AH158" i="5" s="1"/>
  <c r="AH157" i="5"/>
  <c r="K158" i="5"/>
  <c r="AG158" i="5" s="1"/>
  <c r="AG157" i="5"/>
  <c r="AF157" i="5"/>
  <c r="J158" i="5"/>
  <c r="AF158" i="5" s="1"/>
  <c r="I158" i="5"/>
  <c r="AE158" i="5" s="1"/>
  <c r="AE157" i="5"/>
  <c r="AO135" i="5"/>
  <c r="T135" i="5"/>
  <c r="AB135" i="5"/>
  <c r="T134" i="5"/>
  <c r="AB134" i="5"/>
  <c r="AO134" i="5"/>
  <c r="AB133" i="5"/>
  <c r="AO133" i="5"/>
  <c r="T133" i="5"/>
  <c r="T132" i="5"/>
  <c r="AB132" i="5"/>
  <c r="AO132" i="5"/>
  <c r="AC131" i="5"/>
  <c r="AP131" i="5"/>
  <c r="Z140" i="5"/>
  <c r="AM140" i="5"/>
  <c r="Q141" i="5"/>
  <c r="Z137" i="5"/>
  <c r="AM137" i="5"/>
  <c r="P141" i="5"/>
  <c r="AL140" i="5"/>
  <c r="O141" i="5"/>
  <c r="AK140" i="5"/>
  <c r="AJ140" i="5"/>
  <c r="N141" i="5"/>
  <c r="M141" i="5"/>
  <c r="AI140" i="5"/>
  <c r="AH140" i="5"/>
  <c r="L141" i="5"/>
  <c r="AH141" i="5" s="1"/>
  <c r="AG140" i="5"/>
  <c r="K141" i="5"/>
  <c r="AG141" i="5" s="1"/>
  <c r="AF140" i="5"/>
  <c r="J141" i="5"/>
  <c r="AF141" i="5" s="1"/>
  <c r="AE140" i="5"/>
  <c r="I141" i="5"/>
  <c r="AE141" i="5" s="1"/>
  <c r="AB118" i="5"/>
  <c r="T118" i="5"/>
  <c r="AO118" i="5"/>
  <c r="AB117" i="5"/>
  <c r="T117" i="5"/>
  <c r="AO117" i="5"/>
  <c r="AB116" i="5"/>
  <c r="AO116" i="5"/>
  <c r="T116" i="5"/>
  <c r="AO115" i="5"/>
  <c r="T115" i="5"/>
  <c r="AB115" i="5"/>
  <c r="AP114" i="5"/>
  <c r="AC114" i="5"/>
  <c r="AM123" i="5"/>
  <c r="Q124" i="5"/>
  <c r="Z123" i="5"/>
  <c r="Z120" i="5"/>
  <c r="AM120" i="5"/>
  <c r="AL123" i="5"/>
  <c r="P124" i="5"/>
  <c r="O124" i="5"/>
  <c r="AK123" i="5"/>
  <c r="AJ123" i="5"/>
  <c r="N124" i="5"/>
  <c r="M124" i="5"/>
  <c r="AI123" i="5"/>
  <c r="AH123" i="5"/>
  <c r="L124" i="5"/>
  <c r="AH124" i="5" s="1"/>
  <c r="K124" i="5"/>
  <c r="AG124" i="5" s="1"/>
  <c r="AG123" i="5"/>
  <c r="AF123" i="5"/>
  <c r="J124" i="5"/>
  <c r="AF124" i="5" s="1"/>
  <c r="I124" i="5"/>
  <c r="AE124" i="5" s="1"/>
  <c r="AE123" i="5"/>
  <c r="T101" i="5"/>
  <c r="AB101" i="5"/>
  <c r="AO101" i="5"/>
  <c r="AB100" i="5"/>
  <c r="AO100" i="5"/>
  <c r="T100" i="5"/>
  <c r="AB99" i="5"/>
  <c r="AO99" i="5"/>
  <c r="T99" i="5"/>
  <c r="AO98" i="5"/>
  <c r="T98" i="5"/>
  <c r="AB98" i="5"/>
  <c r="AC97" i="5"/>
  <c r="AP97" i="5"/>
  <c r="Z103" i="5"/>
  <c r="AM103" i="5"/>
  <c r="Z106" i="5"/>
  <c r="Q107" i="5"/>
  <c r="AM106" i="5"/>
  <c r="AL106" i="5"/>
  <c r="P107" i="5"/>
  <c r="O107" i="5"/>
  <c r="AK106" i="5"/>
  <c r="AJ106" i="5"/>
  <c r="N107" i="5"/>
  <c r="AI106" i="5"/>
  <c r="M107" i="5"/>
  <c r="AH106" i="5"/>
  <c r="L107" i="5"/>
  <c r="AH107" i="5" s="1"/>
  <c r="AG106" i="5"/>
  <c r="K107" i="5"/>
  <c r="AG107" i="5" s="1"/>
  <c r="J107" i="5"/>
  <c r="AF107" i="5" s="1"/>
  <c r="AF106" i="5"/>
  <c r="I107" i="5"/>
  <c r="AE107" i="5" s="1"/>
  <c r="AE106" i="5"/>
  <c r="T84" i="5"/>
  <c r="AB84" i="5"/>
  <c r="AO84" i="5"/>
  <c r="AO83" i="5"/>
  <c r="T83" i="5"/>
  <c r="AB83" i="5"/>
  <c r="AB82" i="5"/>
  <c r="T82" i="5"/>
  <c r="AO82" i="5"/>
  <c r="T81" i="5"/>
  <c r="AO81" i="5"/>
  <c r="AB81" i="5"/>
  <c r="AC80" i="5"/>
  <c r="AP80" i="5"/>
  <c r="Q90" i="5"/>
  <c r="AM89" i="5"/>
  <c r="Z89" i="5"/>
  <c r="Z86" i="5"/>
  <c r="AM86" i="5"/>
  <c r="P90" i="5"/>
  <c r="AL89" i="5"/>
  <c r="O90" i="5"/>
  <c r="AK89" i="5"/>
  <c r="AJ89" i="5"/>
  <c r="N90" i="5"/>
  <c r="M90" i="5"/>
  <c r="AI89" i="5"/>
  <c r="AH89" i="5"/>
  <c r="L90" i="5"/>
  <c r="AH90" i="5" s="1"/>
  <c r="AG89" i="5"/>
  <c r="K90" i="5"/>
  <c r="AG90" i="5" s="1"/>
  <c r="J90" i="5"/>
  <c r="AF90" i="5" s="1"/>
  <c r="AF89" i="5"/>
  <c r="AE89" i="5"/>
  <c r="I90" i="5"/>
  <c r="AE90" i="5" s="1"/>
  <c r="AO67" i="5"/>
  <c r="T67" i="5"/>
  <c r="AB67" i="5"/>
  <c r="T66" i="5"/>
  <c r="AB66" i="5"/>
  <c r="AO66" i="5"/>
  <c r="T65" i="5"/>
  <c r="AB65" i="5"/>
  <c r="AO65" i="5"/>
  <c r="T64" i="5"/>
  <c r="AB64" i="5"/>
  <c r="AO64" i="5"/>
  <c r="AP63" i="5"/>
  <c r="AC63" i="5"/>
  <c r="Z72" i="5"/>
  <c r="Q73" i="5"/>
  <c r="AM72" i="5"/>
  <c r="AM69" i="5"/>
  <c r="Z69" i="5"/>
  <c r="P73" i="5"/>
  <c r="AL72" i="5"/>
  <c r="O73" i="5"/>
  <c r="AK72" i="5"/>
  <c r="N73" i="5"/>
  <c r="AJ72" i="5"/>
  <c r="AI72" i="5"/>
  <c r="M73" i="5"/>
  <c r="AH72" i="5"/>
  <c r="L73" i="5"/>
  <c r="AH73" i="5" s="1"/>
  <c r="K73" i="5"/>
  <c r="AG73" i="5" s="1"/>
  <c r="AG72" i="5"/>
  <c r="AF72" i="5"/>
  <c r="J73" i="5"/>
  <c r="AF73" i="5" s="1"/>
  <c r="I73" i="5"/>
  <c r="AE73" i="5" s="1"/>
  <c r="AE72" i="5"/>
  <c r="AM55" i="5"/>
  <c r="Q56" i="5"/>
  <c r="Z55" i="5"/>
  <c r="AL55" i="5"/>
  <c r="P56" i="5"/>
  <c r="O56" i="5"/>
  <c r="AK55" i="5"/>
  <c r="AJ55" i="5"/>
  <c r="N56" i="5"/>
  <c r="AI55" i="5"/>
  <c r="M56" i="5"/>
  <c r="AH55" i="5"/>
  <c r="L56" i="5"/>
  <c r="AH56" i="5" s="1"/>
  <c r="AG55" i="5"/>
  <c r="K56" i="5"/>
  <c r="AG56" i="5" s="1"/>
  <c r="AF55" i="5"/>
  <c r="J56" i="5"/>
  <c r="AF56" i="5" s="1"/>
  <c r="I56" i="5"/>
  <c r="AE56" i="5" s="1"/>
  <c r="AE55" i="5"/>
  <c r="AC17" i="5"/>
  <c r="AP17" i="5"/>
  <c r="AB17" i="5"/>
  <c r="AO17" i="5"/>
  <c r="AA17" i="5"/>
  <c r="AN17" i="5"/>
  <c r="AB50" i="5"/>
  <c r="AO50" i="5"/>
  <c r="S16" i="5"/>
  <c r="T50" i="5"/>
  <c r="T49" i="5"/>
  <c r="AB49" i="5"/>
  <c r="AO49" i="5"/>
  <c r="S15" i="5"/>
  <c r="T48" i="5"/>
  <c r="AB48" i="5"/>
  <c r="AO48" i="5"/>
  <c r="S14" i="5"/>
  <c r="T47" i="5"/>
  <c r="AB47" i="5"/>
  <c r="AO47" i="5"/>
  <c r="S13" i="5"/>
  <c r="AC46" i="5"/>
  <c r="AP46" i="5"/>
  <c r="T12" i="5"/>
  <c r="Z38" i="5"/>
  <c r="AM38" i="5"/>
  <c r="Q39" i="5"/>
  <c r="Z35" i="5"/>
  <c r="AM35" i="5"/>
  <c r="AL38" i="5"/>
  <c r="P39" i="5"/>
  <c r="AK38" i="5"/>
  <c r="O39" i="5"/>
  <c r="AJ38" i="5"/>
  <c r="N39" i="5"/>
  <c r="AI38" i="5"/>
  <c r="M39" i="5"/>
  <c r="AH38" i="5"/>
  <c r="L39" i="5"/>
  <c r="AH39" i="5" s="1"/>
  <c r="AG38" i="5"/>
  <c r="K39" i="5"/>
  <c r="AG39" i="5" s="1"/>
  <c r="AF38" i="5"/>
  <c r="J39" i="5"/>
  <c r="AF39" i="5" s="1"/>
  <c r="AE38" i="5"/>
  <c r="I39" i="5"/>
  <c r="AE39" i="5" s="1"/>
  <c r="AC20" i="5"/>
  <c r="AP20" i="5"/>
  <c r="AB20" i="5"/>
  <c r="AO20" i="5"/>
  <c r="AA20" i="5"/>
  <c r="AN20" i="5"/>
  <c r="Z20" i="5"/>
  <c r="AM20" i="5"/>
  <c r="AL171" i="5"/>
  <c r="AH171" i="5"/>
  <c r="AG154" i="5"/>
  <c r="AK137" i="5"/>
  <c r="AI137" i="5"/>
  <c r="AE137" i="5"/>
  <c r="AL103" i="5"/>
  <c r="AF103" i="5"/>
  <c r="AK86" i="5"/>
  <c r="AF69" i="5"/>
  <c r="AI35" i="5"/>
  <c r="AG35" i="5"/>
  <c r="AE35" i="5"/>
  <c r="AK171" i="5"/>
  <c r="AF171" i="5"/>
  <c r="AF154" i="5"/>
  <c r="AJ137" i="5"/>
  <c r="AG120" i="5"/>
  <c r="AJ103" i="5"/>
  <c r="AH103" i="5"/>
  <c r="AE103" i="5"/>
  <c r="AL35" i="5"/>
  <c r="AJ20" i="5"/>
  <c r="AE171" i="5"/>
  <c r="AL154" i="5"/>
  <c r="AJ154" i="5"/>
  <c r="AH154" i="5"/>
  <c r="AE154" i="5"/>
  <c r="AL120" i="5"/>
  <c r="AJ120" i="5"/>
  <c r="AF120" i="5"/>
  <c r="AI103" i="5"/>
  <c r="AI86" i="5"/>
  <c r="AF86" i="5"/>
  <c r="AJ35" i="5"/>
  <c r="AI20" i="5"/>
  <c r="AG171" i="5"/>
  <c r="AK154" i="5"/>
  <c r="AG137" i="5"/>
  <c r="AK120" i="5"/>
  <c r="AH120" i="5"/>
  <c r="AL86" i="5"/>
  <c r="AJ86" i="5"/>
  <c r="AH86" i="5"/>
  <c r="AG86" i="5"/>
  <c r="AK69" i="5"/>
  <c r="AH69" i="5"/>
  <c r="AK35" i="5"/>
  <c r="AF35" i="5"/>
  <c r="AK20" i="5"/>
  <c r="AJ171" i="5"/>
  <c r="AI171" i="5"/>
  <c r="AI154" i="5"/>
  <c r="AL137" i="5"/>
  <c r="AH137" i="5"/>
  <c r="AF137" i="5"/>
  <c r="AI120" i="5"/>
  <c r="AE120" i="5"/>
  <c r="AK103" i="5"/>
  <c r="AG103" i="5"/>
  <c r="AE86" i="5"/>
  <c r="AL69" i="5"/>
  <c r="AJ69" i="5"/>
  <c r="AI69" i="5"/>
  <c r="AG69" i="5"/>
  <c r="AE69" i="5"/>
  <c r="AH35" i="5"/>
  <c r="AL20" i="5"/>
  <c r="AF18" i="5" l="1"/>
  <c r="AI18" i="5"/>
  <c r="AH18" i="5"/>
  <c r="AL18" i="5"/>
  <c r="AK18" i="5"/>
  <c r="AJ18" i="5"/>
  <c r="AE18" i="5"/>
  <c r="Z18" i="5"/>
  <c r="AM18" i="5"/>
  <c r="Z21" i="5"/>
  <c r="AM21" i="5"/>
  <c r="Q22" i="5"/>
  <c r="AL21" i="5"/>
  <c r="P22" i="5"/>
  <c r="AK21" i="5"/>
  <c r="O22" i="5"/>
  <c r="AJ21" i="5"/>
  <c r="N22" i="5"/>
  <c r="AI21" i="5"/>
  <c r="M22" i="5"/>
  <c r="AH21" i="5"/>
  <c r="L22" i="5"/>
  <c r="AH22" i="5" s="1"/>
  <c r="AG21" i="5"/>
  <c r="K22" i="5"/>
  <c r="AG22" i="5" s="1"/>
  <c r="AF21" i="5"/>
  <c r="J22" i="5"/>
  <c r="AF22" i="5" s="1"/>
  <c r="AE21" i="5"/>
  <c r="I22" i="5"/>
  <c r="AE22" i="5" s="1"/>
  <c r="AH7" i="13"/>
  <c r="T4" i="13"/>
  <c r="AC169" i="5"/>
  <c r="AP169" i="5"/>
  <c r="AC168" i="5"/>
  <c r="AP168" i="5"/>
  <c r="AC167" i="5"/>
  <c r="AP167" i="5"/>
  <c r="AP166" i="5"/>
  <c r="AC166" i="5"/>
  <c r="AM175" i="5"/>
  <c r="Z175" i="5"/>
  <c r="AC152" i="5"/>
  <c r="AP152" i="5"/>
  <c r="AP151" i="5"/>
  <c r="AC151" i="5"/>
  <c r="AC150" i="5"/>
  <c r="AP150" i="5"/>
  <c r="AP149" i="5"/>
  <c r="AC149" i="5"/>
  <c r="Z158" i="5"/>
  <c r="AM158" i="5"/>
  <c r="AC135" i="5"/>
  <c r="AP135" i="5"/>
  <c r="AC134" i="5"/>
  <c r="AP134" i="5"/>
  <c r="AP133" i="5"/>
  <c r="AC133" i="5"/>
  <c r="AC132" i="5"/>
  <c r="AP132" i="5"/>
  <c r="Z141" i="5"/>
  <c r="AM141" i="5"/>
  <c r="AC118" i="5"/>
  <c r="AP118" i="5"/>
  <c r="AC117" i="5"/>
  <c r="AP117" i="5"/>
  <c r="AC116" i="5"/>
  <c r="AP116" i="5"/>
  <c r="AC115" i="5"/>
  <c r="AP115" i="5"/>
  <c r="Z124" i="5"/>
  <c r="AM124" i="5"/>
  <c r="AC101" i="5"/>
  <c r="AP101" i="5"/>
  <c r="AC100" i="5"/>
  <c r="AP100" i="5"/>
  <c r="AC99" i="5"/>
  <c r="AP99" i="5"/>
  <c r="AC98" i="5"/>
  <c r="AP98" i="5"/>
  <c r="AM107" i="5"/>
  <c r="Z107" i="5"/>
  <c r="AC84" i="5"/>
  <c r="AP84" i="5"/>
  <c r="AC83" i="5"/>
  <c r="AP83" i="5"/>
  <c r="AC82" i="5"/>
  <c r="AP82" i="5"/>
  <c r="AC81" i="5"/>
  <c r="AP81" i="5"/>
  <c r="AM90" i="5"/>
  <c r="Z90" i="5"/>
  <c r="AC67" i="5"/>
  <c r="AP67" i="5"/>
  <c r="AC66" i="5"/>
  <c r="AP66" i="5"/>
  <c r="AC65" i="5"/>
  <c r="AP65" i="5"/>
  <c r="AP64" i="5"/>
  <c r="AC64" i="5"/>
  <c r="Z73" i="5"/>
  <c r="AM73" i="5"/>
  <c r="AM56" i="5"/>
  <c r="Z56" i="5"/>
  <c r="AC50" i="5"/>
  <c r="AP50" i="5"/>
  <c r="T16" i="5"/>
  <c r="AC49" i="5"/>
  <c r="AP49" i="5"/>
  <c r="T15" i="5"/>
  <c r="AB15" i="5"/>
  <c r="AO15" i="5"/>
  <c r="T14" i="5"/>
  <c r="AC48" i="5"/>
  <c r="AP48" i="5"/>
  <c r="AB14" i="5"/>
  <c r="AO14" i="5"/>
  <c r="AC47" i="5"/>
  <c r="AP47" i="5"/>
  <c r="T13" i="5"/>
  <c r="AB13" i="5"/>
  <c r="AO13" i="5"/>
  <c r="AC12" i="5"/>
  <c r="AP12" i="5"/>
  <c r="Z39" i="5"/>
  <c r="AM39" i="5"/>
  <c r="AK158" i="5"/>
  <c r="AK124" i="5"/>
  <c r="AK107" i="5"/>
  <c r="AK90" i="5"/>
  <c r="AJ73" i="5"/>
  <c r="AJ39" i="5"/>
  <c r="AI175" i="5"/>
  <c r="AL124" i="5"/>
  <c r="AJ124" i="5"/>
  <c r="AL90" i="5"/>
  <c r="AI90" i="5"/>
  <c r="AK56" i="5"/>
  <c r="AI39" i="5"/>
  <c r="AL175" i="5"/>
  <c r="AL158" i="5"/>
  <c r="AI158" i="5"/>
  <c r="AI141" i="5"/>
  <c r="AL73" i="5"/>
  <c r="AJ56" i="5"/>
  <c r="AJ175" i="5"/>
  <c r="AK141" i="5"/>
  <c r="AL107" i="5"/>
  <c r="AI107" i="5"/>
  <c r="AL56" i="5"/>
  <c r="AL39" i="5"/>
  <c r="AK175" i="5"/>
  <c r="AJ158" i="5"/>
  <c r="AL141" i="5"/>
  <c r="AJ141" i="5"/>
  <c r="AI124" i="5"/>
  <c r="AJ107" i="5"/>
  <c r="AJ90" i="5"/>
  <c r="AK73" i="5"/>
  <c r="AI73" i="5"/>
  <c r="AI56" i="5"/>
  <c r="AK39" i="5"/>
  <c r="AL22" i="5" l="1"/>
  <c r="AK22" i="5"/>
  <c r="AJ22" i="5"/>
  <c r="AI22" i="5"/>
  <c r="Z22" i="5"/>
  <c r="AM22" i="5"/>
  <c r="R39" i="5"/>
  <c r="R90" i="5"/>
  <c r="R124" i="5"/>
  <c r="R107" i="5"/>
  <c r="R141" i="5"/>
  <c r="R158" i="5"/>
  <c r="R73" i="5"/>
  <c r="R175" i="5"/>
  <c r="R56" i="5"/>
  <c r="AI7" i="13"/>
  <c r="U4" i="13"/>
  <c r="AC15" i="5"/>
  <c r="AP15" i="5"/>
  <c r="AC14" i="5"/>
  <c r="AP14" i="5"/>
  <c r="AC13" i="5"/>
  <c r="AP13" i="5"/>
  <c r="R38" i="5" l="1"/>
  <c r="AA39" i="5"/>
  <c r="AN39" i="5"/>
  <c r="AN90" i="5"/>
  <c r="R89" i="5"/>
  <c r="AA90" i="5"/>
  <c r="R123" i="5"/>
  <c r="AN124" i="5"/>
  <c r="AA124" i="5"/>
  <c r="R106" i="5"/>
  <c r="AN107" i="5"/>
  <c r="AA107" i="5"/>
  <c r="R140" i="5"/>
  <c r="AA141" i="5"/>
  <c r="AN141" i="5"/>
  <c r="R157" i="5"/>
  <c r="AA158" i="5"/>
  <c r="AN158" i="5"/>
  <c r="R72" i="5"/>
  <c r="AN73" i="5"/>
  <c r="AA73" i="5"/>
  <c r="R174" i="5"/>
  <c r="AA175" i="5"/>
  <c r="AN175" i="5"/>
  <c r="R55" i="5"/>
  <c r="AN56" i="5"/>
  <c r="AA56" i="5"/>
  <c r="AJ7" i="13"/>
  <c r="V4" i="13"/>
  <c r="R28" i="5" l="1"/>
  <c r="AN38" i="5"/>
  <c r="AA38" i="5"/>
  <c r="AN89" i="5"/>
  <c r="R79" i="5"/>
  <c r="AA89" i="5"/>
  <c r="R62" i="5"/>
  <c r="R69" i="5" s="1"/>
  <c r="AN72" i="5"/>
  <c r="AA72" i="5"/>
  <c r="AA174" i="5"/>
  <c r="AN174" i="5"/>
  <c r="R164" i="5"/>
  <c r="AN55" i="5"/>
  <c r="AA55" i="5"/>
  <c r="R45" i="5"/>
  <c r="AN123" i="5"/>
  <c r="AA123" i="5"/>
  <c r="R113" i="5"/>
  <c r="AA106" i="5"/>
  <c r="R96" i="5"/>
  <c r="AN106" i="5"/>
  <c r="AA140" i="5"/>
  <c r="R130" i="5"/>
  <c r="AN140" i="5"/>
  <c r="AA157" i="5"/>
  <c r="R147" i="5"/>
  <c r="AN157" i="5"/>
  <c r="AK7" i="13"/>
  <c r="W4" i="13"/>
  <c r="AA28" i="5" l="1"/>
  <c r="AN28" i="5"/>
  <c r="R35" i="5"/>
  <c r="AA79" i="5"/>
  <c r="R86" i="5"/>
  <c r="AN79" i="5"/>
  <c r="AN147" i="5"/>
  <c r="AA147" i="5"/>
  <c r="R154" i="5"/>
  <c r="AA62" i="5"/>
  <c r="AN62" i="5"/>
  <c r="R171" i="5"/>
  <c r="AA164" i="5"/>
  <c r="AN164" i="5"/>
  <c r="R52" i="5"/>
  <c r="AN45" i="5"/>
  <c r="AA45" i="5"/>
  <c r="R120" i="5"/>
  <c r="AN113" i="5"/>
  <c r="AA113" i="5"/>
  <c r="AN96" i="5"/>
  <c r="AA96" i="5"/>
  <c r="R103" i="5"/>
  <c r="R11" i="5"/>
  <c r="AA130" i="5"/>
  <c r="AN130" i="5"/>
  <c r="R137" i="5"/>
  <c r="AL7" i="13"/>
  <c r="X4" i="13"/>
  <c r="AA69" i="5"/>
  <c r="AN69" i="5"/>
  <c r="AA35" i="5" l="1"/>
  <c r="AN35" i="5"/>
  <c r="AA86" i="5"/>
  <c r="AN86" i="5"/>
  <c r="AA154" i="5"/>
  <c r="AN154" i="5"/>
  <c r="AA120" i="5"/>
  <c r="AN120" i="5"/>
  <c r="AN103" i="5"/>
  <c r="AA103" i="5"/>
  <c r="AN171" i="5"/>
  <c r="AA171" i="5"/>
  <c r="AN52" i="5"/>
  <c r="AA52" i="5"/>
  <c r="AN11" i="5"/>
  <c r="R18" i="5"/>
  <c r="R21" i="5"/>
  <c r="AA11" i="5"/>
  <c r="AA137" i="5"/>
  <c r="AN137" i="5"/>
  <c r="AM7" i="13"/>
  <c r="Y4" i="13"/>
  <c r="AA18" i="5" l="1"/>
  <c r="AN18" i="5"/>
  <c r="R22" i="5"/>
  <c r="AN21" i="5"/>
  <c r="AA21" i="5"/>
  <c r="AN7" i="13"/>
  <c r="Z4" i="13"/>
  <c r="Z3" i="13" l="1"/>
  <c r="AA22" i="5"/>
  <c r="AN22" i="5"/>
  <c r="S39" i="5"/>
  <c r="S56" i="5"/>
  <c r="S107" i="5"/>
  <c r="S90" i="5"/>
  <c r="S124" i="5"/>
  <c r="S141" i="5"/>
  <c r="S158" i="5"/>
  <c r="S73" i="5"/>
  <c r="S175" i="5"/>
  <c r="Y3" i="13"/>
  <c r="AM3" i="13"/>
  <c r="X3" i="13"/>
  <c r="AL3" i="13"/>
  <c r="W3" i="13"/>
  <c r="AK3" i="13"/>
  <c r="AJ3" i="13"/>
  <c r="V3" i="13"/>
  <c r="U3" i="13"/>
  <c r="AI3" i="13"/>
  <c r="T3" i="13"/>
  <c r="AH3" i="13"/>
  <c r="S3" i="13"/>
  <c r="AG3" i="13"/>
  <c r="R3" i="13"/>
  <c r="AF3" i="13"/>
  <c r="AE3" i="13"/>
  <c r="Q3" i="13"/>
  <c r="AC3" i="13"/>
  <c r="P3" i="13"/>
  <c r="AD3" i="13"/>
  <c r="AN3" i="13"/>
  <c r="AO7" i="13"/>
  <c r="O3" i="13"/>
  <c r="S140" i="5" l="1"/>
  <c r="AB141" i="5"/>
  <c r="AO141" i="5"/>
  <c r="S157" i="5"/>
  <c r="AO158" i="5"/>
  <c r="AB158" i="5"/>
  <c r="AO73" i="5"/>
  <c r="AB73" i="5"/>
  <c r="S72" i="5"/>
  <c r="S174" i="5"/>
  <c r="AB175" i="5"/>
  <c r="AO175" i="5"/>
  <c r="S38" i="5"/>
  <c r="AB39" i="5"/>
  <c r="AO39" i="5"/>
  <c r="S55" i="5"/>
  <c r="AO56" i="5"/>
  <c r="AB56" i="5"/>
  <c r="S106" i="5"/>
  <c r="AO107" i="5"/>
  <c r="AB107" i="5"/>
  <c r="S89" i="5"/>
  <c r="AO90" i="5"/>
  <c r="AB90" i="5"/>
  <c r="S123" i="5"/>
  <c r="AB124" i="5"/>
  <c r="AO124" i="5"/>
  <c r="AP7" i="13"/>
  <c r="AO3" i="13"/>
  <c r="AO72" i="5" l="1"/>
  <c r="AB72" i="5"/>
  <c r="S62" i="5"/>
  <c r="S96" i="5"/>
  <c r="AO106" i="5"/>
  <c r="AB106" i="5"/>
  <c r="S130" i="5"/>
  <c r="AO140" i="5"/>
  <c r="AB140" i="5"/>
  <c r="S147" i="5"/>
  <c r="AO157" i="5"/>
  <c r="AB157" i="5"/>
  <c r="AO174" i="5"/>
  <c r="S164" i="5"/>
  <c r="AB174" i="5"/>
  <c r="S28" i="5"/>
  <c r="S11" i="5" s="1"/>
  <c r="AO38" i="5"/>
  <c r="AB38" i="5"/>
  <c r="AO55" i="5"/>
  <c r="AB55" i="5"/>
  <c r="S45" i="5"/>
  <c r="S79" i="5"/>
  <c r="AO89" i="5"/>
  <c r="AB89" i="5"/>
  <c r="AO123" i="5"/>
  <c r="AB123" i="5"/>
  <c r="S113" i="5"/>
  <c r="AP3" i="13"/>
  <c r="AQ7" i="13"/>
  <c r="AO96" i="5"/>
  <c r="S103" i="5"/>
  <c r="S95" i="5"/>
  <c r="AB96" i="5"/>
  <c r="AO62" i="5" l="1"/>
  <c r="AB62" i="5"/>
  <c r="S69" i="5"/>
  <c r="S61" i="5"/>
  <c r="AO130" i="5"/>
  <c r="S137" i="5"/>
  <c r="S129" i="5"/>
  <c r="AB130" i="5"/>
  <c r="S154" i="5"/>
  <c r="S146" i="5"/>
  <c r="AB147" i="5"/>
  <c r="AO147" i="5"/>
  <c r="S86" i="5"/>
  <c r="AB79" i="5"/>
  <c r="AO79" i="5"/>
  <c r="S78" i="5"/>
  <c r="S120" i="5"/>
  <c r="AB113" i="5"/>
  <c r="AO113" i="5"/>
  <c r="S112" i="5"/>
  <c r="S171" i="5"/>
  <c r="S163" i="5"/>
  <c r="AB164" i="5"/>
  <c r="AO164" i="5"/>
  <c r="AO28" i="5"/>
  <c r="S35" i="5"/>
  <c r="AB35" i="5" s="1"/>
  <c r="AB28" i="5"/>
  <c r="S27" i="5"/>
  <c r="S44" i="5"/>
  <c r="S52" i="5"/>
  <c r="AO45" i="5"/>
  <c r="AB45" i="5"/>
  <c r="AR7" i="13"/>
  <c r="AQ3" i="13"/>
  <c r="AO35" i="5"/>
  <c r="AO11" i="5"/>
  <c r="S18" i="5"/>
  <c r="S21" i="5"/>
  <c r="AB11" i="5"/>
  <c r="AB103" i="5"/>
  <c r="AO103" i="5"/>
  <c r="AO95" i="5"/>
  <c r="AB95" i="5"/>
  <c r="AB69" i="5" l="1"/>
  <c r="AO69" i="5"/>
  <c r="AO61" i="5"/>
  <c r="AB61" i="5"/>
  <c r="AB137" i="5"/>
  <c r="AO137" i="5"/>
  <c r="AB129" i="5"/>
  <c r="AO129" i="5"/>
  <c r="AB154" i="5"/>
  <c r="AO154" i="5"/>
  <c r="AB146" i="5"/>
  <c r="AO146" i="5"/>
  <c r="AO86" i="5"/>
  <c r="AB86" i="5"/>
  <c r="AB78" i="5"/>
  <c r="AO78" i="5"/>
  <c r="AB120" i="5"/>
  <c r="AO120" i="5"/>
  <c r="AB112" i="5"/>
  <c r="AO112" i="5"/>
  <c r="AO171" i="5"/>
  <c r="AB171" i="5"/>
  <c r="AB163" i="5"/>
  <c r="AO163" i="5"/>
  <c r="AB27" i="5"/>
  <c r="AO27" i="5"/>
  <c r="S10" i="5"/>
  <c r="AB44" i="5"/>
  <c r="AO44" i="5"/>
  <c r="AB52" i="5"/>
  <c r="AO52" i="5"/>
  <c r="AS7" i="13"/>
  <c r="AR3" i="13"/>
  <c r="AB18" i="5"/>
  <c r="AO18" i="5"/>
  <c r="AB21" i="5"/>
  <c r="AO21" i="5"/>
  <c r="S22" i="5"/>
  <c r="AO10" i="5" l="1"/>
  <c r="AB10" i="5"/>
  <c r="AS3" i="13"/>
  <c r="AT7" i="13"/>
  <c r="AB22" i="5"/>
  <c r="AO22" i="5"/>
  <c r="T39" i="5"/>
  <c r="T56" i="5"/>
  <c r="T73" i="5"/>
  <c r="T141" i="5"/>
  <c r="T175" i="5"/>
  <c r="T107" i="5"/>
  <c r="T124" i="5"/>
  <c r="T158" i="5"/>
  <c r="T90" i="5"/>
  <c r="AU7" i="13" l="1"/>
  <c r="AT3" i="13"/>
  <c r="T38" i="5"/>
  <c r="AC39" i="5"/>
  <c r="AP39" i="5"/>
  <c r="T55" i="5"/>
  <c r="AP56" i="5"/>
  <c r="AC56" i="5"/>
  <c r="T72" i="5"/>
  <c r="AC73" i="5"/>
  <c r="AP73" i="5"/>
  <c r="T140" i="5"/>
  <c r="AC141" i="5"/>
  <c r="AP141" i="5"/>
  <c r="T174" i="5"/>
  <c r="AC175" i="5"/>
  <c r="AP175" i="5"/>
  <c r="T106" i="5"/>
  <c r="AC107" i="5"/>
  <c r="AP107" i="5"/>
  <c r="T123" i="5"/>
  <c r="AC124" i="5"/>
  <c r="AP124" i="5"/>
  <c r="T157" i="5"/>
  <c r="AC158" i="5"/>
  <c r="AP158" i="5"/>
  <c r="T89" i="5"/>
  <c r="AP90" i="5"/>
  <c r="AC90" i="5"/>
  <c r="AU3" i="13" l="1"/>
  <c r="AV7" i="13"/>
  <c r="T28" i="5"/>
  <c r="AP38" i="5"/>
  <c r="AC38" i="5"/>
  <c r="AP55" i="5"/>
  <c r="AC55" i="5"/>
  <c r="T45" i="5"/>
  <c r="AC72" i="5"/>
  <c r="T62" i="5"/>
  <c r="AP72" i="5"/>
  <c r="AP140" i="5"/>
  <c r="AC140" i="5"/>
  <c r="T130" i="5"/>
  <c r="T164" i="5"/>
  <c r="AP174" i="5"/>
  <c r="AC174" i="5"/>
  <c r="T96" i="5"/>
  <c r="AP106" i="5"/>
  <c r="AC106" i="5"/>
  <c r="T113" i="5"/>
  <c r="AC123" i="5"/>
  <c r="AP123" i="5"/>
  <c r="AP157" i="5"/>
  <c r="AC157" i="5"/>
  <c r="T147" i="5"/>
  <c r="AC89" i="5"/>
  <c r="T79" i="5"/>
  <c r="AP89" i="5"/>
  <c r="AW7" i="13" l="1"/>
  <c r="AV3" i="13"/>
  <c r="AC28" i="5"/>
  <c r="AP28" i="5"/>
  <c r="T35" i="5"/>
  <c r="T11" i="5"/>
  <c r="T27" i="5"/>
  <c r="T44" i="5"/>
  <c r="T52" i="5"/>
  <c r="AP45" i="5"/>
  <c r="AC45" i="5"/>
  <c r="T61" i="5"/>
  <c r="AC62" i="5"/>
  <c r="T69" i="5"/>
  <c r="AP62" i="5"/>
  <c r="T137" i="5"/>
  <c r="AC130" i="5"/>
  <c r="AP130" i="5"/>
  <c r="T129" i="5"/>
  <c r="AC164" i="5"/>
  <c r="AP164" i="5"/>
  <c r="T163" i="5"/>
  <c r="T171" i="5"/>
  <c r="AC96" i="5"/>
  <c r="T103" i="5"/>
  <c r="T95" i="5"/>
  <c r="AP96" i="5"/>
  <c r="T120" i="5"/>
  <c r="AC113" i="5"/>
  <c r="T112" i="5"/>
  <c r="AP113" i="5"/>
  <c r="T146" i="5"/>
  <c r="T154" i="5"/>
  <c r="AC147" i="5"/>
  <c r="AP147" i="5"/>
  <c r="T86" i="5"/>
  <c r="AP79" i="5"/>
  <c r="T78" i="5"/>
  <c r="AC79" i="5"/>
  <c r="AW3" i="13" l="1"/>
  <c r="AX7" i="13"/>
  <c r="AC35" i="5"/>
  <c r="AP35" i="5"/>
  <c r="AC11" i="5"/>
  <c r="AP11" i="5"/>
  <c r="T18" i="5"/>
  <c r="T21" i="5"/>
  <c r="AC27" i="5"/>
  <c r="AP27" i="5"/>
  <c r="T10" i="5"/>
  <c r="AC44" i="5"/>
  <c r="AP44" i="5"/>
  <c r="AC52" i="5"/>
  <c r="AP52" i="5"/>
  <c r="AC61" i="5"/>
  <c r="AP61" i="5"/>
  <c r="AC69" i="5"/>
  <c r="AP69" i="5"/>
  <c r="AC137" i="5"/>
  <c r="AP137" i="5"/>
  <c r="AP129" i="5"/>
  <c r="AC129" i="5"/>
  <c r="AP163" i="5"/>
  <c r="AC163" i="5"/>
  <c r="AP171" i="5"/>
  <c r="AC171" i="5"/>
  <c r="AC103" i="5"/>
  <c r="AP103" i="5"/>
  <c r="AP95" i="5"/>
  <c r="AC95" i="5"/>
  <c r="AC120" i="5"/>
  <c r="AP120" i="5"/>
  <c r="AP112" i="5"/>
  <c r="AC112" i="5"/>
  <c r="AP146" i="5"/>
  <c r="AC146" i="5"/>
  <c r="AC154" i="5"/>
  <c r="AP154" i="5"/>
  <c r="AC86" i="5"/>
  <c r="AP86" i="5"/>
  <c r="AP78" i="5"/>
  <c r="AC78" i="5"/>
  <c r="AX3" i="13" l="1"/>
  <c r="AY7" i="13"/>
  <c r="AC18" i="5"/>
  <c r="AP18" i="5"/>
  <c r="AC21" i="5"/>
  <c r="AP21" i="5"/>
  <c r="T22" i="5"/>
  <c r="AC10" i="5"/>
  <c r="AP10" i="5"/>
  <c r="AZ7" i="13" l="1"/>
  <c r="AY3" i="13"/>
  <c r="AC22" i="5"/>
  <c r="AP22" i="5"/>
  <c r="AZ3" i="13" l="1"/>
  <c r="BA7" i="13"/>
  <c r="BB7" i="13" l="1"/>
  <c r="BA3" i="13"/>
  <c r="BC7" i="13" l="1"/>
  <c r="BB3" i="13"/>
  <c r="BC3" i="13" l="1"/>
  <c r="BD7" i="13"/>
  <c r="BE7" i="13" l="1"/>
  <c r="BD3" i="13"/>
  <c r="BE3" i="13" l="1"/>
  <c r="BF7" i="13"/>
  <c r="BF3" i="13" l="1"/>
  <c r="BG7" i="13"/>
  <c r="BH7" i="13" l="1"/>
  <c r="BG3" i="13"/>
  <c r="BI7" i="13" l="1"/>
  <c r="BH3" i="13"/>
  <c r="BI3" i="13" l="1"/>
  <c r="BJ7" i="13"/>
  <c r="BK7" i="13" l="1"/>
  <c r="BJ3" i="13"/>
  <c r="BK3" i="13" l="1"/>
  <c r="BL7" i="13"/>
  <c r="BL3"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tc={F1129E7B-BF11-4966-B7AF-055A33F20194}</author>
    <author>tc={C3041704-5EBC-40CE-A303-AB2F991E79E7}</author>
    <author>tc={E9B23F30-227B-44DA-9259-FDD9A6C97938}</author>
    <author>tc={88A8691F-AE2E-4189-B399-707BD5D37DC4}</author>
    <author>tc={F8DDA994-D3D4-41AD-81CE-D794B6774B3E}</author>
    <author>tc={EACB94A9-4C09-46CD-958E-EFB9C2C83151}</author>
    <author>tc={BD5D4BEC-C3A7-4668-A00A-AADE1688D42E}</author>
    <author>tc={5C9B3A97-FDF8-4DC4-AB07-8592AA9D2776}</author>
    <author>tc={16E9C740-C77E-4CFD-88FB-29DCB69DF904}</author>
    <author>tc={3AC5D45A-6EA5-4301-9A27-077B134DFB0A}</author>
    <author>tc={1C23D439-B1BD-4FAC-9739-19679B200EBD}</author>
    <author>tc={EACFAFDA-C0D5-4B00-B136-25CF914FB91C}</author>
    <author>tc={167F076A-F84C-4C24-9126-FD328FE36D39}</author>
    <author>tc={F9DE40C6-6D20-473B-980D-FBFDC3E2C9CE}</author>
    <author>tc={8B377C5D-AFA2-4FF3-BF30-7C9529B632F4}</author>
    <author>tc={401B88D8-518D-4000-A04D-AE8CC9036752}</author>
    <author>tc={72653DC5-DCF7-4CB7-8D8B-5A868332C88C}</author>
    <author>tc={9607AEFB-DE38-41DD-82A9-0FFCCE254DDF}</author>
    <author>tc={F7052271-542E-43D2-8D45-2DCBE3FDA615}</author>
    <author>tc={F6E349B6-A671-481E-A44D-EAB3095B211B}</author>
    <author>tc={751C000E-0199-42B6-A401-573032233F25}</author>
    <author>tc={7565020D-93D8-4263-8B9B-FEF4FD031638}</author>
    <author>tc={DCD03148-E452-4175-AE98-5A918D2A65E9}</author>
    <author>tc={946DC4D1-1C68-4340-9F65-54814F279C74}</author>
    <author>tc={5B31F81C-5547-407D-9954-775FBEC94883}</author>
    <author>tc={DD7815EC-3804-4D9E-BDFA-D10978E6CB2A}</author>
    <author>tc={804CDFDB-0C11-415C-8E29-0854D0A719A7}</author>
    <author>tc={4801A13A-1C05-4030-826D-7C9A20ADDEF7}</author>
    <author>tc={6440F25A-2616-4EA7-B2F1-594AB160CAC3}</author>
    <author>tc={EAF41B60-6902-4094-9B49-E37DC14FD829}</author>
    <author>tc={21CCABB6-B24B-47E9-97FC-AA1DD4A6FD65}</author>
    <author>tc={CAEEE30A-B060-4B1A-B054-28242BE5AF8C}</author>
    <author>tc={FE5B4B5C-564B-4B8C-93FB-6EEB5ACED255}</author>
  </authors>
  <commentList>
    <comment ref="B1" authorId="0" shapeId="0" xr:uid="{F1129E7B-BF11-4966-B7AF-055A33F20194}">
      <text>
        <t>[Threaded comment]
Your version of Excel allows you to read this threaded comment; however, any edits to it will get removed if the file is opened in a newer version of Excel. Learn more: https://go.microsoft.com/fwlink/?linkid=870924
Comment:
    @Ben Rampson @Mar Gines Marin @Urmi Gupta @Jim Maiolo @KC Lemson @Irena Berezovsky @Guy Hunkin @Kaycee Reineke @Avani Reddy @David Monroy @Carlos Otero  I need this Table completed (at least to Dogfood estimation) by 2/12/24. This is a critical indication of our roadmap which will help us communicate with leadership and field. It is understood that timing can change but please do you best to add realistic dates here. Reach out to you management or me if for some reason this can't be accomplished.
Reply:
    Hi folks - can you please ensure this is up to date? I’d like to understand what capabilities are not available in production (and therefore can’t be accrued to GA readiness)</t>
      </text>
    </comment>
    <comment ref="B4" authorId="1" shapeId="0" xr:uid="{C3041704-5EBC-40CE-A303-AB2F991E79E7}">
      <text>
        <t>[Threaded comment]
Your version of Excel allows you to read this threaded comment; however, any edits to it will get removed if the file is opened in a newer version of Excel. Learn more: https://go.microsoft.com/fwlink/?linkid=870924
Comment:
    @Ben Rampson @Mar Gines Marin  Can you please help me to get the data here?
Reply:
    Note: we removed the scalable for more object types context item because it's a design goal, it has no user-facing release in this FY</t>
      </text>
    </comment>
    <comment ref="C4" authorId="2" shapeId="0" xr:uid="{E9B23F30-227B-44DA-9259-FDD9A6C97938}">
      <text>
        <t>[Threaded comment]
Your version of Excel allows you to read this threaded comment; however, any edits to it will get removed if the file is opened in a newer version of Excel. Learn more: https://go.microsoft.com/fwlink/?linkid=870924
Comment:
    @Urmi Gupta , @Avani Reddy are the dates for this line for both the context agent and the intent integration work? I am just wondering whether we should split this.
Reply:
    I think this is for the total context work item which includes tool chaining work - since context is called out in the tool chaining line does it make sense to split those out? Not sure how granular we want to be here</t>
      </text>
    </comment>
    <comment ref="F4" authorId="3" shapeId="0" xr:uid="{88A8691F-AE2E-4189-B399-707BD5D37DC4}">
      <text>
        <t>[Threaded comment]
Your version of Excel allows you to read this threaded comment; however, any edits to it will get removed if the file is opened in a newer version of Excel. Learn more: https://go.microsoft.com/fwlink/?linkid=870924
Comment:
    @Urmi Gupta , will we be able to dogfood this before the intent work is done? 
Reply:
    Fixed the date based on the latest update from the intent crew.</t>
      </text>
    </comment>
    <comment ref="C5" authorId="4" shapeId="0" xr:uid="{F8DDA994-D3D4-41AD-81CE-D794B6774B3E}">
      <text>
        <t>[Threaded comment]
Your version of Excel allows you to read this threaded comment; however, any edits to it will get removed if the file is opened in a newer version of Excel. Learn more: https://go.microsoft.com/fwlink/?linkid=870924
Comment:
    @Mar Gines Marin I suggest updating the label of this row to reference TLR in general since that’s the language that’s been used elsewhere to describe this work, so that people who see this table know that’s what this is about.
Reply:
    done - thanks!</t>
      </text>
    </comment>
    <comment ref="G5" authorId="5" shapeId="0" xr:uid="{EACB94A9-4C09-46CD-958E-EFB9C2C83151}">
      <text>
        <t>[Threaded comment]
Your version of Excel allows you to read this threaded comment; however, any edits to it will get removed if the file is opened in a newer version of Excel. Learn more: https://go.microsoft.com/fwlink/?linkid=870924
Comment:
    @Alfredo Arnaiz , is TLR in MSIT already? Do you have an ETA for Prod?
Reply:
    It's 100% MSIT, on track for 10% Prod on 3/25</t>
      </text>
    </comment>
    <comment ref="L5" authorId="6" shapeId="0" xr:uid="{BD5D4BEC-C3A7-4668-A00A-AADE1688D42E}">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@Alfredo Arnaiz , can we enumerate any UX risks, for instance, do we have a plan to be clear with users on supported vs unsupported TLRs?</t>
      </text>
    </comment>
    <comment ref="C6" authorId="7" shapeId="0" xr:uid="{5C9B3A97-FDF8-4DC4-AB07-8592AA9D2776}">
      <text>
        <t>[Threaded comment]
Your version of Excel allows you to read this threaded comment; however, any edits to it will get removed if the file is opened in a newer version of Excel. Learn more: https://go.microsoft.com/fwlink/?linkid=870924
Comment:
    @Mar Gines Marin  What’s the status for this one?</t>
      </text>
    </comment>
    <comment ref="C7" authorId="8" shapeId="0" xr:uid="{16E9C740-C77E-4CFD-88FB-29DCB69DF904}">
      <text>
        <t>[Threaded comment]
Your version of Excel allows you to read this threaded comment; however, any edits to it will get removed if the file is opened in a newer version of Excel. Learn more: https://go.microsoft.com/fwlink/?linkid=870924
Comment:
    @Avani Reddy , it might be good to clarify that we'll only do this for context and search in this FY
Reply:
    Updated - also updated the dates that we're spec'ing/planning since search phase 2 doesn't involve chaining anymore, we don't have specific dates</t>
      </text>
    </comment>
    <comment ref="B17" authorId="9" shapeId="0" xr:uid="{3AC5D45A-6EA5-4301-9A27-077B134DFB0A}">
      <text>
        <t>[Threaded comment]
Your version of Excel allows you to read this threaded comment; however, any edits to it will get removed if the file is opened in a newer version of Excel. Learn more: https://go.microsoft.com/fwlink/?linkid=870924
Comment:
    @KC Lemson I noticed that we don't have language support on this list</t>
      </text>
    </comment>
    <comment ref="C17" authorId="10" shapeId="0" xr:uid="{1C23D439-B1BD-4FAC-9739-19679B200EBD}">
      <text>
        <t xml:space="preserve">[Threaded comment]
Your version of Excel allows you to read this threaded comment; however, any edits to it will get removed if the file is opened in a newer version of Excel. Learn more: https://go.microsoft.com/fwlink/?linkid=870924
Comment:
    @Itai Goldstein could you bring the right rows and dates for the eval area? 
Reply:
    Yes, but beforehand I feel like we need to review the titles of these capabilities. For me, Offline Evaluation Pipeline and Eyes-off/on Data are too high-level terms and we need to be more specific in our deliverables and the expectations we're setting.
Let me start a chat with you and @Skyler Goodell </t>
      </text>
    </comment>
    <comment ref="G17" authorId="11" shapeId="0" xr:uid="{EACFAFDA-C0D5-4B00-B136-25CF914FB91C}">
      <text>
        <t>[Threaded comment]
Your version of Excel allows you to read this threaded comment; however, any edits to it will get removed if the file is opened in a newer version of Excel. Learn more: https://go.microsoft.com/fwlink/?linkid=870924
Comment:
    Evaluation/testing pipelines aren't customer facing and are used internally only so no DF/MSIT/Prod ETAs but just ship ETA.</t>
      </text>
    </comment>
    <comment ref="G18" authorId="12" shapeId="0" xr:uid="{167F076A-F84C-4C24-9126-FD328FE36D39}">
      <text>
        <t>[Threaded comment]
Your version of Excel allows you to read this threaded comment; however, any edits to it will get removed if the file is opened in a newer version of Excel. Learn more: https://go.microsoft.com/fwlink/?linkid=870924
Comment:
    Evaluation/testing pipelines aren't customer facing and are used internally only so no DF/MSIT/Prod ETAs but just ship ETA.</t>
      </text>
    </comment>
    <comment ref="G19" authorId="13" shapeId="0" xr:uid="{F9DE40C6-6D20-473B-980D-FBFDC3E2C9CE}">
      <text>
        <t>[Threaded comment]
Your version of Excel allows you to read this threaded comment; however, any edits to it will get removed if the file is opened in a newer version of Excel. Learn more: https://go.microsoft.com/fwlink/?linkid=870924
Comment:
    Evaluation/testing pipelines aren't customer facing and are used internally only so no DF/MSIT/Prod ETAs but just ship ETA.</t>
      </text>
    </comment>
    <comment ref="G33" authorId="14" shapeId="0" xr:uid="{8B377C5D-AFA2-4FF3-BF30-7C9529B632F4}">
      <text>
        <t xml:space="preserve">[Threaded comment]
Your version of Excel allows you to read this threaded comment; however, any edits to it will get removed if the file is opened in a newer version of Excel. Learn more: https://go.microsoft.com/fwlink/?linkid=870924
Comment:
    @Chirag Fifadra Is this still on for April?
Reply:
    The context menu entrypoint just hit DF in web and Win32 this week, and we still need to validate the telemetry and fix some bugs. MSIT in April seems unlikely. 
FYI @KC Lemson, @Devin Devlin  </t>
      </text>
    </comment>
    <comment ref="C35" authorId="15" shapeId="0" xr:uid="{401B88D8-518D-4000-A04D-AE8CC9036752}">
      <text>
        <t>[Threaded comment]
Your version of Excel allows you to read this threaded comment; however, any edits to it will get removed if the file is opened in a newer version of Excel. Learn more: https://go.microsoft.com/fwlink/?linkid=870924
Comment:
    @KC Lemson any details what will be the scope for Formula Column? Is there any work to be aware of for Formulas vertical?</t>
      </text>
    </comment>
    <comment ref="F35" authorId="16" shapeId="0" xr:uid="{72653DC5-DCF7-4CB7-8D8B-5A868332C88C}">
      <text>
        <t>[Threaded comment]
Your version of Excel allows you to read this threaded comment; however, any edits to it will get removed if the file is opened in a newer version of Excel. Learn more: https://go.microsoft.com/fwlink/?linkid=870924
Comment:
    Colored yellow and with a question mark because there are still technical feasibility questions being worked through</t>
      </text>
    </comment>
    <comment ref="F37" authorId="17" shapeId="0" xr:uid="{9607AEFB-DE38-41DD-82A9-0FFCCE254DDF}">
      <text>
        <t>[Threaded comment]
Your version of Excel allows you to read this threaded comment; however, any edits to it will get removed if the file is opened in a newer version of Excel. Learn more: https://go.microsoft.com/fwlink/?linkid=870924
Comment:
    The original plan for summarize text UX was to have full e2e experience on grid without chat pane support, but as we had to scope down the H2 UX plans, this ended up having a trickle-down impact on the plans for the Skill work.</t>
      </text>
    </comment>
    <comment ref="C44" authorId="18" shapeId="0" xr:uid="{F7052271-542E-43D2-8D45-2DCBE3FDA615}">
      <text>
        <t>[Threaded comment]
Your version of Excel allows you to read this threaded comment; however, any edits to it will get removed if the file is opened in a newer version of Excel. Learn more: https://go.microsoft.com/fwlink/?linkid=870924
Comment:
    This was previously "HS: CF: Human in the loop" -Updated title to reflect that it impacts all of commanding not just CF.</t>
      </text>
    </comment>
    <comment ref="C47" authorId="19" shapeId="0" xr:uid="{F6E349B6-A671-481E-A44D-EAB3095B211B}">
      <text>
        <t>[Threaded comment]
Your version of Excel allows you to read this threaded comment; however, any edits to it will get removed if the file is opened in a newer version of Excel. Learn more: https://go.microsoft.com/fwlink/?linkid=870924
Comment:
    @Ben Rampson @Kaycee Reineke @Steve Lesser In the 8:30 AI LT sync this morning we talked about getting this list finalized this week in terms of the rows and the DF/FF column, can folks please make that happen?
Reply:
    The ‘NL to CF’ improvements or ‘Smart Suggestions’ aren’t clear yet what work would be needed...so putting in a general timeframe of ‘to production by end of May’...but need to see what work is expected here.
Similarly, the on grid engagement isn’t clear yet...things could change once a spec / feature plan is in place.  Personally, I think we should create a shared component for all of ‘on grid copilot’ and then have it support suggesting conditional formatting, suggesting calculated columns, formulas, etc...it would appear based on where you select and then the menu of copilot suggestions would populate with what it suggests with the context of the selected cell. 
Reply:
    @KC Lemson  What’s the current status here?</t>
      </text>
    </comment>
    <comment ref="B49" authorId="20" shapeId="0" xr:uid="{751C000E-0199-42B6-A401-573032233F25}">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@Irena Berezovsky , Alfredo is trying to add info on RAI reviews needed and was asking for these rows to be split by existing vertical capability vs new capability. Something like Calculated Rows will require a new DSB review (as Alfredo/Lev are discussing). Is there a separate row for Calculated Rows?
Reply:
    Yes. Somehow the text was corrupted. I fixed the Feature/Capability description.</t>
      </text>
    </comment>
    <comment ref="C49" authorId="21" shapeId="0" xr:uid="{7565020D-93D8-4263-8B9B-FEF4FD031638}">
      <text>
        <t>[Threaded comment]
Your version of Excel allows you to read this threaded comment; however, any edits to it will get removed if the file is opened in a newer version of Excel. Learn more: https://go.microsoft.com/fwlink/?linkid=870924
Comment:
    @Kaycee Reineke , @Irena Berezovsky , if this line is commanding, could you update the investment area info?</t>
      </text>
    </comment>
    <comment ref="C53" authorId="22" shapeId="0" xr:uid="{DCD03148-E452-4175-AE98-5A918D2A65E9}">
      <text>
        <t>[Threaded comment]
Your version of Excel allows you to read this threaded comment; however, any edits to it will get removed if the file is opened in a newer version of Excel. Learn more: https://go.microsoft.com/fwlink/?linkid=870924
Comment:
    Leveraging work that Shared U/X is doing (Context menu and skittle). This item is to track vertical specific work if required</t>
      </text>
    </comment>
    <comment ref="E53" authorId="23" shapeId="0" xr:uid="{946DC4D1-1C68-4340-9F65-54814F279C74}">
      <text>
        <t>[Threaded comment]
Your version of Excel allows you to read this threaded comment; however, any edits to it will get removed if the file is opened in a newer version of Excel. Learn more: https://go.microsoft.com/fwlink/?linkid=870924
Comment:
    Leveraging shared U/X control work</t>
      </text>
    </comment>
    <comment ref="F53" authorId="24" shapeId="0" xr:uid="{5B31F81C-5547-407D-9954-775FBEC94883}">
      <text>
        <t>[Threaded comment]
Your version of Excel allows you to read this threaded comment; however, any edits to it will get removed if the file is opened in a newer version of Excel. Learn more: https://go.microsoft.com/fwlink/?linkid=870924
Comment:
    @Irena Berezovsky IIUC the plan is for the shared team or deliver this, right? Should we remove this line, or adjust date per shared delivery plan?</t>
      </text>
    </comment>
    <comment ref="C54" authorId="25" shapeId="0" xr:uid="{DD7815EC-3804-4D9E-BDFA-D10978E6CB2A}">
      <text>
        <t>[Threaded comment]
Your version of Excel allows you to read this threaded comment; however, any edits to it will get removed if the file is opened in a newer version of Excel. Learn more: https://go.microsoft.com/fwlink/?linkid=870924
Comment:
    @Irena Berezovsky , what about the total row item?</t>
      </text>
    </comment>
    <comment ref="F55" authorId="26" shapeId="0" xr:uid="{804CDFDB-0C11-415C-8E29-0854D0A719A7}">
      <text>
        <t>[Threaded comment]
Your version of Excel allows you to read this threaded comment; however, any edits to it will get removed if the file is opened in a newer version of Excel. Learn more: https://go.microsoft.com/fwlink/?linkid=870924
Comment:
    @depends on funding started April 1.</t>
      </text>
    </comment>
    <comment ref="C56" authorId="27" shapeId="0" xr:uid="{4801A13A-1C05-4030-826D-7C9A20ADDEF7}">
      <text>
        <t>[Threaded comment]
Your version of Excel allows you to read this threaded comment; however, any edits to it will get removed if the file is opened in a newer version of Excel. Learn more: https://go.microsoft.com/fwlink/?linkid=870924
Comment:
    Same milestones as Else Skill v1</t>
      </text>
    </comment>
    <comment ref="F56" authorId="28" shapeId="0" xr:uid="{6440F25A-2616-4EA7-B2F1-594AB160CAC3}">
      <text>
        <t>[Threaded comment]
Your version of Excel allows you to read this threaded comment; however, any edits to it will get removed if the file is opened in a newer version of Excel. Learn more: https://go.microsoft.com/fwlink/?linkid=870924
Comment:
    Shipped as part of larger else skill</t>
      </text>
    </comment>
    <comment ref="H57" authorId="29" shapeId="0" xr:uid="{EAF41B60-6902-4094-9B49-E37DC14FD829}">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@Guy Hunkin , Alfredo and I were reviewing the DSB review dates against prod dates - can you help ensure the Search Prod dates are updated?
Reply:
    Updated for Search.
@Odi Paneth , @Gal Horowitz , @Dror Yashar  - please update
Reply:
    @Urmi Gupta Looks good to me.</t>
      </text>
    </comment>
    <comment ref="F72" authorId="30" shapeId="0" xr:uid="{21CCABB6-B24B-47E9-97FC-AA1DD4A6FD65}">
      <text>
        <t>[Threaded comment]
Your version of Excel allows you to read this threaded comment; however, any edits to it will get removed if the file is opened in a newer version of Excel. Learn more: https://go.microsoft.com/fwlink/?linkid=870924
Comment:
    @Rowan Armstrong fyi that I put this in as a placeholder for now (question mark is my way of saying this is PM handwaving)
Reply:
    @KC Lemson @Ehab Sobhy @Carlos Otero I separated these lines into the skill, on-grid, and full chat based on the discussion today</t>
      </text>
    </comment>
    <comment ref="E73" authorId="31" shapeId="0" xr:uid="{CAEEE30A-B060-4B1A-B054-28242BE5AF8C}">
      <text>
        <t>[Threaded comment]
Your version of Excel allows you to read this threaded comment; however, any edits to it will get removed if the file is opened in a newer version of Excel. Learn more: https://go.microsoft.com/fwlink/?linkid=870924
Comment:
    @KC Lemson switching this one (Summarize text on-grid experience) to canceled for H2 per the latest discussion.s</t>
      </text>
    </comment>
    <comment ref="F73" authorId="32" shapeId="0" xr:uid="{FE5B4B5C-564B-4B8C-93FB-6EEB5ACED255}">
      <text>
        <t>[Threaded comment]
Your version of Excel allows you to read this threaded comment; however, any edits to it will get removed if the file is opened in a newer version of Excel. Learn more: https://go.microsoft.com/fwlink/?linkid=870924
Comment:
    @Rowan Armstrong fyi that I put this in as a placeholder for now (question mark is my way of saying this is PM handwaving)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tc={A5E4C6E8-5157-45D8-A523-F7137320CF3E}</author>
    <author>tc={A7118E50-FF23-48A5-99DF-A555B8F08D46}</author>
    <author>tc={56EACCCC-9229-4AB4-A437-5C9C41542BBF}</author>
  </authors>
  <commentList>
    <comment ref="B2" authorId="0" shapeId="0" xr:uid="{A5E4C6E8-5157-45D8-A523-F7137320CF3E}">
      <text>
        <t>[Threaded comment]
Your version of Excel allows you to read this threaded comment; however, any edits to it will get removed if the file is opened in a newer version of Excel. Learn more: https://go.microsoft.com/fwlink/?linkid=870924
Comment:
    Notes:
- ESU actuals are from 2 separate pivots in FH C+Eonprem table (one for Win server, one for Sql server)
- ESU Q1 outlook is from 2 separate FHESU tabs (one for win and one for sql)
Reply:
    SMB is also from another table, so double check table reference # in the query</t>
      </text>
    </comment>
    <comment ref="AC10" authorId="1" shapeId="0" xr:uid="{A7118E50-FF23-48A5-99DF-A555B8F08D46}">
      <text>
        <t>[Threaded comment]
Your version of Excel allows you to read this threaded comment; however, any edits to it will get removed if the file is opened in a newer version of Excel. Learn more: https://go.microsoft.com/fwlink/?linkid=870924
Comment:
    Need to adjust for risk we expect from ESU</t>
      </text>
    </comment>
    <comment ref="R17" authorId="2" shapeId="0" xr:uid="{56EACCCC-9229-4AB4-A437-5C9C41542BBF}">
      <text>
        <t>[Threaded comment]
Your version of Excel allows you to read this threaded comment; however, any edits to it will get removed if the file is opened in a newer version of Excel. Learn more: https://go.microsoft.com/fwlink/?linkid=870924
Comment:
    Customers from last year EOS expecting to renew ESU Y1 I believe (will occur 2 more times before they are kicked off)</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tc={6AE5E02E-6600-49AA-958F-BA0EB5BC7956}</author>
  </authors>
  <commentList>
    <comment ref="E2" authorId="0" shapeId="0" xr:uid="{6AE5E02E-6600-49AA-958F-BA0EB5BC7956}">
      <text>
        <t>[Threaded comment]
Your version of Excel allows you to read this threaded comment; however, any edits to it will get removed if the file is opened in a newer version of Excel. Learn more: https://go.microsoft.com/fwlink/?linkid=870924
Comment:
    @Jerica this is the latest output from Andrey after the cleanup. Could you help us with assessing whether any of these cols, like E and G, are consistent with your assessment of Info Gatherers, Everyday Excel users and Full Stack Analysts?
Reply:
    @Urmi Gupta For E based on we had we know for clustering be more in the novice category although the values are low. For G , for what we know with the distribution of the clustering being throughout novice, intermediate, advanced  is similar to patterns we've seen with Full Stack in the other clustering</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<sst xmlns="http://schemas.openxmlformats.org/spreadsheetml/2006/main" count="5115" uniqueCount="2464">
  <si>
    <r>
      <t>Investment Area</t>
    </r>
    <r>
      <rPr>
        <sz val="8"/>
        <color theme="1"/>
        <rFont val="Aptos"/>
        <family val="2"/>
      </rPr>
      <t> </t>
    </r>
  </si>
  <si>
    <t>Feature/Capability</t>
  </si>
  <si>
    <t>ADO Feature Link</t>
  </si>
  <si>
    <t>Current Status</t>
  </si>
  <si>
    <t>DF/FF ETA</t>
  </si>
  <si>
    <t>MSIT ETA</t>
  </si>
  <si>
    <t>PROD ETA</t>
  </si>
  <si>
    <t>Last Updated</t>
  </si>
  <si>
    <t>DSB Review ETA</t>
  </si>
  <si>
    <t>Contributes to H2 hero scenario</t>
  </si>
  <si>
    <t>Risks</t>
  </si>
  <si>
    <t>Architecture</t>
  </si>
  <si>
    <t xml:space="preserve">Context Inference: Copilot is active in any selection leveraging closest table heuristics. We enable the edit box for skills that don't require content on the sheet.
- supported skills for closest table: AD, CC, Else, Commanding
- Edit box unlocked: Search/Else
</t>
  </si>
  <si>
    <t>Enabled at 50% in Prod/CC across plat.</t>
  </si>
  <si>
    <t>Done</t>
  </si>
  <si>
    <t>In Prod at 50%</t>
  </si>
  <si>
    <t>N/A</t>
  </si>
  <si>
    <t>Yes</t>
  </si>
  <si>
    <r>
      <rPr>
        <b/>
        <sz val="11"/>
        <color theme="1"/>
        <rFont val="Aptos Narrow"/>
        <family val="2"/>
        <scheme val="minor"/>
      </rPr>
      <t>ENG risks and dependencies</t>
    </r>
    <r>
      <rPr>
        <sz val="11"/>
        <color theme="1"/>
        <rFont val="Aptos Narrow"/>
        <family val="2"/>
        <scheme val="minor"/>
      </rPr>
      <t xml:space="preserve">
- If no table is found, running  Intent with no table can negatively impact skill selection and multiturn.We have a mitigation with generate_response updates being made by Intent crew by their 5/17 DF date. We're tracking this timeline as it is close to context prod date in June.
- Context crew has updated current scenario output cards with range info; Future output cards on scenario teams need to have workbook grounding info (ex range context)
</t>
    </r>
    <r>
      <rPr>
        <b/>
        <sz val="11"/>
        <color theme="1"/>
        <rFont val="Aptos Narrow"/>
        <family val="2"/>
        <scheme val="minor"/>
      </rPr>
      <t>UX risks</t>
    </r>
    <r>
      <rPr>
        <sz val="11"/>
        <color theme="1"/>
        <rFont val="Aptos Narrow"/>
        <family val="2"/>
        <scheme val="minor"/>
      </rPr>
      <t xml:space="preserve">
- TLR has recently resumed rollout. From a UX clarity perspective, this creates a challenge of helping users comprehend why some ranges (like col major flat) are detected vs others not detected.
- </t>
    </r>
    <r>
      <rPr>
        <b/>
        <sz val="11"/>
        <color theme="1"/>
        <rFont val="Aptos Narrow"/>
        <family val="2"/>
        <scheme val="minor"/>
      </rPr>
      <t>Clarity on in-scope skills</t>
    </r>
    <r>
      <rPr>
        <sz val="11"/>
        <color theme="1"/>
        <rFont val="Aptos Narrow"/>
        <family val="2"/>
        <scheme val="minor"/>
      </rPr>
      <t xml:space="preserve">: From a user clarity principles perspective, we require that skills that are enabled (or OOS) in any given context are understood by users. We meet the min bar - </t>
    </r>
    <r>
      <rPr>
        <b/>
        <sz val="11"/>
        <color theme="1"/>
        <rFont val="Aptos Narrow"/>
        <family val="2"/>
        <scheme val="minor"/>
      </rPr>
      <t>prompt suggestions for analysis will continue to be disabled when OOS</t>
    </r>
    <r>
      <rPr>
        <sz val="11"/>
        <color theme="1"/>
        <rFont val="Aptos Narrow"/>
        <family val="2"/>
        <scheme val="minor"/>
      </rPr>
      <t xml:space="preserve">. But more generally, newer skills don’t have a way to advertise user value in the product, or within a given context (like Else, Search in a blank worksheet), and it’s unclear if all skills intend to advertise (ex: Else). In the long term, we will investigate feasibility of suggestion pills/ZQM based on context with UX team, platform and scenario owners. 
- </t>
    </r>
    <r>
      <rPr>
        <b/>
        <sz val="11"/>
        <color theme="1"/>
        <rFont val="Aptos Narrow"/>
        <family val="2"/>
        <scheme val="minor"/>
      </rPr>
      <t>Clarity on table context:</t>
    </r>
    <r>
      <rPr>
        <sz val="11"/>
        <color theme="1"/>
        <rFont val="Aptos Narrow"/>
        <family val="2"/>
        <scheme val="minor"/>
      </rPr>
      <t xml:space="preserve"> If Copilot finds a table out of view, we don’t change the viewport due to JS API costs (ex 2 months calendar time due to shared API dependencies), so we rely on users reading the chat. Our viewport and selection handling is inconsistent today across Copilot, but this is aligned with Commanding that doesn’t adjust viewport. We will explore visual indicators like adjusting the viewport, foils in the long term.
</t>
    </r>
  </si>
  <si>
    <t>TLR for Column Major Flat ranges</t>
  </si>
  <si>
    <t>TLR rolled out at 100% Prod/CC in en-US, US country, across XLO, WIn32 and Mac. Tier1 langauges and iOS coming in July.</t>
  </si>
  <si>
    <t>EN-US, US Country: 100% ; 
T1:mid-July</t>
  </si>
  <si>
    <t>Main risk is quality, esp. for T1, and because of dependencies on XLIM and Aug Loop. Tier1 may slip past H2 because of timeline of XLIM evaluation.
UX risk - Currently there is no explanation for supported and unsupported ranges. As a mitigation, as part of the context inference work, error messages are being updated to convey supported TLR limitations.</t>
  </si>
  <si>
    <t>XLIM++ (Semantic Understanding)</t>
  </si>
  <si>
    <t>April</t>
  </si>
  <si>
    <t>July</t>
  </si>
  <si>
    <t>Block tool chaining for search to other document skills and fail gracefully</t>
  </si>
  <si>
    <t>DONE</t>
  </si>
  <si>
    <t>Tool Chaining support for search to other document skills - includes unblocking chaining and prompt optimization for chaining</t>
  </si>
  <si>
    <t xml:space="preserve">Planning - </t>
  </si>
  <si>
    <t>FY25Q2</t>
  </si>
  <si>
    <t>risky due to citations work across verticals and HiTL work by commanding crew
The Intent crew recommends postpoining this because it introduces more quality risk than we think it'll add value at the moment
On the other hand, we need to consider that the other apps might have have similar scenarios (very difficult to get a final timeline from Office AI)</t>
  </si>
  <si>
    <t>Intent and Multiturn Support Hero Scenarios: new feature requests for Python, Analyze Data, Automation, and create column scenarios for CC</t>
  </si>
  <si>
    <t>Code Complete</t>
  </si>
  <si>
    <t>Intent and Multiturn Support Hero Scenarios: Search</t>
  </si>
  <si>
    <t>Blocked on design agreement with Sydney team for implementation without regressing routing to other skills</t>
  </si>
  <si>
    <t>August</t>
  </si>
  <si>
    <t>June</t>
  </si>
  <si>
    <t xml:space="preserve">Risk around the citations work. We need to figure out whether we go back to generate_response now </t>
  </si>
  <si>
    <t>Intent and Multiturn Support Hero Scenarios: Total row / aggregated column</t>
  </si>
  <si>
    <t>Integration done-MSIT rollout blocked on Sydney PR blocked</t>
  </si>
  <si>
    <t>ElseSkill v1 end to end skill support (including intent)</t>
  </si>
  <si>
    <t>50% prod win32, macOS, web, all languges - 100% devmain insiders for iOS for all languages</t>
  </si>
  <si>
    <t>ElseSkill GPT4o update</t>
  </si>
  <si>
    <t>50% MSIT on all endpoints</t>
  </si>
  <si>
    <t>Intent support for context agent (H2 scoped heuristic work)</t>
  </si>
  <si>
    <t>Planning (timeline contingent on when hero scenario work finishes). Includes ability to chain with other skills.</t>
  </si>
  <si>
    <t>Avalon migration (includes update to GPT4o for reasoning)</t>
  </si>
  <si>
    <t>MSIT dependent on security and privacy review</t>
  </si>
  <si>
    <t>Migrate reasoning to GPT4Turbo</t>
  </si>
  <si>
    <t>We got an exception to not migrate Sydcomp to GPT4Turbo, and just focus on migrating reasonign and responding for Avalon to GPT4o directly.</t>
  </si>
  <si>
    <t>TBD</t>
  </si>
  <si>
    <t>Fundamentals</t>
  </si>
  <si>
    <t>Offline evaluation pipeline</t>
  </si>
  <si>
    <t>Ongoing</t>
  </si>
  <si>
    <t>Pre-deployment regression detection</t>
  </si>
  <si>
    <t>Online evaluation of chat log</t>
  </si>
  <si>
    <t>Responsible AI</t>
  </si>
  <si>
    <t> Ongoing</t>
  </si>
  <si>
    <t> N/A</t>
  </si>
  <si>
    <t>Deployments and Change Mgmt</t>
  </si>
  <si>
    <t>Marketing</t>
  </si>
  <si>
    <t>Privacy and Security</t>
  </si>
  <si>
    <t>Service Performance and Reliability</t>
  </si>
  <si>
    <t> Investigating</t>
  </si>
  <si>
    <t>T2 language expansion</t>
  </si>
  <si>
    <t>Feature 9121775: Win32/Mac/Web/iPad T2 support</t>
  </si>
  <si>
    <t>Rolling out</t>
  </si>
  <si>
    <t>T2.5 language expansion</t>
  </si>
  <si>
    <t>Feature 9080131: Language support: Excel Copilot available in tier 3 languages plus Welsh and Catalan</t>
  </si>
  <si>
    <t>Development</t>
  </si>
  <si>
    <t>Mid-August</t>
  </si>
  <si>
    <t>End of September</t>
  </si>
  <si>
    <t>Localization of test collateral by shared team is taking longer than expected (blocks quality evals and DSB)</t>
  </si>
  <si>
    <t>T3 language expansion</t>
  </si>
  <si>
    <t>Data/Telemetry: feature-specific ASHA, most important errors</t>
  </si>
  <si>
    <t>Feature 8789529: Team Can: Report the most important errors in ASHA for the in-market Features (visualstudio.com)</t>
  </si>
  <si>
    <t>March</t>
  </si>
  <si>
    <t xml:space="preserve">April </t>
  </si>
  <si>
    <t>Data/Telemetry: feature-specific ASHA, remaining errors</t>
  </si>
  <si>
    <t>May</t>
  </si>
  <si>
    <t>Data/Telemetry: Improvements to error logging</t>
  </si>
  <si>
    <t>Feature 8795670: Team Can: Leverage reliability monitoring tools to detect and open customer facing issues (visualstudio.com)</t>
  </si>
  <si>
    <t>Shared UX</t>
  </si>
  <si>
    <t>Office AI Shared Experience (updates to ZQM look &amp; feel) [Web+Win32]</t>
  </si>
  <si>
    <t>February</t>
  </si>
  <si>
    <t>Chat pane: Action-oriented ZQMs [Web+Win32]</t>
  </si>
  <si>
    <t>Feature 8795700: User Can: Launch Action-Oriented ZQMs from the Chat Pane [Web][Win32] - Boards (visualstudio.com)</t>
  </si>
  <si>
    <t>On-grid UX: Context menu entrypoint in [Web+Win32]</t>
  </si>
  <si>
    <t>Feature 8789523: User Can: Launch Action-Oriented ZQMs from the context menu within a Table [Web][Win32] - Boards (visualstudio.com)</t>
  </si>
  <si>
    <t>On-grid UX: Skittle entrypoint [Web+Win32]</t>
  </si>
  <si>
    <t>Feature 8795704: User Can: Launch prompts from a skittle within a Table [Web][Win32] (visualstudio.com)</t>
  </si>
  <si>
    <t>Planning</t>
  </si>
  <si>
    <t>On-grid UX: contextual suggestions within on-grid entrypoints [Win32]</t>
  </si>
  <si>
    <t>Feature 8795710: User Can: Launch suggested contextual prompts from the grid [Web][Win32] (visualstudio.com)</t>
  </si>
  <si>
    <t>Early engineering prototyping/investigation</t>
  </si>
  <si>
    <t>On-grid UX: targeted changes to Chat Pane when launched from grid [Web+Win32]</t>
  </si>
  <si>
    <t>Summarize Text on-grid UX</t>
  </si>
  <si>
    <t>Postponed to FY25</t>
  </si>
  <si>
    <t>Copilot Engagement Experiments</t>
  </si>
  <si>
    <t>API to launch Chat</t>
  </si>
  <si>
    <t>Scorecard metric improvements &amp; triggers (Web)</t>
  </si>
  <si>
    <t>Adoption of Copilot scorecard (Web)</t>
  </si>
  <si>
    <t>Adoption of Copilot Scorecard (Desktop)</t>
  </si>
  <si>
    <t>Commanding</t>
  </si>
  <si>
    <t>HS: NL to CF improvements &amp; Quality + Hot Issues</t>
  </si>
  <si>
    <t>HS: CF Formula Support</t>
  </si>
  <si>
    <t xml:space="preserve">Development - </t>
  </si>
  <si>
    <t>Commanding Human in the loop</t>
  </si>
  <si>
    <t>5/30 50%</t>
  </si>
  <si>
    <t>Yes (unblocks Enterprise search)</t>
  </si>
  <si>
    <t>HS: CF: Improved HITL Response Card</t>
  </si>
  <si>
    <t>HS: CF Smart Suggestions</t>
  </si>
  <si>
    <t>HS: On-Grid Engagement</t>
  </si>
  <si>
    <t>vNext: Direct Generation</t>
  </si>
  <si>
    <t>Paused</t>
  </si>
  <si>
    <t>Post H2</t>
  </si>
  <si>
    <t>Formulas</t>
  </si>
  <si>
    <t>Maintain Current</t>
  </si>
  <si>
    <t>HS: Support complex formulas on multiple tables XLOOKUP, SUMIF</t>
  </si>
  <si>
    <t>Done (all platforms, all env (including MEC)</t>
  </si>
  <si>
    <t>HS: Support multiple columns</t>
  </si>
  <si>
    <t>Done (All platforms, all env, rolling to MEC)</t>
  </si>
  <si>
    <t>Improvements to Existing Capabilities</t>
  </si>
  <si>
    <t>Planning/Development</t>
  </si>
  <si>
    <t>(need info from vertical)</t>
  </si>
  <si>
    <t>HS: On grid calculated column generation</t>
  </si>
  <si>
    <t>May?</t>
  </si>
  <si>
    <t>HS: Calculated Row /Aggregated column</t>
  </si>
  <si>
    <t xml:space="preserve">Pending on Intent to reach FF/MSIT </t>
  </si>
  <si>
    <t>August (start roll out)</t>
  </si>
  <si>
    <t xml:space="preserve">Yes  </t>
  </si>
  <si>
    <t>HS: Formula Explanation (phase 1 - Sydney  skill)</t>
  </si>
  <si>
    <t>Not funded</t>
  </si>
  <si>
    <t>Formula Else (part of ElseSkill)</t>
  </si>
  <si>
    <t>April/Early May</t>
  </si>
  <si>
    <t>Bring and Prepare Data</t>
  </si>
  <si>
    <t>HS1: Search for enterprise data mode (Phase 1)</t>
  </si>
  <si>
    <t>HS1: Search for public data (Phase 2)</t>
  </si>
  <si>
    <t>September</t>
  </si>
  <si>
    <t>HS1: Search for enterprise data (Phase 2)</t>
  </si>
  <si>
    <t>Chaining of document search (Phase 3)</t>
  </si>
  <si>
    <t>HS1: Preview data in Copilot pane</t>
  </si>
  <si>
    <t xml:space="preserve">Horizontals </t>
  </si>
  <si>
    <t>The production ETA of end of May is at risk due to issues with Chat History.</t>
  </si>
  <si>
    <t>Search for enterprise &amp; public data with refresh</t>
  </si>
  <si>
    <t>Data Cleansing with Copilot</t>
  </si>
  <si>
    <t>Data Shaping with Copilot</t>
  </si>
  <si>
    <t>H2</t>
  </si>
  <si>
    <t>Create</t>
  </si>
  <si>
    <t>Copilot Start (aka Draft with Copilot)</t>
  </si>
  <si>
    <t>Prototyping</t>
  </si>
  <si>
    <t>Aug/Sep</t>
  </si>
  <si>
    <t>Analyze Data</t>
  </si>
  <si>
    <t>Switch to LLM Parser</t>
  </si>
  <si>
    <t>Support generic PivotTable/Charts creation within Copilot</t>
  </si>
  <si>
    <t>Feature 8843048</t>
  </si>
  <si>
    <r>
      <rPr>
        <strike/>
        <sz val="11"/>
        <color rgb="FF000000"/>
        <rFont val="Aptos Narrow"/>
        <family val="2"/>
      </rPr>
      <t>April</t>
    </r>
    <r>
      <rPr>
        <sz val="11"/>
        <color rgb="FF000000"/>
        <rFont val="Aptos Narrow"/>
        <family val="2"/>
      </rPr>
      <t xml:space="preserve">  May</t>
    </r>
  </si>
  <si>
    <r>
      <rPr>
        <strike/>
        <sz val="11"/>
        <color rgb="FF000000"/>
        <rFont val="Aptos Narrow"/>
        <family val="2"/>
      </rPr>
      <t xml:space="preserve">May </t>
    </r>
    <r>
      <rPr>
        <sz val="11"/>
        <color rgb="FF000000"/>
        <rFont val="Aptos Narrow"/>
        <family val="2"/>
      </rPr>
      <t xml:space="preserve"> June</t>
    </r>
  </si>
  <si>
    <t>Support custom PivotTable/Charts creation within Copilot</t>
  </si>
  <si>
    <t>Feature 8843097</t>
  </si>
  <si>
    <r>
      <rPr>
        <strike/>
        <sz val="11"/>
        <color rgb="FF000000"/>
        <rFont val="Aptos Narrow"/>
        <family val="2"/>
      </rPr>
      <t>June</t>
    </r>
    <r>
      <rPr>
        <sz val="11"/>
        <color rgb="FF000000"/>
        <rFont val="Aptos Narrow"/>
        <family val="2"/>
      </rPr>
      <t xml:space="preserve">  Post H2</t>
    </r>
  </si>
  <si>
    <t>Improvement to analysis flow (inc. multi-turn and continuing conversation)</t>
  </si>
  <si>
    <t>Epic 8843982 (LLM sugg pills for H2)</t>
  </si>
  <si>
    <t xml:space="preserve">Focused improvements to existing capabilities </t>
  </si>
  <si>
    <t>Epic 8844011</t>
  </si>
  <si>
    <t>Summarize Text (skill in the back-end)</t>
  </si>
  <si>
    <t>Feature 8844025</t>
  </si>
  <si>
    <t>Summarize Text (on-grid experience)</t>
  </si>
  <si>
    <t>Canceled for H2</t>
  </si>
  <si>
    <t>Summarize Text (full integration with chat experience) - stretch goal for H2</t>
  </si>
  <si>
    <t>Feature 8844027</t>
  </si>
  <si>
    <t>Development - v1 in testing</t>
  </si>
  <si>
    <t>Python</t>
  </si>
  <si>
    <t>Create Python code for analysis and visualization using Copilot</t>
  </si>
  <si>
    <t>Canceled</t>
  </si>
  <si>
    <t>Conversational skill to create, interpret, and get guidance on analysis using Python (new scope as of March from VP discussions)</t>
  </si>
  <si>
    <t>Feature 8839695</t>
  </si>
  <si>
    <t>Development, dogfood in late May</t>
  </si>
  <si>
    <t>Dark, ETA late may</t>
  </si>
  <si>
    <t>Product1</t>
  </si>
  <si>
    <t>Unadjusted Assumption</t>
  </si>
  <si>
    <t>Product2</t>
  </si>
  <si>
    <t>30% is histroical RR</t>
  </si>
  <si>
    <t>Billed Revenue Actual</t>
  </si>
  <si>
    <t>Billed Revenue Budget</t>
  </si>
  <si>
    <t>FY22</t>
  </si>
  <si>
    <t>FY23</t>
  </si>
  <si>
    <t>FY24</t>
  </si>
  <si>
    <t>FY25</t>
  </si>
  <si>
    <t>Americas Enterprise</t>
  </si>
  <si>
    <t>Canada - Enterprise</t>
  </si>
  <si>
    <t>FY22-Q1</t>
  </si>
  <si>
    <t>FY22-Q2</t>
  </si>
  <si>
    <t>FY22-Q3</t>
  </si>
  <si>
    <t>FY22-Q4</t>
  </si>
  <si>
    <t>FY23-Q1</t>
  </si>
  <si>
    <t>FY23-Q2</t>
  </si>
  <si>
    <t>FY23-Q3</t>
  </si>
  <si>
    <t>FY23-Q4</t>
  </si>
  <si>
    <t>FY24-Q1</t>
  </si>
  <si>
    <t>FY24-Q2</t>
  </si>
  <si>
    <t>FY24-Q3</t>
  </si>
  <si>
    <t>FY24-Q4</t>
  </si>
  <si>
    <t>FY25-Q1</t>
  </si>
  <si>
    <t>FY25-Q2</t>
  </si>
  <si>
    <t>FY25-Q3</t>
  </si>
  <si>
    <t>FY25-Q4</t>
  </si>
  <si>
    <t>Latam - Enterprise</t>
  </si>
  <si>
    <t>Act</t>
  </si>
  <si>
    <t>Outlook</t>
  </si>
  <si>
    <t>Bud</t>
  </si>
  <si>
    <t>VTB</t>
  </si>
  <si>
    <t>YoY %</t>
  </si>
  <si>
    <t>US - EC NE</t>
  </si>
  <si>
    <t>TOTAL</t>
  </si>
  <si>
    <t>US - EC South</t>
  </si>
  <si>
    <t>EA Recurring</t>
  </si>
  <si>
    <t>US - EC WMW</t>
  </si>
  <si>
    <t>EA Renewal</t>
  </si>
  <si>
    <t>New Annuity + Add-On</t>
  </si>
  <si>
    <t>Total Annuity</t>
  </si>
  <si>
    <t>Assumption strays from the rest</t>
  </si>
  <si>
    <t>Non-Annuity</t>
  </si>
  <si>
    <t>3PH</t>
  </si>
  <si>
    <t>CSP</t>
  </si>
  <si>
    <t>Direct</t>
  </si>
  <si>
    <t>Product1 ESU</t>
  </si>
  <si>
    <t>Product2 ESU</t>
  </si>
  <si>
    <t>Total</t>
  </si>
  <si>
    <t>Expirations</t>
  </si>
  <si>
    <t>Annuity Base</t>
  </si>
  <si>
    <t>New above Annuity</t>
  </si>
  <si>
    <t>New % of Annuity</t>
  </si>
  <si>
    <t>0.5M</t>
  </si>
  <si>
    <t>SQL ESU</t>
  </si>
  <si>
    <t>Windows ESU</t>
  </si>
  <si>
    <t>Brazil - Enterprise</t>
  </si>
  <si>
    <t>CCR - Enterprise</t>
  </si>
  <si>
    <t>Mexico - Enterprise</t>
  </si>
  <si>
    <t>Spanish South - Enterprise</t>
  </si>
  <si>
    <t/>
  </si>
  <si>
    <t>Food Restrictions</t>
  </si>
  <si>
    <t xml:space="preserve">We have vegetarians and no pork restrictions.   If you have any non-vegetarian dish that you are bringing along, please mark it as to the meat is contains.   We will need several vegetarian dishes to cover for the vegetarian restrictions.   </t>
  </si>
  <si>
    <r>
      <t xml:space="preserve">To participate - we all pitch in to the pot luck.  As part of enjoying the pot luck we make a voluntary contribution of 1 unit or more to donate to the Giving Campaign  </t>
    </r>
    <r>
      <rPr>
        <b/>
        <sz val="11"/>
        <color rgb="FF000000"/>
        <rFont val="Calibri"/>
        <family val="2"/>
      </rPr>
      <t>(1 unit = $10 dollars)</t>
    </r>
  </si>
  <si>
    <t>Team Members</t>
  </si>
  <si>
    <t>Main Dish</t>
  </si>
  <si>
    <t>Side Dish</t>
  </si>
  <si>
    <t>Salad</t>
  </si>
  <si>
    <t>Dessert</t>
  </si>
  <si>
    <t>Contribution</t>
  </si>
  <si>
    <t>Amount</t>
  </si>
  <si>
    <t>Attending</t>
  </si>
  <si>
    <t>Payment</t>
  </si>
  <si>
    <t>Notes</t>
  </si>
  <si>
    <t>Follow Ups</t>
  </si>
  <si>
    <t>Ana Bowman &lt;ana@adventure-works.com&gt;</t>
  </si>
  <si>
    <t>2 units</t>
  </si>
  <si>
    <t>Paid</t>
  </si>
  <si>
    <t>Coming late</t>
  </si>
  <si>
    <t>Avery Howard &lt;avery@alpineskihouse.com&gt;</t>
  </si>
  <si>
    <t>Potato with Dill and Green onion</t>
  </si>
  <si>
    <t>Needs car ride</t>
  </si>
  <si>
    <t>Table2</t>
  </si>
  <si>
    <t>Fruits</t>
  </si>
  <si>
    <t>Color</t>
  </si>
  <si>
    <t>Favorited by</t>
  </si>
  <si>
    <t>Avery Smith &lt;avery@bellowscollege.com&gt;</t>
  </si>
  <si>
    <t>IceCream</t>
  </si>
  <si>
    <t>5 units</t>
  </si>
  <si>
    <t>apples</t>
  </si>
  <si>
    <t>red</t>
  </si>
  <si>
    <t>Avery</t>
  </si>
  <si>
    <t>Cameron Baker &lt;cameron@bestforyouorganics.com&gt;</t>
  </si>
  <si>
    <t>Lamb Stew with vegetables</t>
  </si>
  <si>
    <t>Mashed potatoes</t>
  </si>
  <si>
    <t>bananas</t>
  </si>
  <si>
    <t>yellow</t>
  </si>
  <si>
    <t>Cameron,Corey</t>
  </si>
  <si>
    <t>Christoper Reed &lt;christoper@contososuites.com&gt;</t>
  </si>
  <si>
    <t>miso salmon</t>
  </si>
  <si>
    <t>6 units</t>
  </si>
  <si>
    <t>oranges</t>
  </si>
  <si>
    <t>orange</t>
  </si>
  <si>
    <t>Hayden</t>
  </si>
  <si>
    <t>Corey Gray &lt;corey@consolidatedmessenger.com&gt;</t>
  </si>
  <si>
    <t>Baked ziti</t>
  </si>
  <si>
    <t>Baguettes</t>
  </si>
  <si>
    <t>Can they be gluten free?</t>
  </si>
  <si>
    <t>grapes</t>
  </si>
  <si>
    <t>purple</t>
  </si>
  <si>
    <t>Henry</t>
  </si>
  <si>
    <t>Dylan Williams &lt;dylan@fabrikam.com&gt;</t>
  </si>
  <si>
    <t>chip/salsa/guacamole</t>
  </si>
  <si>
    <t>strawberries</t>
  </si>
  <si>
    <t>Michelle, Mikaela</t>
  </si>
  <si>
    <t>Eugenia Lopez &lt;eugenia@fabrikamresidences.com&gt;</t>
  </si>
  <si>
    <t>10 units</t>
  </si>
  <si>
    <t>Grace Taylor &lt;grace@firstupconsultants.com&gt;</t>
  </si>
  <si>
    <t>Mulligatawny Soup (chicken/bacon)</t>
  </si>
  <si>
    <t>Hayden Lopez &lt;hayden@fourthcoffee.com&gt;</t>
  </si>
  <si>
    <t>1 unit</t>
  </si>
  <si>
    <t>Henry Ross &lt;henry@graphicdesigninstitute.com&gt;</t>
  </si>
  <si>
    <t>Chana salad</t>
  </si>
  <si>
    <t>2 Units</t>
  </si>
  <si>
    <t>Isabel Gracia &lt;isabel@humongousinsurance.com&gt;</t>
  </si>
  <si>
    <t>Caesar &amp; Pasta Salads</t>
  </si>
  <si>
    <t>Jacob Hancock &lt;jacob@lamnahealthcare.com&gt;</t>
  </si>
  <si>
    <t>Jamie Evans &lt;jamie@libertysdelightfulsinfulbakeryandcafe.com&gt;</t>
  </si>
  <si>
    <t>Jessie Irwin &lt;jessie@lucernepublishing.com&gt;</t>
  </si>
  <si>
    <t>Veg Pizza</t>
  </si>
  <si>
    <t>Joseph Price &lt;joseph@margiestravel.com&gt;</t>
  </si>
  <si>
    <t>smores</t>
  </si>
  <si>
    <t>Kendall Collins &lt;kendall@munsonspicklesandpreservesfarm.com&gt;</t>
  </si>
  <si>
    <t>Libby Harrison &lt;libby@nodpublishers.com&gt;</t>
  </si>
  <si>
    <t>Vegetarian Quiche Lorraine</t>
  </si>
  <si>
    <t>4 units</t>
  </si>
  <si>
    <t>Logan Edwards &lt;logan@www.northwindtraders.com&gt;</t>
  </si>
  <si>
    <t>Kale mango salad</t>
  </si>
  <si>
    <t>3 units</t>
  </si>
  <si>
    <t>Malik Barden &lt;malik@proseware.com&gt;</t>
  </si>
  <si>
    <t>Lemon Tarts</t>
  </si>
  <si>
    <t>Michelle Harris &lt;michelle@relecloud.com&gt;</t>
  </si>
  <si>
    <t>Beef fried with shredded potato and carrot</t>
  </si>
  <si>
    <t>Mikaela Lee &lt;mikaela@southridgevideo.com&gt;</t>
  </si>
  <si>
    <t>Turkey Rolls</t>
  </si>
  <si>
    <t>Company Match</t>
  </si>
  <si>
    <t>Grand Total from GAIN Team</t>
  </si>
  <si>
    <t>Loan Obligations as of January 1, 2010</t>
  </si>
  <si>
    <t>Construction Loan</t>
  </si>
  <si>
    <t>Automation Loan</t>
  </si>
  <si>
    <t>Principal</t>
  </si>
  <si>
    <t>Rate</t>
  </si>
  <si>
    <t>Term</t>
  </si>
  <si>
    <t>Monthly Payment</t>
  </si>
  <si>
    <t>Total Monthly Payments</t>
  </si>
  <si>
    <t>Jan 2010 to Dec 2012</t>
  </si>
  <si>
    <t>Jan 2012 to Dec 2024</t>
  </si>
  <si>
    <t>Original Mortgage</t>
  </si>
  <si>
    <t>Wells Fargo</t>
  </si>
  <si>
    <t>Interest rate</t>
  </si>
  <si>
    <t>Outstanding Principal</t>
  </si>
  <si>
    <t xml:space="preserve">Loan length </t>
  </si>
  <si>
    <t xml:space="preserve">Monthly payment </t>
  </si>
  <si>
    <t>Home value</t>
  </si>
  <si>
    <t>Equity</t>
  </si>
  <si>
    <t>2014 Q1 Refinance</t>
  </si>
  <si>
    <t>Bank of America</t>
  </si>
  <si>
    <t>Outstanding principal</t>
  </si>
  <si>
    <t>Loan length</t>
  </si>
  <si>
    <t>2014 Q2 - Fidelity</t>
  </si>
  <si>
    <t>Fidelity</t>
  </si>
  <si>
    <t>All Platforms Users</t>
  </si>
  <si>
    <t>Advanced Analysts (D)</t>
  </si>
  <si>
    <t>Novice Readers (A)</t>
  </si>
  <si>
    <t>Novice Info Gatherers &amp; Everyday Excel Users (B)</t>
  </si>
  <si>
    <t>Intermediate (C )</t>
  </si>
  <si>
    <t>Advanced Full Stack Analysts ( E)</t>
  </si>
  <si>
    <t>MIN VALUE</t>
  </si>
  <si>
    <t>MAX VALUE</t>
  </si>
  <si>
    <t>Cluster 1</t>
  </si>
  <si>
    <t>Cluster 2</t>
  </si>
  <si>
    <t>Cluster 3</t>
  </si>
  <si>
    <t>Cluster 4</t>
  </si>
  <si>
    <t>Cluster 5</t>
  </si>
  <si>
    <t>All Users</t>
  </si>
  <si>
    <t>Users</t>
  </si>
  <si>
    <t>User Percentage</t>
  </si>
  <si>
    <t>DaysActive</t>
  </si>
  <si>
    <t>Actions_Count_Unique</t>
  </si>
  <si>
    <t>Glumps_Count_Unique</t>
  </si>
  <si>
    <t>Journey_Count_Unique</t>
  </si>
  <si>
    <t>Actions_Count</t>
  </si>
  <si>
    <t>Actions_AvgDailyActions</t>
  </si>
  <si>
    <t>Novice_Flag</t>
  </si>
  <si>
    <t>Novice_Actions</t>
  </si>
  <si>
    <t>Novice_AvgDailyActions</t>
  </si>
  <si>
    <t>Intermd_Flag</t>
  </si>
  <si>
    <t>Intermd_Actions</t>
  </si>
  <si>
    <t>Intermd_DailyActions</t>
  </si>
  <si>
    <t>Advc_Flag</t>
  </si>
  <si>
    <t>Advc_Actions</t>
  </si>
  <si>
    <t>Advc_DailyActions</t>
  </si>
  <si>
    <t>NOVICE ACTIONS</t>
  </si>
  <si>
    <t>Glump_AutoFill</t>
  </si>
  <si>
    <t>Glump_BordersFormatting</t>
  </si>
  <si>
    <t>Glump_CellFormatting</t>
  </si>
  <si>
    <t>Glump_Charts</t>
  </si>
  <si>
    <t>Glump_Collab</t>
  </si>
  <si>
    <t>Glump_CopyPaste</t>
  </si>
  <si>
    <t>Glump_DocNav</t>
  </si>
  <si>
    <t>Glump_Filter</t>
  </si>
  <si>
    <t>Glump_FindReplace</t>
  </si>
  <si>
    <t>Glump_FreezePanes</t>
  </si>
  <si>
    <t>Glump_HeaderFooter</t>
  </si>
  <si>
    <t>Glump_PageLayout</t>
  </si>
  <si>
    <t>Glump_PivotTable_Refresh</t>
  </si>
  <si>
    <t>Glump_Print</t>
  </si>
  <si>
    <t>Glump_Share</t>
  </si>
  <si>
    <t>Glump_SimpleFormula</t>
  </si>
  <si>
    <t>Glump_SmartArt</t>
  </si>
  <si>
    <t>Glump_Sort</t>
  </si>
  <si>
    <t>Glump_Styles</t>
  </si>
  <si>
    <t>Glump_TellMe</t>
  </si>
  <si>
    <t>Glump_Typing</t>
  </si>
  <si>
    <t>Novice Action (i.e. Basic Commands)</t>
  </si>
  <si>
    <t>INTERMEDIATE ACTIONS</t>
  </si>
  <si>
    <t>Glump_Addins</t>
  </si>
  <si>
    <t>Glump_ConditionalFormatting</t>
  </si>
  <si>
    <t>Glump_DataValidation</t>
  </si>
  <si>
    <t>Glump_Equation</t>
  </si>
  <si>
    <t>Glump_Equations</t>
  </si>
  <si>
    <t>Glump_FormulaActions</t>
  </si>
  <si>
    <t>Glump_FormulaGridAuthor</t>
  </si>
  <si>
    <t>Glump_Formulas</t>
  </si>
  <si>
    <t>Glump_Ideas</t>
  </si>
  <si>
    <t>Glump_Names</t>
  </si>
  <si>
    <t>Glump_NumberFormatting</t>
  </si>
  <si>
    <t>Glump_Options</t>
  </si>
  <si>
    <t>Glump_PivotTable_Interaction</t>
  </si>
  <si>
    <t>Glump_Protection</t>
  </si>
  <si>
    <t>Glump_QuickAnalysis</t>
  </si>
  <si>
    <t>Glump_Sparkline</t>
  </si>
  <si>
    <t>Glump_Tables</t>
  </si>
  <si>
    <t>Glump_YellowDataType</t>
  </si>
  <si>
    <t>Glump_YellowDataTypes</t>
  </si>
  <si>
    <t>Intermediate Action</t>
  </si>
  <si>
    <t>ADVANCED ACTIONS</t>
  </si>
  <si>
    <t>Glump_DataTab</t>
  </si>
  <si>
    <t>Glump_ExternalData</t>
  </si>
  <si>
    <t>Glump_macros</t>
  </si>
  <si>
    <t>Glump_PivotCharts</t>
  </si>
  <si>
    <t>Glump_PivotTable_Create</t>
  </si>
  <si>
    <t>Glump_PowerPivot</t>
  </si>
  <si>
    <t>Glump_PowerQuery</t>
  </si>
  <si>
    <t>Glump_Slicers</t>
  </si>
  <si>
    <t>Glump_Stats_Optimization</t>
  </si>
  <si>
    <t>Advanced Action Totals</t>
  </si>
  <si>
    <t>Desktop_Only</t>
  </si>
  <si>
    <t>Desktop_Mobile</t>
  </si>
  <si>
    <t>Desktop_Web</t>
  </si>
  <si>
    <t>Desktop_Mobile_Web</t>
  </si>
  <si>
    <t>Mobile_Only</t>
  </si>
  <si>
    <t>Web_Only</t>
  </si>
  <si>
    <t>%</t>
  </si>
  <si>
    <t>Web_Mobile</t>
  </si>
  <si>
    <t>TemplateId</t>
  </si>
  <si>
    <t>TemplateName</t>
  </si>
  <si>
    <t>UserCount</t>
  </si>
  <si>
    <t>TotalActions</t>
  </si>
  <si>
    <t>AvgAction PerUser</t>
  </si>
  <si>
    <t>Actions Unique</t>
  </si>
  <si>
    <t>Glump Unique</t>
  </si>
  <si>
    <t>UserCount Editor</t>
  </si>
  <si>
    <t>User_Causal Drivers</t>
  </si>
  <si>
    <t>CAMAU</t>
  </si>
  <si>
    <t>CausalDriver User%</t>
  </si>
  <si>
    <t>M1Retention</t>
  </si>
  <si>
    <t>Blank</t>
  </si>
  <si>
    <t>Blank (default)</t>
  </si>
  <si>
    <t>TM16400654</t>
  </si>
  <si>
    <t>Welcome to Excel</t>
  </si>
  <si>
    <t>TM34016625</t>
  </si>
  <si>
    <t>Simple Service Invoice</t>
  </si>
  <si>
    <t>TM02930041</t>
  </si>
  <si>
    <t>Project tracker</t>
  </si>
  <si>
    <t>TM00000045</t>
  </si>
  <si>
    <t>Evergreen calendar</t>
  </si>
  <si>
    <t>TM16410113</t>
  </si>
  <si>
    <t>Personal monthly budget spreadsheet</t>
  </si>
  <si>
    <t>TM34146788</t>
  </si>
  <si>
    <t>Welcome to Excel for the web</t>
  </si>
  <si>
    <t>TM44906193</t>
  </si>
  <si>
    <t>Create simple list</t>
  </si>
  <si>
    <t>TM33398600</t>
  </si>
  <si>
    <t>Personal monthly budget</t>
  </si>
  <si>
    <t>TM16390950</t>
  </si>
  <si>
    <t>Make a List (worksheet)</t>
  </si>
  <si>
    <t>TM04014204</t>
  </si>
  <si>
    <t>Playful calendar for any year</t>
  </si>
  <si>
    <t>TM16410086</t>
  </si>
  <si>
    <t>Any year custom calendar</t>
  </si>
  <si>
    <t>TM16400410</t>
  </si>
  <si>
    <t>Simple invoice that calculates total</t>
  </si>
  <si>
    <t>TM00064978</t>
  </si>
  <si>
    <t>Gantt project chart</t>
  </si>
  <si>
    <t>TM10000091</t>
  </si>
  <si>
    <t>Timesheet (worksheet)</t>
  </si>
  <si>
    <t>TM10000099</t>
  </si>
  <si>
    <t>Household Organizer</t>
  </si>
  <si>
    <t>TM02930040</t>
  </si>
  <si>
    <t>Monthly budget / simple budget</t>
  </si>
  <si>
    <t>TM66910461</t>
  </si>
  <si>
    <t>Weekly schedule planner</t>
  </si>
  <si>
    <t>TM67403092</t>
  </si>
  <si>
    <t>Weekly Timesheet</t>
  </si>
  <si>
    <t>TM10000108</t>
  </si>
  <si>
    <t>Total a list</t>
  </si>
  <si>
    <t>TM16390870</t>
  </si>
  <si>
    <t>Weekly Assignment Schedule</t>
  </si>
  <si>
    <t>TM55723235</t>
  </si>
  <si>
    <t>Agile Gantt chart</t>
  </si>
  <si>
    <t>TM00000002</t>
  </si>
  <si>
    <t>Class schedule</t>
  </si>
  <si>
    <t>TM10000143</t>
  </si>
  <si>
    <t>Blank daily calendar</t>
  </si>
  <si>
    <t>TM16410237</t>
  </si>
  <si>
    <t>Milestone infographic timeline</t>
  </si>
  <si>
    <t>TM00000044</t>
  </si>
  <si>
    <t>Daily appointment calendar</t>
  </si>
  <si>
    <t>TM10000103</t>
  </si>
  <si>
    <t>Daily Schedule</t>
  </si>
  <si>
    <t>TM16400193</t>
  </si>
  <si>
    <t>Family budget planner</t>
  </si>
  <si>
    <t>TM16400962</t>
  </si>
  <si>
    <t>Simple Gantt Chart</t>
  </si>
  <si>
    <t>TM16390867</t>
  </si>
  <si>
    <t>Personal Inventory</t>
  </si>
  <si>
    <t>TM16410240</t>
  </si>
  <si>
    <t>Work plan timeline</t>
  </si>
  <si>
    <t>TM16390866</t>
  </si>
  <si>
    <t>Invoice (worksheet)</t>
  </si>
  <si>
    <t>TM04101071</t>
  </si>
  <si>
    <t>TM00000050</t>
  </si>
  <si>
    <t>Budget calculator</t>
  </si>
  <si>
    <t>TM03458077</t>
  </si>
  <si>
    <t>Student assignment planner</t>
  </si>
  <si>
    <t>TM16410230</t>
  </si>
  <si>
    <t>Family budget (monthly)</t>
  </si>
  <si>
    <t>TM12176896</t>
  </si>
  <si>
    <t>Basic Flowchart from Data</t>
  </si>
  <si>
    <t>TM16390869</t>
  </si>
  <si>
    <t>Track My Tasks</t>
  </si>
  <si>
    <t>TM03107663</t>
  </si>
  <si>
    <t>Student calendar (Mon)</t>
  </si>
  <si>
    <t>TM02887601</t>
  </si>
  <si>
    <t>Gantt project planner</t>
  </si>
  <si>
    <t>TM02930029</t>
  </si>
  <si>
    <t>Weekly college schedule</t>
  </si>
  <si>
    <t>WA200005271</t>
  </si>
  <si>
    <t>TM10000095</t>
  </si>
  <si>
    <t>Online Sales Tracker</t>
  </si>
  <si>
    <t>TM16400191</t>
  </si>
  <si>
    <t>Expense budget</t>
  </si>
  <si>
    <t>TM16390958</t>
  </si>
  <si>
    <t>Workout Log</t>
  </si>
  <si>
    <t>TM03107633</t>
  </si>
  <si>
    <t>Billing invoice</t>
  </si>
  <si>
    <t>TM02802349</t>
  </si>
  <si>
    <t>Inventory list with reorder highlighting</t>
  </si>
  <si>
    <t>TM04035483</t>
  </si>
  <si>
    <t>Simple personal budget</t>
  </si>
  <si>
    <t>TM44562389</t>
  </si>
  <si>
    <t>Weekly chore schedule</t>
  </si>
  <si>
    <t>TM22588720</t>
  </si>
  <si>
    <t>Date tracking Gantt chart</t>
  </si>
  <si>
    <t>TM02780252</t>
  </si>
  <si>
    <t>Daily work schedule</t>
  </si>
  <si>
    <t>TM16390956</t>
  </si>
  <si>
    <t>Travel Expense Tracker</t>
  </si>
  <si>
    <t>TM00000010</t>
  </si>
  <si>
    <t>Weekly task schedule</t>
  </si>
  <si>
    <t>TM02807636</t>
  </si>
  <si>
    <t>Basic customer contact list</t>
  </si>
  <si>
    <t>TM03107665</t>
  </si>
  <si>
    <t>Student schedule</t>
  </si>
  <si>
    <t>TM10000104</t>
  </si>
  <si>
    <t>Make a List</t>
  </si>
  <si>
    <t>TM00000042</t>
  </si>
  <si>
    <t>Basic invoice</t>
  </si>
  <si>
    <t>TM03427541</t>
  </si>
  <si>
    <t>Org charts (visual)</t>
  </si>
  <si>
    <t>TM67043060</t>
  </si>
  <si>
    <t>Retirement planner</t>
  </si>
  <si>
    <t>TM33674675</t>
  </si>
  <si>
    <t>TM16400462</t>
  </si>
  <si>
    <t>Simple loan calculator and amortization table</t>
  </si>
  <si>
    <t>TM10000134</t>
  </si>
  <si>
    <t>Personal Budget</t>
  </si>
  <si>
    <t>TM02930030</t>
  </si>
  <si>
    <t>Warehouse inventory</t>
  </si>
  <si>
    <t>TM16410108</t>
  </si>
  <si>
    <t>Exercise planner</t>
  </si>
  <si>
    <t>TM02897376</t>
  </si>
  <si>
    <t>Academic calendar</t>
  </si>
  <si>
    <t>TM23032109</t>
  </si>
  <si>
    <t>Business monthly budget</t>
  </si>
  <si>
    <t>TM16400625</t>
  </si>
  <si>
    <t>Service invoice with tax calculations</t>
  </si>
  <si>
    <t>TM16400197</t>
  </si>
  <si>
    <t>Weekly meal planner</t>
  </si>
  <si>
    <t>TM02803534</t>
  </si>
  <si>
    <t>Five-day event schedule</t>
  </si>
  <si>
    <t>TM12064379</t>
  </si>
  <si>
    <t>Monthly personal planner</t>
  </si>
  <si>
    <t>TM02930056</t>
  </si>
  <si>
    <t>Family Budget</t>
  </si>
  <si>
    <t>TM00000005</t>
  </si>
  <si>
    <t>Four-week project timeline</t>
  </si>
  <si>
    <t>TM16400571</t>
  </si>
  <si>
    <t>Price quotation with tax calculation</t>
  </si>
  <si>
    <t>TM89105255</t>
  </si>
  <si>
    <t>Shift work calendar</t>
  </si>
  <si>
    <t>TM00098742</t>
  </si>
  <si>
    <t>My family's health record</t>
  </si>
  <si>
    <t>TM16410231</t>
  </si>
  <si>
    <t>Event budget</t>
  </si>
  <si>
    <t>TM00000074</t>
  </si>
  <si>
    <t>Expense journal</t>
  </si>
  <si>
    <t>TM16390962</t>
  </si>
  <si>
    <t>12-Month Calendar</t>
  </si>
  <si>
    <t>TM03934533</t>
  </si>
  <si>
    <t>Balance sheet</t>
  </si>
  <si>
    <t>TM16400639</t>
  </si>
  <si>
    <t>Blank monthly calendar</t>
  </si>
  <si>
    <t>TM16410234</t>
  </si>
  <si>
    <t>Service invoice (Simple design)</t>
  </si>
  <si>
    <t>TM16410110</t>
  </si>
  <si>
    <t>Employee timecard (daily, weekly, monthly, and yearly)</t>
  </si>
  <si>
    <t>TM22534733</t>
  </si>
  <si>
    <t>Party planner</t>
  </si>
  <si>
    <t>TM03427477</t>
  </si>
  <si>
    <t>Grocery list (with category totals)</t>
  </si>
  <si>
    <t>TM16400195</t>
  </si>
  <si>
    <t>Graph paper</t>
  </si>
  <si>
    <t>TM00000032</t>
  </si>
  <si>
    <t>Fitness plan</t>
  </si>
  <si>
    <t>TM00000038</t>
  </si>
  <si>
    <t>Personal money tracker</t>
  </si>
  <si>
    <t>TM16400586</t>
  </si>
  <si>
    <t>Calendar creator (any year)</t>
  </si>
  <si>
    <t>TM02930051</t>
  </si>
  <si>
    <t>Any year calendar (1 month per tab)</t>
  </si>
  <si>
    <t>TM00000009</t>
  </si>
  <si>
    <t>Project timeline with milestones</t>
  </si>
  <si>
    <t>WA200003784</t>
  </si>
  <si>
    <t>TM67571457</t>
  </si>
  <si>
    <t>Family travel planner</t>
  </si>
  <si>
    <t>TM03428920</t>
  </si>
  <si>
    <t>Simple monthly budget</t>
  </si>
  <si>
    <t>TM67739505</t>
  </si>
  <si>
    <t>Organization Chart from Data</t>
  </si>
  <si>
    <t>TM67366637</t>
  </si>
  <si>
    <t>TM00000055</t>
  </si>
  <si>
    <t>Cash flow statement</t>
  </si>
  <si>
    <t>TM16410081</t>
  </si>
  <si>
    <t>Any year at a glance calendar (landscape)</t>
  </si>
  <si>
    <t>TM16410220</t>
  </si>
  <si>
    <t>Sales receipt (Simple design worksheet)</t>
  </si>
  <si>
    <t>TM16410137</t>
  </si>
  <si>
    <t>Tournament bracket 16 teams</t>
  </si>
  <si>
    <t>TM23154796</t>
  </si>
  <si>
    <t>Loan calculator</t>
  </si>
  <si>
    <t>TM03986989</t>
  </si>
  <si>
    <t>Product price list</t>
  </si>
  <si>
    <t>TM16390964</t>
  </si>
  <si>
    <t>Gift Planner</t>
  </si>
  <si>
    <t>TM02780235</t>
  </si>
  <si>
    <t>Employee attendance record</t>
  </si>
  <si>
    <t>TM16400880</t>
  </si>
  <si>
    <t>Business Financial Plan</t>
  </si>
  <si>
    <t>TM00000043</t>
  </si>
  <si>
    <t>Check register</t>
  </si>
  <si>
    <t>TM44696098</t>
  </si>
  <si>
    <t>Semester calendar</t>
  </si>
  <si>
    <t>TM04099166</t>
  </si>
  <si>
    <t>Employee timesheet (weekly, monthly, yearly)</t>
  </si>
  <si>
    <t>TM16390883</t>
  </si>
  <si>
    <t>Manage My Money</t>
  </si>
  <si>
    <t>TM78582910</t>
  </si>
  <si>
    <t>Household monthly budget</t>
  </si>
  <si>
    <t>TM16390965</t>
  </si>
  <si>
    <t>Trip planner (worksheet)</t>
  </si>
  <si>
    <t>TM03428919</t>
  </si>
  <si>
    <t>Semi-monthly home budget</t>
  </si>
  <si>
    <t>TM02425922</t>
  </si>
  <si>
    <t>To-do list</t>
  </si>
  <si>
    <t>TM02802345</t>
  </si>
  <si>
    <t>Home inventory</t>
  </si>
  <si>
    <t>TM00000058</t>
  </si>
  <si>
    <t>TM00000062</t>
  </si>
  <si>
    <t>Chore schedule</t>
  </si>
  <si>
    <t>TM00000072</t>
  </si>
  <si>
    <t>Roommate organizer</t>
  </si>
  <si>
    <t>TM03987161</t>
  </si>
  <si>
    <t>Simple invoice</t>
  </si>
  <si>
    <t>TM00414392</t>
  </si>
  <si>
    <t>Investment tracker</t>
  </si>
  <si>
    <t>TM66862102</t>
  </si>
  <si>
    <t>Bill paying checklist</t>
  </si>
  <si>
    <t>TM33449363</t>
  </si>
  <si>
    <t>Floral wedding budget</t>
  </si>
  <si>
    <t>TM22650300</t>
  </si>
  <si>
    <t>Weekly lesson planner</t>
  </si>
  <si>
    <t>TM16400192</t>
  </si>
  <si>
    <t>Employee shift schedule</t>
  </si>
  <si>
    <t>TM16400642</t>
  </si>
  <si>
    <t>Time card</t>
  </si>
  <si>
    <t>TM16410235</t>
  </si>
  <si>
    <t>Service invoice (Simple Lines design)</t>
  </si>
  <si>
    <t>TM16410204</t>
  </si>
  <si>
    <t>Holiday budget planner</t>
  </si>
  <si>
    <t>WA200001584</t>
  </si>
  <si>
    <t>TM16400464</t>
  </si>
  <si>
    <t>Invoice with tax calculation</t>
  </si>
  <si>
    <t>TM16400643</t>
  </si>
  <si>
    <t>Address and phone list</t>
  </si>
  <si>
    <t>TM89309507</t>
  </si>
  <si>
    <t>Basic business invoice</t>
  </si>
  <si>
    <t>TM16400504</t>
  </si>
  <si>
    <t>Weekly meal planner and grocery list</t>
  </si>
  <si>
    <t>TM67082810</t>
  </si>
  <si>
    <t>Class attendance list</t>
  </si>
  <si>
    <t>TM04068888</t>
  </si>
  <si>
    <t>Invoice with finance charge</t>
  </si>
  <si>
    <t>TM03843795</t>
  </si>
  <si>
    <t>Construction proposal</t>
  </si>
  <si>
    <t>TM03427378</t>
  </si>
  <si>
    <t>Construction bid form</t>
  </si>
  <si>
    <t>TM03986974</t>
  </si>
  <si>
    <t>Loan amortization schedule</t>
  </si>
  <si>
    <t>TM03986991</t>
  </si>
  <si>
    <t>Profit and loss statement (with logo)</t>
  </si>
  <si>
    <t>TM16400492</t>
  </si>
  <si>
    <t>Family travel itinerary</t>
  </si>
  <si>
    <t>TM03107658</t>
  </si>
  <si>
    <t>Sales invoice tracker</t>
  </si>
  <si>
    <t>TM00000008</t>
  </si>
  <si>
    <t>Household expense budget</t>
  </si>
  <si>
    <t>TM00000048</t>
  </si>
  <si>
    <t>TM16410109</t>
  </si>
  <si>
    <t>Income statement 1 year</t>
  </si>
  <si>
    <t>TM00000075</t>
  </si>
  <si>
    <t>Monthly family budget</t>
  </si>
  <si>
    <t>TM34128371</t>
  </si>
  <si>
    <t>Seasonal illustrated any year calendar</t>
  </si>
  <si>
    <t>TM16400644</t>
  </si>
  <si>
    <t>Business plan checklist</t>
  </si>
  <si>
    <t>TM16410095</t>
  </si>
  <si>
    <t>Team roster, schedule, and calendar</t>
  </si>
  <si>
    <t>TM56185482</t>
  </si>
  <si>
    <t>Date tracker Gantt chart</t>
  </si>
  <si>
    <t>TM16390566</t>
  </si>
  <si>
    <t>Inventory list</t>
  </si>
  <si>
    <t>TM89457506</t>
  </si>
  <si>
    <t>Small business petty cash log</t>
  </si>
  <si>
    <t>TM16410233</t>
  </si>
  <si>
    <t>Sales invoice (Simple design)</t>
  </si>
  <si>
    <t>TM00587582</t>
  </si>
  <si>
    <t>Small business cash flow forecast</t>
  </si>
  <si>
    <t>TM03987167</t>
  </si>
  <si>
    <t>Employee absence schedule</t>
  </si>
  <si>
    <t>TM16400945</t>
  </si>
  <si>
    <t>Bill Paid Tracker</t>
  </si>
  <si>
    <t>TM03986902</t>
  </si>
  <si>
    <t>Book collection list</t>
  </si>
  <si>
    <t>TM16410203</t>
  </si>
  <si>
    <t>Event budget simple</t>
  </si>
  <si>
    <t>TM55822072</t>
  </si>
  <si>
    <t>Cross-Functional Flowchart from Data</t>
  </si>
  <si>
    <t>TM16410082</t>
  </si>
  <si>
    <t>Any year at a glance calendar (portrait)</t>
  </si>
  <si>
    <t>TM45247188</t>
  </si>
  <si>
    <t>Credit card tracker</t>
  </si>
  <si>
    <t>TM04014210</t>
  </si>
  <si>
    <t>To do list with progress tracker</t>
  </si>
  <si>
    <t>TM22580525</t>
  </si>
  <si>
    <t>Business price quotation</t>
  </si>
  <si>
    <t>TM03427396</t>
  </si>
  <si>
    <t>Contact list</t>
  </si>
  <si>
    <t>TM02802366</t>
  </si>
  <si>
    <t>Startup expenses</t>
  </si>
  <si>
    <t>TM44868094</t>
  </si>
  <si>
    <t>Summer break calendar</t>
  </si>
  <si>
    <t>TM02930049</t>
  </si>
  <si>
    <t>Marketing project plan</t>
  </si>
  <si>
    <t>TM00000031</t>
  </si>
  <si>
    <t>Service invoice</t>
  </si>
  <si>
    <t>TM16400630</t>
  </si>
  <si>
    <t>Biweekly time sheet</t>
  </si>
  <si>
    <t>TM10000142</t>
  </si>
  <si>
    <t>Colorful sales invoice</t>
  </si>
  <si>
    <t>TM03986880</t>
  </si>
  <si>
    <t>Bathroom remodel cost calculator</t>
  </si>
  <si>
    <t>TM02930059</t>
  </si>
  <si>
    <t>Any year calendar (Ion theme)</t>
  </si>
  <si>
    <t>TM16400626</t>
  </si>
  <si>
    <t>Invoices tracker</t>
  </si>
  <si>
    <t>TM33996222</t>
  </si>
  <si>
    <t>Probate inventory</t>
  </si>
  <si>
    <t>TM16400465</t>
  </si>
  <si>
    <t>To-do list for projects</t>
  </si>
  <si>
    <t>TM44855802</t>
  </si>
  <si>
    <t>Party planner and checklist</t>
  </si>
  <si>
    <t>TM55772070</t>
  </si>
  <si>
    <t>Weekly time record small business</t>
  </si>
  <si>
    <t>TM66811421</t>
  </si>
  <si>
    <t>Expense report basic</t>
  </si>
  <si>
    <t>TM01068457</t>
  </si>
  <si>
    <t>Basic medication log</t>
  </si>
  <si>
    <t>TM04014205</t>
  </si>
  <si>
    <t>Home construction budget</t>
  </si>
  <si>
    <t>WA200005502</t>
  </si>
  <si>
    <t>TM16400950</t>
  </si>
  <si>
    <t>Resume Wrangler</t>
  </si>
  <si>
    <t>TM12172384</t>
  </si>
  <si>
    <t>Monthly college expense budget</t>
  </si>
  <si>
    <t>TM16400468</t>
  </si>
  <si>
    <t>Invoice accessibility guide</t>
  </si>
  <si>
    <t>TM03986960</t>
  </si>
  <si>
    <t>Invoice with sales tax</t>
  </si>
  <si>
    <t>TM03427588</t>
  </si>
  <si>
    <t>Expenses calculator</t>
  </si>
  <si>
    <t>TM04099168</t>
  </si>
  <si>
    <t>Equipment inventory list</t>
  </si>
  <si>
    <t>TM16410158</t>
  </si>
  <si>
    <t>Monthly college budget</t>
  </si>
  <si>
    <t>TM02808644</t>
  </si>
  <si>
    <t>Mileage Log</t>
  </si>
  <si>
    <t>TM02808402</t>
  </si>
  <si>
    <t>Weekly time sheet (8 1/2 x 11, landscape)</t>
  </si>
  <si>
    <t>TM16390868</t>
  </si>
  <si>
    <t>Timesheet (weekly)</t>
  </si>
  <si>
    <t>TM04068891</t>
  </si>
  <si>
    <t>Finance charge invoice simple</t>
  </si>
  <si>
    <t>TM00000027</t>
  </si>
  <si>
    <t>Activity tracker</t>
  </si>
  <si>
    <t>TM34258686</t>
  </si>
  <si>
    <t>Volunteer assignments</t>
  </si>
  <si>
    <t>TM00000024</t>
  </si>
  <si>
    <t>Assignment schedule</t>
  </si>
  <si>
    <t>TM11785012</t>
  </si>
  <si>
    <t>Business budget</t>
  </si>
  <si>
    <t>TM44917183</t>
  </si>
  <si>
    <t>Event planner and timeline</t>
  </si>
  <si>
    <t>TM00000086</t>
  </si>
  <si>
    <t>Group schedule</t>
  </si>
  <si>
    <t>TM02802352</t>
  </si>
  <si>
    <t>Mortgage Loan Calculator</t>
  </si>
  <si>
    <t>TM04099105</t>
  </si>
  <si>
    <t>Inventory of home contents</t>
  </si>
  <si>
    <t>TM00000004</t>
  </si>
  <si>
    <t>Gas mileage tracker</t>
  </si>
  <si>
    <t>TM03987160</t>
  </si>
  <si>
    <t>Detailed project timeline</t>
  </si>
  <si>
    <t>TM00000073</t>
  </si>
  <si>
    <t>Sports roster and schedule</t>
  </si>
  <si>
    <t>TM16400631</t>
  </si>
  <si>
    <t>Biweekly timesheet with sick leave and vacation</t>
  </si>
  <si>
    <t>TM45068695</t>
  </si>
  <si>
    <t>Business expenses budget</t>
  </si>
  <si>
    <t>TM22340108</t>
  </si>
  <si>
    <t>Illustrated academic calendar</t>
  </si>
  <si>
    <t>TM34053033</t>
  </si>
  <si>
    <t>Academic Calendar with photos</t>
  </si>
  <si>
    <t>TM16400646</t>
  </si>
  <si>
    <t>Statement of account</t>
  </si>
  <si>
    <t>TM04035489</t>
  </si>
  <si>
    <t>Business expense budget</t>
  </si>
  <si>
    <t>TM04038914</t>
  </si>
  <si>
    <t>Event schedule</t>
  </si>
  <si>
    <t>TM56603329</t>
  </si>
  <si>
    <t>FIRE estimator</t>
  </si>
  <si>
    <t>WA200005281</t>
  </si>
  <si>
    <t>TM10000094</t>
  </si>
  <si>
    <t>TM03986882</t>
  </si>
  <si>
    <t>Biweekly time sheet with sick leave and vacation (with sample data)</t>
  </si>
  <si>
    <t>TM00000049</t>
  </si>
  <si>
    <t>Profit and loss</t>
  </si>
  <si>
    <t>TM03107654</t>
  </si>
  <si>
    <t>Simple personal cash flow statement</t>
  </si>
  <si>
    <t>WA104051163</t>
  </si>
  <si>
    <t>TM16400272</t>
  </si>
  <si>
    <t>Basic personal budget</t>
  </si>
  <si>
    <t>TM78101481</t>
  </si>
  <si>
    <t>Sales receipt with logo</t>
  </si>
  <si>
    <t>TM00000029</t>
  </si>
  <si>
    <t>Expense report</t>
  </si>
  <si>
    <t>TM01017532</t>
  </si>
  <si>
    <t>Annuity investment calculator</t>
  </si>
  <si>
    <t>TM00000061</t>
  </si>
  <si>
    <t>TM16410218</t>
  </si>
  <si>
    <t>Sales invoice (Simple Lines design)</t>
  </si>
  <si>
    <t>TM03783921</t>
  </si>
  <si>
    <t>Address book</t>
  </si>
  <si>
    <t>TM00000003</t>
  </si>
  <si>
    <t>Daily task list</t>
  </si>
  <si>
    <t>TM16400590</t>
  </si>
  <si>
    <t>Price quotation without tax</t>
  </si>
  <si>
    <t>TM10000137</t>
  </si>
  <si>
    <t>TM04035481</t>
  </si>
  <si>
    <t>Vehicle service record</t>
  </si>
  <si>
    <t>TM16400936</t>
  </si>
  <si>
    <t>Chore assignment chart</t>
  </si>
  <si>
    <t>TM16410085</t>
  </si>
  <si>
    <t>Milestone and task project timeline</t>
  </si>
  <si>
    <t>TM16410094</t>
  </si>
  <si>
    <t>Easy monthly budget</t>
  </si>
  <si>
    <t>WA102957665</t>
  </si>
  <si>
    <t>TM04036851</t>
  </si>
  <si>
    <t>Diet and exercise journal</t>
  </si>
  <si>
    <t>TM03987162</t>
  </si>
  <si>
    <t>Regional sales chart</t>
  </si>
  <si>
    <t>TM16400501</t>
  </si>
  <si>
    <t>Back to School Planner</t>
  </si>
  <si>
    <t>TM02897386</t>
  </si>
  <si>
    <t>Project performance report</t>
  </si>
  <si>
    <t>TM04035490</t>
  </si>
  <si>
    <t>Sales leads tracker</t>
  </si>
  <si>
    <t>TM00000001</t>
  </si>
  <si>
    <t>Academic club budget</t>
  </si>
  <si>
    <t>TM16410227</t>
  </si>
  <si>
    <t>Service invoice (Blocky design)</t>
  </si>
  <si>
    <t>TM00000051</t>
  </si>
  <si>
    <t>Annual Financial Report</t>
  </si>
  <si>
    <t>TM04014288</t>
  </si>
  <si>
    <t>Budget for fundraiser event</t>
  </si>
  <si>
    <t>TM04099104</t>
  </si>
  <si>
    <t>Loan analysis worksheet</t>
  </si>
  <si>
    <t>TM16400496</t>
  </si>
  <si>
    <t>Sports team roster</t>
  </si>
  <si>
    <t>TM16410219</t>
  </si>
  <si>
    <t>Balance sheet (Simple)</t>
  </si>
  <si>
    <t>TM00803525</t>
  </si>
  <si>
    <t>College monthly budget</t>
  </si>
  <si>
    <t>TM16410107</t>
  </si>
  <si>
    <t>Small business cash flow projection</t>
  </si>
  <si>
    <t>TM03784001</t>
  </si>
  <si>
    <t>Project issue tracker</t>
  </si>
  <si>
    <t>TM16400947</t>
  </si>
  <si>
    <t>Financial vision</t>
  </si>
  <si>
    <t>TM03986884</t>
  </si>
  <si>
    <t>Blood pressure tracker</t>
  </si>
  <si>
    <t>TM03458079</t>
  </si>
  <si>
    <t>Weight loss tracker</t>
  </si>
  <si>
    <t>TM66894982</t>
  </si>
  <si>
    <t>TM04035470</t>
  </si>
  <si>
    <t>Business plan checklist with SWOT analysis</t>
  </si>
  <si>
    <t>TM03986935</t>
  </si>
  <si>
    <t>Business trip budget</t>
  </si>
  <si>
    <t>TM16390863</t>
  </si>
  <si>
    <t>Credit Card Payoff Calculator</t>
  </si>
  <si>
    <t>TM16410088</t>
  </si>
  <si>
    <t>Vacation budget planner</t>
  </si>
  <si>
    <t>TM03107660</t>
  </si>
  <si>
    <t>Savings estimator</t>
  </si>
  <si>
    <t>TM02930043</t>
  </si>
  <si>
    <t>Project Timeline</t>
  </si>
  <si>
    <t>TM78262130</t>
  </si>
  <si>
    <t>Food budget</t>
  </si>
  <si>
    <t>TM16400411</t>
  </si>
  <si>
    <t>Professional service invoice</t>
  </si>
  <si>
    <t>TM16410089</t>
  </si>
  <si>
    <t>Vacation itinerary</t>
  </si>
  <si>
    <t>TM03458075</t>
  </si>
  <si>
    <t>Monthly company budget</t>
  </si>
  <si>
    <t>TM34312278</t>
  </si>
  <si>
    <t>Social media content calendar</t>
  </si>
  <si>
    <t>TM16400682</t>
  </si>
  <si>
    <t>Telephone conversation tracker (for incoming and outgoing calls)</t>
  </si>
  <si>
    <t>WA200004935</t>
  </si>
  <si>
    <t>TM02898033</t>
  </si>
  <si>
    <t>Simple to-do list</t>
  </si>
  <si>
    <t>TM16390501</t>
  </si>
  <si>
    <t>Comparison list</t>
  </si>
  <si>
    <t>TM03107635</t>
  </si>
  <si>
    <t>Blood pressure and glucose tracker</t>
  </si>
  <si>
    <t>TM00000076</t>
  </si>
  <si>
    <t>Tax expense journal</t>
  </si>
  <si>
    <t>TM16400653</t>
  </si>
  <si>
    <t>My college budget</t>
  </si>
  <si>
    <t>TM03934539</t>
  </si>
  <si>
    <t>Julian calendar (any year)</t>
  </si>
  <si>
    <t>TM16400629</t>
  </si>
  <si>
    <t>Grocery Lists</t>
  </si>
  <si>
    <t>TM04068890</t>
  </si>
  <si>
    <t>Finance charge invoice basic</t>
  </si>
  <si>
    <t>TM04099165</t>
  </si>
  <si>
    <t>Employee or independent contractor checklist</t>
  </si>
  <si>
    <t>TM04035484</t>
  </si>
  <si>
    <t>Family monthly budget</t>
  </si>
  <si>
    <t>TM16400946</t>
  </si>
  <si>
    <t>Budget wheel</t>
  </si>
  <si>
    <t>TM02930047</t>
  </si>
  <si>
    <t>TM90000002</t>
  </si>
  <si>
    <t>TM03783525</t>
  </si>
  <si>
    <t>Monthly bank reconciliation</t>
  </si>
  <si>
    <t>TM34422705</t>
  </si>
  <si>
    <t>Wedding budget expenses comparison</t>
  </si>
  <si>
    <t>TM03783862</t>
  </si>
  <si>
    <t>Personal net worth calculator</t>
  </si>
  <si>
    <t>TM66939594</t>
  </si>
  <si>
    <t>Small business sales invoice</t>
  </si>
  <si>
    <t>TM16400493</t>
  </si>
  <si>
    <t>Petty cash log</t>
  </si>
  <si>
    <t>TM00000057</t>
  </si>
  <si>
    <t>Garden planner</t>
  </si>
  <si>
    <t>WA104379638</t>
  </si>
  <si>
    <t>WA200005171</t>
  </si>
  <si>
    <t>TM90000004</t>
  </si>
  <si>
    <t>TM00000059</t>
  </si>
  <si>
    <t>Net worth summary</t>
  </si>
  <si>
    <t>TM04036847</t>
  </si>
  <si>
    <t>Car repair tracker</t>
  </si>
  <si>
    <t>TM89898191</t>
  </si>
  <si>
    <t>Homework log</t>
  </si>
  <si>
    <t>TM00000018</t>
  </si>
  <si>
    <t>Trip expenses planner</t>
  </si>
  <si>
    <t>TM03987055</t>
  </si>
  <si>
    <t>Semester at a glance</t>
  </si>
  <si>
    <t>TM66737093</t>
  </si>
  <si>
    <t>Elemental sales receipt</t>
  </si>
  <si>
    <t>TM00000017</t>
  </si>
  <si>
    <t>Idea planner (tasks)</t>
  </si>
  <si>
    <t>TM04099206</t>
  </si>
  <si>
    <t>TM16400941</t>
  </si>
  <si>
    <t>Fitness Vision</t>
  </si>
  <si>
    <t>TM16400641</t>
  </si>
  <si>
    <t>TM00000028</t>
  </si>
  <si>
    <t>Commercial invoice</t>
  </si>
  <si>
    <t>TM02425924</t>
  </si>
  <si>
    <t>Check register with chart</t>
  </si>
  <si>
    <t>TM67694018</t>
  </si>
  <si>
    <t>Personal contact list</t>
  </si>
  <si>
    <t>WA200004179</t>
  </si>
  <si>
    <t>WA104379629</t>
  </si>
  <si>
    <t>TM00000041</t>
  </si>
  <si>
    <t>Basic invoice with unit price</t>
  </si>
  <si>
    <t>TM00000087</t>
  </si>
  <si>
    <t>Weekly group schedule</t>
  </si>
  <si>
    <t>TM04035480</t>
  </si>
  <si>
    <t>Website budget</t>
  </si>
  <si>
    <t>TM04038910</t>
  </si>
  <si>
    <t>Cost analysis with Pareto chart</t>
  </si>
  <si>
    <t>TM16400611</t>
  </si>
  <si>
    <t>Adjustable meeting agenda</t>
  </si>
  <si>
    <t>TM89656079</t>
  </si>
  <si>
    <t>Billing statement (Simple)</t>
  </si>
  <si>
    <t>TM04036858</t>
  </si>
  <si>
    <t>Wedding budget</t>
  </si>
  <si>
    <t>TM16400665</t>
  </si>
  <si>
    <t>Home contents inventory list</t>
  </si>
  <si>
    <t>TM16410112</t>
  </si>
  <si>
    <t>Family vacation itinerary</t>
  </si>
  <si>
    <t>TM16410065</t>
  </si>
  <si>
    <t>Wedding invitation tracker</t>
  </si>
  <si>
    <t>TM16400640</t>
  </si>
  <si>
    <t>Weekly timesheet (8 1/2 x 11, portrait)</t>
  </si>
  <si>
    <t>TM02930027</t>
  </si>
  <si>
    <t>Work order tracker</t>
  </si>
  <si>
    <t>TM11335241</t>
  </si>
  <si>
    <t>Grocery list</t>
  </si>
  <si>
    <t>TM16400951</t>
  </si>
  <si>
    <t>Touch Base Tracker</t>
  </si>
  <si>
    <t>TM03107674</t>
  </si>
  <si>
    <t>Weekly sales activity report</t>
  </si>
  <si>
    <t>TM89546706</t>
  </si>
  <si>
    <t>Sports sign up sheet</t>
  </si>
  <si>
    <t>TM11548121</t>
  </si>
  <si>
    <t>Job candidates tracker</t>
  </si>
  <si>
    <t>TM66958768</t>
  </si>
  <si>
    <t>Stocks tutorial</t>
  </si>
  <si>
    <t>TM00000047</t>
  </si>
  <si>
    <t>Annual calendar / Evergreen calendar tabs (white)</t>
  </si>
  <si>
    <t>WA104381973</t>
  </si>
  <si>
    <t>WA104381695</t>
  </si>
  <si>
    <t>TM16390963</t>
  </si>
  <si>
    <t>College Comparison Tracker</t>
  </si>
  <si>
    <t>TM04035469</t>
  </si>
  <si>
    <t>Billing statement</t>
  </si>
  <si>
    <t>TM02809209</t>
  </si>
  <si>
    <t>Employee attendance tracker</t>
  </si>
  <si>
    <t>TM89372719</t>
  </si>
  <si>
    <t>Wedding budget planner</t>
  </si>
  <si>
    <t>TM90000005</t>
  </si>
  <si>
    <t>TM04040658</t>
  </si>
  <si>
    <t>Kitchen remodel cost calculator</t>
  </si>
  <si>
    <t>TM33558258</t>
  </si>
  <si>
    <t>Check register ledger</t>
  </si>
  <si>
    <t>TM66880024</t>
  </si>
  <si>
    <t>Simple meal planner</t>
  </si>
  <si>
    <t>TM16410084</t>
  </si>
  <si>
    <t>Mortgage payment calculator</t>
  </si>
  <si>
    <t>TM22853317</t>
  </si>
  <si>
    <t>Small business income statement</t>
  </si>
  <si>
    <t>TM03428990</t>
  </si>
  <si>
    <t>Travel expense report</t>
  </si>
  <si>
    <t>TM04035482</t>
  </si>
  <si>
    <t>Billing statement of account</t>
  </si>
  <si>
    <t>TM04022385</t>
  </si>
  <si>
    <t>Retirement financial planner</t>
  </si>
  <si>
    <t>TM89955327</t>
  </si>
  <si>
    <t>Grocery checklist with space for brand</t>
  </si>
  <si>
    <t>TM00000015</t>
  </si>
  <si>
    <t>Homework calendar</t>
  </si>
  <si>
    <t>TM03427498</t>
  </si>
  <si>
    <t>Holiday gift list</t>
  </si>
  <si>
    <t>TM00478235</t>
  </si>
  <si>
    <t>Small business contact list</t>
  </si>
  <si>
    <t>TM77799521</t>
  </si>
  <si>
    <t>Elemental timesheet</t>
  </si>
  <si>
    <t>TM22790064</t>
  </si>
  <si>
    <t>Shift work calendar year at a glance</t>
  </si>
  <si>
    <t>TM16410229</t>
  </si>
  <si>
    <t>Simple sale invoice</t>
  </si>
  <si>
    <t>TM22561405</t>
  </si>
  <si>
    <t>Spend expense tracker</t>
  </si>
  <si>
    <t>TM16410221</t>
  </si>
  <si>
    <t>Weekly attendance report</t>
  </si>
  <si>
    <t>TM16400663</t>
  </si>
  <si>
    <t>Home schooling progress record</t>
  </si>
  <si>
    <t>TM34041970</t>
  </si>
  <si>
    <t>Social media editorial theme calendar</t>
  </si>
  <si>
    <t>WA104381026</t>
  </si>
  <si>
    <t>WA104380662</t>
  </si>
  <si>
    <t>TM02802334</t>
  </si>
  <si>
    <t>Expense trends budget</t>
  </si>
  <si>
    <t>TM03986592</t>
  </si>
  <si>
    <t>Baby shower planner</t>
  </si>
  <si>
    <t>TM89229800</t>
  </si>
  <si>
    <t>Birthday calendar with highlighting</t>
  </si>
  <si>
    <t>TM04022392</t>
  </si>
  <si>
    <t>Competitor analysis</t>
  </si>
  <si>
    <t>TM04068893</t>
  </si>
  <si>
    <t>Home maintenance schedule and task list</t>
  </si>
  <si>
    <t>TM16410090</t>
  </si>
  <si>
    <t>Vacation checklist</t>
  </si>
  <si>
    <t>TM04099107</t>
  </si>
  <si>
    <t>Teacher's grade book (based on points)</t>
  </si>
  <si>
    <t>TM00355297</t>
  </si>
  <si>
    <t>Allowance tracker</t>
  </si>
  <si>
    <t>TM04099108</t>
  </si>
  <si>
    <t>Fixed asset record with depreciation</t>
  </si>
  <si>
    <t>TM00000016</t>
  </si>
  <si>
    <t>Idea planner</t>
  </si>
  <si>
    <t>TM10000141</t>
  </si>
  <si>
    <t>TM16400935</t>
  </si>
  <si>
    <t>Daily checklist challenge</t>
  </si>
  <si>
    <t>TM16410236</t>
  </si>
  <si>
    <t>Agile roadmap</t>
  </si>
  <si>
    <t>TM10266216</t>
  </si>
  <si>
    <t>Travel expense calculator</t>
  </si>
  <si>
    <t>TM02802053</t>
  </si>
  <si>
    <t>Channel Marketing Budget</t>
  </si>
  <si>
    <t>WA200000556</t>
  </si>
  <si>
    <t>TM12037780</t>
  </si>
  <si>
    <t>Small business sales lead tracker</t>
  </si>
  <si>
    <t>TM55660978</t>
  </si>
  <si>
    <t>Basic mileage and expense report</t>
  </si>
  <si>
    <t>TM45188603</t>
  </si>
  <si>
    <t>Milestone and project status timeline</t>
  </si>
  <si>
    <t>TM04035487</t>
  </si>
  <si>
    <t>Daily food calorie and fat log</t>
  </si>
  <si>
    <t>TM22583886</t>
  </si>
  <si>
    <t>Household to do list</t>
  </si>
  <si>
    <t>TM00000014</t>
  </si>
  <si>
    <t>Ticket sales tracker</t>
  </si>
  <si>
    <t>TM10000105</t>
  </si>
  <si>
    <t>TM78158741</t>
  </si>
  <si>
    <t>TM44461500</t>
  </si>
  <si>
    <t>Basic balance sheet</t>
  </si>
  <si>
    <t>TM04035468</t>
  </si>
  <si>
    <t>Meeting agenda with adjustable times</t>
  </si>
  <si>
    <t>TM16390957</t>
  </si>
  <si>
    <t>College Course Manager</t>
  </si>
  <si>
    <t>TM00000069</t>
  </si>
  <si>
    <t>Home loan comparison</t>
  </si>
  <si>
    <t>WA200003696</t>
  </si>
  <si>
    <t>TM04022393</t>
  </si>
  <si>
    <t>Calorie amortization schedule</t>
  </si>
  <si>
    <t>TM04099103</t>
  </si>
  <si>
    <t>Budget for garden and landscaping</t>
  </si>
  <si>
    <t>TM03427518</t>
  </si>
  <si>
    <t>Loan comparison calculator</t>
  </si>
  <si>
    <t>TM04099109</t>
  </si>
  <si>
    <t>Teacher's grade book (based on percentages)</t>
  </si>
  <si>
    <t>TM02802354</t>
  </si>
  <si>
    <t>Movie list</t>
  </si>
  <si>
    <t>TM22305013</t>
  </si>
  <si>
    <t>Wedding budget template</t>
  </si>
  <si>
    <t>TM03986854</t>
  </si>
  <si>
    <t>Balloon loan payment calculator</t>
  </si>
  <si>
    <t>WA104379190</t>
  </si>
  <si>
    <t>TM00000006</t>
  </si>
  <si>
    <t>Brainstorming worksheet</t>
  </si>
  <si>
    <t>TM03427367</t>
  </si>
  <si>
    <t>Check register with transaction codes</t>
  </si>
  <si>
    <t>TM16390882</t>
  </si>
  <si>
    <t>Video Game Tracker</t>
  </si>
  <si>
    <t>TM16400645</t>
  </si>
  <si>
    <t>Personal asset inventory</t>
  </si>
  <si>
    <t>WA200003516</t>
  </si>
  <si>
    <t>TM04101072</t>
  </si>
  <si>
    <t>Problem analysis with Pareto chart</t>
  </si>
  <si>
    <t>TM11715462</t>
  </si>
  <si>
    <t>Yearly overview editorial calendar</t>
  </si>
  <si>
    <t>TM16400502</t>
  </si>
  <si>
    <t>Streaming show list</t>
  </si>
  <si>
    <t>TM16410096</t>
  </si>
  <si>
    <t>Job application manager</t>
  </si>
  <si>
    <t>TM78522224</t>
  </si>
  <si>
    <t>Social media platform editorial calendar</t>
  </si>
  <si>
    <t>TM11907363</t>
  </si>
  <si>
    <t>Any year calendar (single month per tab)</t>
  </si>
  <si>
    <t>TM33746623</t>
  </si>
  <si>
    <t>Marketing project planner</t>
  </si>
  <si>
    <t>TM16400632</t>
  </si>
  <si>
    <t>Check register (simple design)</t>
  </si>
  <si>
    <t>TM03934534</t>
  </si>
  <si>
    <t>Disbursement journal</t>
  </si>
  <si>
    <t>TM56256786</t>
  </si>
  <si>
    <t>Group trip planner</t>
  </si>
  <si>
    <t>TM22516108</t>
  </si>
  <si>
    <t>Ten tips for charts</t>
  </si>
  <si>
    <t>TM16410093</t>
  </si>
  <si>
    <t>Rent affordability calculator</t>
  </si>
  <si>
    <t>TM00000083</t>
  </si>
  <si>
    <t>Group project task list</t>
  </si>
  <si>
    <t>TM16400469</t>
  </si>
  <si>
    <t>Monthly Budget accessibility guide</t>
  </si>
  <si>
    <t>TM04022389</t>
  </si>
  <si>
    <t>Library book checkout sheet</t>
  </si>
  <si>
    <t>TM04099171</t>
  </si>
  <si>
    <t>Invoice with finance charge (simple)</t>
  </si>
  <si>
    <t>TM34348773</t>
  </si>
  <si>
    <t>Activity costs tracker</t>
  </si>
  <si>
    <t>TM03427338</t>
  </si>
  <si>
    <t>Bid tracker</t>
  </si>
  <si>
    <t>WA104380647</t>
  </si>
  <si>
    <t>TM10000093</t>
  </si>
  <si>
    <t>TM00000035</t>
  </si>
  <si>
    <t>College loan calculator</t>
  </si>
  <si>
    <t>WA200000046</t>
  </si>
  <si>
    <t>TM16400662</t>
  </si>
  <si>
    <t>Quarterly sales report</t>
  </si>
  <si>
    <t>TM00000039</t>
  </si>
  <si>
    <t>Student calendar</t>
  </si>
  <si>
    <t>TM03986892</t>
  </si>
  <si>
    <t>Blood sugar tracker</t>
  </si>
  <si>
    <t>TM00919160</t>
  </si>
  <si>
    <t>Wedding timeline planner</t>
  </si>
  <si>
    <t>TM01068454</t>
  </si>
  <si>
    <t>Daily log of calories and fat percentage</t>
  </si>
  <si>
    <t>TM04099096</t>
  </si>
  <si>
    <t>Subscription and membership tracker</t>
  </si>
  <si>
    <t>TM16410226</t>
  </si>
  <si>
    <t>Sales report</t>
  </si>
  <si>
    <t>TM16400940</t>
  </si>
  <si>
    <t>Fitness Tracker</t>
  </si>
  <si>
    <t>TM16410239</t>
  </si>
  <si>
    <t>Scrolling roadmap</t>
  </si>
  <si>
    <t>TM56186504</t>
  </si>
  <si>
    <t>Baby growth tracker</t>
  </si>
  <si>
    <t>TM11829122</t>
  </si>
  <si>
    <t>Seasonal photo calendar</t>
  </si>
  <si>
    <t>TM16400588</t>
  </si>
  <si>
    <t>Vehicle loan payment calculator</t>
  </si>
  <si>
    <t>TM00000021</t>
  </si>
  <si>
    <t>Homework schedule</t>
  </si>
  <si>
    <t>TM16400683</t>
  </si>
  <si>
    <t>Run chart</t>
  </si>
  <si>
    <t>TM03107672</t>
  </si>
  <si>
    <t>Wedding invite tracker</t>
  </si>
  <si>
    <t>TM89982506</t>
  </si>
  <si>
    <t>University income and expenses budget</t>
  </si>
  <si>
    <t>WA104380526</t>
  </si>
  <si>
    <t>TM16410228</t>
  </si>
  <si>
    <t>Business calendar (any year, Mon-Sun)</t>
  </si>
  <si>
    <t>TM02804757</t>
  </si>
  <si>
    <t>TM33545035</t>
  </si>
  <si>
    <t>TM04038908</t>
  </si>
  <si>
    <t>Charitable gifts and donations tracker</t>
  </si>
  <si>
    <t>TM67081088</t>
  </si>
  <si>
    <t>Wedding budget tracker</t>
  </si>
  <si>
    <t>TM55571145</t>
  </si>
  <si>
    <t>Sudoku game</t>
  </si>
  <si>
    <t>TM16390865</t>
  </si>
  <si>
    <t>TM04099102</t>
  </si>
  <si>
    <t>Manufacturing output chart</t>
  </si>
  <si>
    <t>TM00000019</t>
  </si>
  <si>
    <t>College year calendar</t>
  </si>
  <si>
    <t>WA104381701</t>
  </si>
  <si>
    <t>TM00000085</t>
  </si>
  <si>
    <t>Group assignment to do list</t>
  </si>
  <si>
    <t>TM04099106</t>
  </si>
  <si>
    <t>Project plan for law firms</t>
  </si>
  <si>
    <t>WA104380711</t>
  </si>
  <si>
    <t>TM04099101</t>
  </si>
  <si>
    <t>Marketing event budget</t>
  </si>
  <si>
    <t>TM11424609</t>
  </si>
  <si>
    <t>Social media analytics report</t>
  </si>
  <si>
    <t>WA200000018</t>
  </si>
  <si>
    <t>WA200000169</t>
  </si>
  <si>
    <t>TM45140080</t>
  </si>
  <si>
    <t>Personal mileage tracker</t>
  </si>
  <si>
    <t>TM11985234</t>
  </si>
  <si>
    <t>Social media engagement data</t>
  </si>
  <si>
    <t>TM03845283</t>
  </si>
  <si>
    <t>Sales pipeline</t>
  </si>
  <si>
    <t>TM04035471</t>
  </si>
  <si>
    <t>Credit card log</t>
  </si>
  <si>
    <t>TM00000056</t>
  </si>
  <si>
    <t>Family emergency plan</t>
  </si>
  <si>
    <t>TM89961117</t>
  </si>
  <si>
    <t>TM34133051</t>
  </si>
  <si>
    <t>8 secrets in Excel</t>
  </si>
  <si>
    <t>TM02930023</t>
  </si>
  <si>
    <t>Back to school checklist</t>
  </si>
  <si>
    <t>TM89852877</t>
  </si>
  <si>
    <t>Medication log</t>
  </si>
  <si>
    <t>TM00000011</t>
  </si>
  <si>
    <t>Brainstorming collaboration</t>
  </si>
  <si>
    <t>TM67770714</t>
  </si>
  <si>
    <t>Wedding expense budget</t>
  </si>
  <si>
    <t>TM04099170</t>
  </si>
  <si>
    <t>Event planning tracker</t>
  </si>
  <si>
    <t>TM16400877</t>
  </si>
  <si>
    <t>Fitness progress chart for women (metric)</t>
  </si>
  <si>
    <t>TM04040655</t>
  </si>
  <si>
    <t>Teacher's grade book (based on averages)</t>
  </si>
  <si>
    <t>TM10000089</t>
  </si>
  <si>
    <t>WA200005401</t>
  </si>
  <si>
    <t>WA200003692</t>
  </si>
  <si>
    <t>WA104380330</t>
  </si>
  <si>
    <t>TM45171053</t>
  </si>
  <si>
    <t>Freeze panes tutorial</t>
  </si>
  <si>
    <t>TM45122354</t>
  </si>
  <si>
    <t>My military service</t>
  </si>
  <si>
    <t>TM16410255</t>
  </si>
  <si>
    <t>Get more out of PivotTables</t>
  </si>
  <si>
    <t>WA104379220</t>
  </si>
  <si>
    <t>TM04022391</t>
  </si>
  <si>
    <t>His and her weight loss tracker</t>
  </si>
  <si>
    <t>TM03458076</t>
  </si>
  <si>
    <t>Photo calendar (Mon)</t>
  </si>
  <si>
    <t>WA200004524</t>
  </si>
  <si>
    <t>TM16410091</t>
  </si>
  <si>
    <t>Buy a car vs rideshare</t>
  </si>
  <si>
    <t>TM00000046</t>
  </si>
  <si>
    <t>Evergreen calendar tabs (black)</t>
  </si>
  <si>
    <t>WA200004517</t>
  </si>
  <si>
    <t>WA104100404</t>
  </si>
  <si>
    <t>TM23169122</t>
  </si>
  <si>
    <t>Family vacation checklist</t>
  </si>
  <si>
    <t>TM00000007</t>
  </si>
  <si>
    <t>Club dues tracker</t>
  </si>
  <si>
    <t>TM16400878</t>
  </si>
  <si>
    <t>Fitness progress chart for men (metric)</t>
  </si>
  <si>
    <t>TM03986018</t>
  </si>
  <si>
    <t>Holiday shopping budget</t>
  </si>
  <si>
    <t>TM00000023</t>
  </si>
  <si>
    <t>TM90316666</t>
  </si>
  <si>
    <t>TM00000013</t>
  </si>
  <si>
    <t>TM16410092</t>
  </si>
  <si>
    <t>Payoff student loans or invest?</t>
  </si>
  <si>
    <t>TM66963475</t>
  </si>
  <si>
    <t>Drop-down tutorial</t>
  </si>
  <si>
    <t>TM00000034</t>
  </si>
  <si>
    <t>College credit planner</t>
  </si>
  <si>
    <t>TM99965111</t>
  </si>
  <si>
    <t>TM02805716</t>
  </si>
  <si>
    <t>Travel expense statement</t>
  </si>
  <si>
    <t>TM22962140</t>
  </si>
  <si>
    <t>Summer activity calendar</t>
  </si>
  <si>
    <t>TM22928570</t>
  </si>
  <si>
    <t>WA200005228</t>
  </si>
  <si>
    <t>WA104381504</t>
  </si>
  <si>
    <t>TM16400495</t>
  </si>
  <si>
    <t>Travel expense log</t>
  </si>
  <si>
    <t>TM90000006</t>
  </si>
  <si>
    <t>WA104381807</t>
  </si>
  <si>
    <t>TM45048037</t>
  </si>
  <si>
    <t>Checklist for back to school</t>
  </si>
  <si>
    <t>TM04068894</t>
  </si>
  <si>
    <t>Knowledge management report</t>
  </si>
  <si>
    <t>TM10000098</t>
  </si>
  <si>
    <t>WA104379518</t>
  </si>
  <si>
    <t>TM04035475</t>
  </si>
  <si>
    <t>Customer profitability analysis</t>
  </si>
  <si>
    <t>WA102957661</t>
  </si>
  <si>
    <t>WA104104476</t>
  </si>
  <si>
    <t>TM03986584</t>
  </si>
  <si>
    <t>Activity-based cost tracker</t>
  </si>
  <si>
    <t>WA200004894</t>
  </si>
  <si>
    <t>TM33686846</t>
  </si>
  <si>
    <t>Personal expenses calculator</t>
  </si>
  <si>
    <t>TM03986594</t>
  </si>
  <si>
    <t>Child care log</t>
  </si>
  <si>
    <t>WA104380862</t>
  </si>
  <si>
    <t>WA200001456</t>
  </si>
  <si>
    <t>TM44900974</t>
  </si>
  <si>
    <t>Water color wash invitation tracker</t>
  </si>
  <si>
    <t>TM10000101</t>
  </si>
  <si>
    <t>TM90000012</t>
  </si>
  <si>
    <t>TM00000068</t>
  </si>
  <si>
    <t>WA200005565</t>
  </si>
  <si>
    <t>TM00000012</t>
  </si>
  <si>
    <t>University budget</t>
  </si>
  <si>
    <t>TM44517585</t>
  </si>
  <si>
    <t>Excel Surface Pen tutorial</t>
  </si>
  <si>
    <t>WA104380819</t>
  </si>
  <si>
    <t>WA200000565</t>
  </si>
  <si>
    <t>TM16410066</t>
  </si>
  <si>
    <t>Wedding playlist</t>
  </si>
  <si>
    <t>TM22497343</t>
  </si>
  <si>
    <t>Wedding expenses budget</t>
  </si>
  <si>
    <t>WA200002161</t>
  </si>
  <si>
    <t>TM10000107</t>
  </si>
  <si>
    <t>Trip planner</t>
  </si>
  <si>
    <t>TM16400948</t>
  </si>
  <si>
    <t>Gift Budget and Tracker</t>
  </si>
  <si>
    <t>TM01018977</t>
  </si>
  <si>
    <t>Manufacturer defect analysis</t>
  </si>
  <si>
    <t>WA200005292</t>
  </si>
  <si>
    <t>TM10000100</t>
  </si>
  <si>
    <t>TM11830480</t>
  </si>
  <si>
    <t>Geography tutorial</t>
  </si>
  <si>
    <t>TM10000111</t>
  </si>
  <si>
    <t>WA104381181</t>
  </si>
  <si>
    <t>WA200001792</t>
  </si>
  <si>
    <t>WA200000019</t>
  </si>
  <si>
    <t>TM16410202</t>
  </si>
  <si>
    <t>Family calendar (any year, Sun-Sat)</t>
  </si>
  <si>
    <t>TM16400503</t>
  </si>
  <si>
    <t>Group Event Planner</t>
  </si>
  <si>
    <t>TM04040650</t>
  </si>
  <si>
    <t>Baby growth chart</t>
  </si>
  <si>
    <t>TM10000110</t>
  </si>
  <si>
    <t>WA104382047</t>
  </si>
  <si>
    <t>TM11470075</t>
  </si>
  <si>
    <t>Watercolor wash wedding budget</t>
  </si>
  <si>
    <t>WA200004687</t>
  </si>
  <si>
    <t>WA200002158</t>
  </si>
  <si>
    <t>WA200001306</t>
  </si>
  <si>
    <t>WA104199815</t>
  </si>
  <si>
    <t>WA104381859</t>
  </si>
  <si>
    <t>WA103296784</t>
  </si>
  <si>
    <t>WA104381516</t>
  </si>
  <si>
    <t>tm45106391</t>
  </si>
  <si>
    <t>TM22659091</t>
  </si>
  <si>
    <t>Family event schedule</t>
  </si>
  <si>
    <t>WA200004993</t>
  </si>
  <si>
    <t>WA200002503</t>
  </si>
  <si>
    <t>TM03986924</t>
  </si>
  <si>
    <t>Budget summary report</t>
  </si>
  <si>
    <t>TM44938927</t>
  </si>
  <si>
    <t>TM00000077</t>
  </si>
  <si>
    <t>Customer satisfaction survey</t>
  </si>
  <si>
    <t>WA200000113</t>
  </si>
  <si>
    <t>WA200004483</t>
  </si>
  <si>
    <t>WA104379169</t>
  </si>
  <si>
    <t>WA200005107</t>
  </si>
  <si>
    <t>WA200002346</t>
  </si>
  <si>
    <t>WA104376997</t>
  </si>
  <si>
    <t>WA200003220</t>
  </si>
  <si>
    <t>WA200003991</t>
  </si>
  <si>
    <t>TM00000084</t>
  </si>
  <si>
    <t>Group trip to do list</t>
  </si>
  <si>
    <t>WA104380263</t>
  </si>
  <si>
    <t>WA200005669</t>
  </si>
  <si>
    <t>TM00000040</t>
  </si>
  <si>
    <t>Student grade and GPA tracker</t>
  </si>
  <si>
    <t>WA104379941</t>
  </si>
  <si>
    <t>WA104382004</t>
  </si>
  <si>
    <t>WA104380955</t>
  </si>
  <si>
    <t>TM23171261</t>
  </si>
  <si>
    <t>College budget</t>
  </si>
  <si>
    <t>WA104168603</t>
  </si>
  <si>
    <t>WA200004933</t>
  </si>
  <si>
    <t>TM11382977</t>
  </si>
  <si>
    <t>Family event calendar</t>
  </si>
  <si>
    <t>WA104381429</t>
  </si>
  <si>
    <t>WA200002427</t>
  </si>
  <si>
    <t>TM67353178</t>
  </si>
  <si>
    <t>Floral wedding invitation tracker</t>
  </si>
  <si>
    <t>WA104379955</t>
  </si>
  <si>
    <t>WA104381541</t>
  </si>
  <si>
    <t>tm67703106</t>
  </si>
  <si>
    <t>WA104198124</t>
  </si>
  <si>
    <t>WA200000934</t>
  </si>
  <si>
    <t>TM11628816</t>
  </si>
  <si>
    <t>Sales forecast tracker small business</t>
  </si>
  <si>
    <t>TM33814465</t>
  </si>
  <si>
    <t>College expense estimator</t>
  </si>
  <si>
    <t>TM89612228</t>
  </si>
  <si>
    <t>WA200002934</t>
  </si>
  <si>
    <t>WA104006972</t>
  </si>
  <si>
    <t>WA104380978</t>
  </si>
  <si>
    <t>WA200005441</t>
  </si>
  <si>
    <t>TM98424947</t>
  </si>
  <si>
    <t>WA104381270</t>
  </si>
  <si>
    <t>WA104380006</t>
  </si>
  <si>
    <t>WA200003601</t>
  </si>
  <si>
    <t>WA104099688</t>
  </si>
  <si>
    <t>WA200005105</t>
  </si>
  <si>
    <t>WA104379394</t>
  </si>
  <si>
    <t>WA200002252</t>
  </si>
  <si>
    <t>TM00000088</t>
  </si>
  <si>
    <t>Workshop survey</t>
  </si>
  <si>
    <t>TM00000071</t>
  </si>
  <si>
    <t>WA200002783</t>
  </si>
  <si>
    <t>WA103304320</t>
  </si>
  <si>
    <t>WA103982217</t>
  </si>
  <si>
    <t>WA200000004</t>
  </si>
  <si>
    <t>WA104381596</t>
  </si>
  <si>
    <t>WA200003666</t>
  </si>
  <si>
    <t>WA200004356</t>
  </si>
  <si>
    <t>WA104181413</t>
  </si>
  <si>
    <t>WA104382023</t>
  </si>
  <si>
    <t>WA200005656</t>
  </si>
  <si>
    <t>WA104379213</t>
  </si>
  <si>
    <t>TM00489538</t>
  </si>
  <si>
    <t>COUNTIF tutorial</t>
  </si>
  <si>
    <t>WA104379841</t>
  </si>
  <si>
    <t>WA104379485</t>
  </si>
  <si>
    <t>WA200000142</t>
  </si>
  <si>
    <t>WA200002808</t>
  </si>
  <si>
    <t>TM10000097</t>
  </si>
  <si>
    <t>TM10000109</t>
  </si>
  <si>
    <t>WA200001095</t>
  </si>
  <si>
    <t>WA200003886</t>
  </si>
  <si>
    <t>WA200005333</t>
  </si>
  <si>
    <t>WA200005129</t>
  </si>
  <si>
    <t>TM16410238</t>
  </si>
  <si>
    <t>Milestone charting roadmap</t>
  </si>
  <si>
    <t>WA200000139</t>
  </si>
  <si>
    <t>WA200003693</t>
  </si>
  <si>
    <t>WA200005545</t>
  </si>
  <si>
    <t>WA200002916</t>
  </si>
  <si>
    <t>WA200001529</t>
  </si>
  <si>
    <t>WA200002311</t>
  </si>
  <si>
    <t>WA200005901</t>
  </si>
  <si>
    <t>WA200002629</t>
  </si>
  <si>
    <t>WA104381893</t>
  </si>
  <si>
    <t>WA200004983</t>
  </si>
  <si>
    <t>WA104380255</t>
  </si>
  <si>
    <t>WA200004723</t>
  </si>
  <si>
    <t>WA104381100</t>
  </si>
  <si>
    <t>WA200005264</t>
  </si>
  <si>
    <t>WA200003887</t>
  </si>
  <si>
    <t>WA104380392</t>
  </si>
  <si>
    <t>WA104381292</t>
  </si>
  <si>
    <t>WA200005493</t>
  </si>
  <si>
    <t>WA200005314</t>
  </si>
  <si>
    <t>WA200004643</t>
  </si>
  <si>
    <t>WA200005429</t>
  </si>
  <si>
    <t>WA200005471</t>
  </si>
  <si>
    <t>TM00000078</t>
  </si>
  <si>
    <t>Party planning survey</t>
  </si>
  <si>
    <t>WA200003136</t>
  </si>
  <si>
    <t>WA200002928</t>
  </si>
  <si>
    <t>TM90000007</t>
  </si>
  <si>
    <t>WA104381080</t>
  </si>
  <si>
    <t>WA200002468</t>
  </si>
  <si>
    <t>WA200005194</t>
  </si>
  <si>
    <t>TM10000106</t>
  </si>
  <si>
    <t>WA200001656</t>
  </si>
  <si>
    <t>TM90000003</t>
  </si>
  <si>
    <t>WA200002214</t>
  </si>
  <si>
    <t>WA104192851</t>
  </si>
  <si>
    <t>WA200000108</t>
  </si>
  <si>
    <t>WA200002663</t>
  </si>
  <si>
    <t>WA104380727</t>
  </si>
  <si>
    <t>WA200001685</t>
  </si>
  <si>
    <t>WA200002617</t>
  </si>
  <si>
    <t>TM10000092</t>
  </si>
  <si>
    <t>WA103982221</t>
  </si>
  <si>
    <t>WA200002334</t>
  </si>
  <si>
    <t>TM91008433</t>
  </si>
  <si>
    <t>WA104379193</t>
  </si>
  <si>
    <t>WA200004632</t>
  </si>
  <si>
    <t>WA200005477</t>
  </si>
  <si>
    <t>WA104379502</t>
  </si>
  <si>
    <t>WA104380050</t>
  </si>
  <si>
    <t>WA200003632</t>
  </si>
  <si>
    <t>WA200003206</t>
  </si>
  <si>
    <t>TM16410232</t>
  </si>
  <si>
    <t>Seasonal family calendar (any year, Mon-Sun)</t>
  </si>
  <si>
    <t>WA200000025</t>
  </si>
  <si>
    <t>WA200000209</t>
  </si>
  <si>
    <t>TM96519909</t>
  </si>
  <si>
    <t>WA200003987</t>
  </si>
  <si>
    <t>Average #Actions per user in month</t>
  </si>
  <si>
    <t>Cluster​</t>
  </si>
  <si>
    <t>Basic commands</t>
  </si>
  <si>
    <t>Intermediate commands</t>
  </si>
  <si>
    <t>Advanced commands</t>
  </si>
  <si>
    <t>Total Intermediate and Advanced Commands</t>
  </si>
  <si>
    <t>Total Commands</t>
  </si>
  <si>
    <t>Novice Reader​ (28%)</t>
  </si>
  <si>
    <t>Novice Everyday Excel Users and Info Gatherers​</t>
  </si>
  <si>
    <t>Intermediate</t>
  </si>
  <si>
    <t>Advanced Analysts</t>
  </si>
  <si>
    <t>Advanced Full Stack Analyst</t>
  </si>
  <si>
    <t>Totals</t>
  </si>
  <si>
    <t>Mighty Digits</t>
  </si>
  <si>
    <t>Income Statement</t>
  </si>
  <si>
    <t>Annual</t>
  </si>
  <si>
    <t>Quarterly</t>
  </si>
  <si>
    <t>Monthly</t>
  </si>
  <si>
    <t>Model Functioning Properly</t>
  </si>
  <si>
    <t>Actual</t>
  </si>
  <si>
    <t>Projected</t>
  </si>
  <si>
    <t>Q4</t>
  </si>
  <si>
    <t>Q1</t>
  </si>
  <si>
    <t>Q2</t>
  </si>
  <si>
    <t>Q3</t>
  </si>
  <si>
    <t>Department</t>
  </si>
  <si>
    <t>AP</t>
  </si>
  <si>
    <t>Summary Grouping</t>
  </si>
  <si>
    <t>Income</t>
  </si>
  <si>
    <t>40100 SaaS Revenue</t>
  </si>
  <si>
    <t>40200 Implementation Revenue</t>
  </si>
  <si>
    <t>40300 Product Sales</t>
  </si>
  <si>
    <t>Total Income</t>
  </si>
  <si>
    <t>Cost of Goods Sold</t>
  </si>
  <si>
    <t>50100 Web Domain &amp; Hosting Fees</t>
  </si>
  <si>
    <t>50200 Cost of Hardware</t>
  </si>
  <si>
    <t>Total Cost of Goods Sold</t>
  </si>
  <si>
    <t>Gross Profit</t>
  </si>
  <si>
    <t>Operating Expenses</t>
  </si>
  <si>
    <t>60100 Advertising &amp; Marketing</t>
  </si>
  <si>
    <t>Payment Terms</t>
  </si>
  <si>
    <t>Advertising &amp; Marketing</t>
  </si>
  <si>
    <t>60200 Bank Charges &amp; Fees</t>
  </si>
  <si>
    <t>Other G&amp;A</t>
  </si>
  <si>
    <t>60300 Conferences &amp; Events</t>
  </si>
  <si>
    <t>60400 Dues &amp; Subscriptions</t>
  </si>
  <si>
    <t>Software &amp; Tech</t>
  </si>
  <si>
    <t>60500 Insurance</t>
  </si>
  <si>
    <t>60600 Office Expenses</t>
  </si>
  <si>
    <t>60610 Office Supplies &amp; Software</t>
  </si>
  <si>
    <t>60620 Rent &amp; Lease</t>
  </si>
  <si>
    <t>60630 Utilities</t>
  </si>
  <si>
    <t>60700 Professional Services</t>
  </si>
  <si>
    <t>Immediate</t>
  </si>
  <si>
    <t>Professional Fees</t>
  </si>
  <si>
    <t>60710 Accounting Fees</t>
  </si>
  <si>
    <t>60720 Consulting Fees</t>
  </si>
  <si>
    <t>60730 Legal Fees</t>
  </si>
  <si>
    <t>60740 Recruiting Fees</t>
  </si>
  <si>
    <t>60800 Payroll Expenses</t>
  </si>
  <si>
    <t>60810 Salary &amp; Wages</t>
  </si>
  <si>
    <t>Payroll</t>
  </si>
  <si>
    <t>60820 Payroll Taxes</t>
  </si>
  <si>
    <t>60830 Health Insurance</t>
  </si>
  <si>
    <t>60840 Payroll Processing Fees</t>
  </si>
  <si>
    <t>60850 Commissions Expense</t>
  </si>
  <si>
    <t>60900 Taxes &amp; Licenses</t>
  </si>
  <si>
    <t>61000 Travel, Meals &amp; Entertainment</t>
  </si>
  <si>
    <t>61010 Lodging</t>
  </si>
  <si>
    <t>Credit Card</t>
  </si>
  <si>
    <t>Travel, Meals &amp; Entertainment</t>
  </si>
  <si>
    <t>61020 Meals &amp; Entertainment</t>
  </si>
  <si>
    <t>61030 Travel</t>
  </si>
  <si>
    <t>Total Expenses</t>
  </si>
  <si>
    <t>Net Operating Income</t>
  </si>
  <si>
    <t>Other Income</t>
  </si>
  <si>
    <t>70100 Interest Income</t>
  </si>
  <si>
    <t>70200 Other Income</t>
  </si>
  <si>
    <t>Total Other Income</t>
  </si>
  <si>
    <t>Other Expenses</t>
  </si>
  <si>
    <t>80100 Depreciation Expense</t>
  </si>
  <si>
    <t>80200 Interest Expense</t>
  </si>
  <si>
    <t>Total Other Expenses</t>
  </si>
  <si>
    <t>Net Other Income</t>
  </si>
  <si>
    <t>Net Income</t>
  </si>
  <si>
    <t>Check</t>
  </si>
  <si>
    <t>COGS</t>
  </si>
  <si>
    <t>Opex</t>
  </si>
  <si>
    <t>Other Income + Other Expenses</t>
  </si>
  <si>
    <t>Value Row</t>
  </si>
  <si>
    <t>Summation Row</t>
  </si>
  <si>
    <t>Prod, last 30d</t>
  </si>
  <si>
    <t>Count</t>
  </si>
  <si>
    <t>Percent</t>
  </si>
  <si>
    <t>Unrecognized TLR</t>
  </si>
  <si>
    <t>Empty Headers</t>
  </si>
  <si>
    <t>Autofix</t>
  </si>
  <si>
    <t>Missing Header Row</t>
  </si>
  <si>
    <t>Average failure count from the yellow area of the table that the chart is displaying</t>
  </si>
  <si>
    <t>Empty Headers,Duplicate Headers</t>
  </si>
  <si>
    <t>Duplicate Headers</t>
  </si>
  <si>
    <t>Merged Cells</t>
  </si>
  <si>
    <t>Totals Row Aggregation</t>
  </si>
  <si>
    <t>Crosstab</t>
  </si>
  <si>
    <t>Merged Cells,Multiple Header Rows,Empty Headers,Duplicate Headers</t>
  </si>
  <si>
    <t>Hierarchical</t>
  </si>
  <si>
    <t>Multiple Header Rows,Empty Headers,Duplicate Headers</t>
  </si>
  <si>
    <t>Merged Cells,Empty Headers,Duplicate Headers</t>
  </si>
  <si>
    <t>Unsupported Aggregations</t>
  </si>
  <si>
    <t>Merged Cells,Empty Headers</t>
  </si>
  <si>
    <t>Empty Headers,Crosstab</t>
  </si>
  <si>
    <t>Crosstab+autofix</t>
  </si>
  <si>
    <t>Row Major</t>
  </si>
  <si>
    <t>Row major</t>
  </si>
  <si>
    <t>Merged Cells,Multiple Header Rows</t>
  </si>
  <si>
    <t>Crosstab,Totals Row Aggregation</t>
  </si>
  <si>
    <t>Merged Cells,Missing Header Row</t>
  </si>
  <si>
    <t>Unsupported Aggregations,Empty Headers,Duplicate Headers</t>
  </si>
  <si>
    <t>Unsupported Aggregations,Empty Headers</t>
  </si>
  <si>
    <t>Empty Headers,Duplicate Headers,Totals Row Aggregation</t>
  </si>
  <si>
    <t>Empty Headers,Totals Row Aggregation</t>
  </si>
  <si>
    <t>Row Major,Empty Headers,Duplicate Headers</t>
  </si>
  <si>
    <t>Row Major,Empty Headers</t>
  </si>
  <si>
    <t>Multiple Header Rows,Duplicate Headers</t>
  </si>
  <si>
    <t>Row Major,No Header Columns</t>
  </si>
  <si>
    <t>Empty Headers,Duplicate Headers,Crosstab</t>
  </si>
  <si>
    <t>Unsupported Aggregations,Multiple Header Rows,Empty Headers,Duplicate Headers</t>
  </si>
  <si>
    <t>The average should be 11788.96 not 12077 like BizChat says</t>
  </si>
  <si>
    <t>Merged Cells,Multiple Header Rows,Empty Headers</t>
  </si>
  <si>
    <t>Merged Cells,Unsupported Aggregations,Multiple Header Rows,Empty Headers,Duplicate Headers</t>
  </si>
  <si>
    <t>Missing Header Row,Totals Row Aggregation</t>
  </si>
  <si>
    <t>Missing Header Row,Crosstab</t>
  </si>
  <si>
    <t>Merged Cells,Multiple Header Rows,Empty Headers,Duplicate Headers,Totals Row Aggregation</t>
  </si>
  <si>
    <t>Unsupported Aggregations,Missing Header Row</t>
  </si>
  <si>
    <t>Merged Cells,Totals Row Aggregation</t>
  </si>
  <si>
    <t>Merged Cells,Crosstab</t>
  </si>
  <si>
    <t>Empty Headers,Crosstab,Totals Row Aggregation</t>
  </si>
  <si>
    <t>Merged Cells,Unsupported Aggregations</t>
  </si>
  <si>
    <t>Row Major,Empty Headers,Duplicate Headers,Multiple Header Columns</t>
  </si>
  <si>
    <t>Merged Cells,Duplicate Headers</t>
  </si>
  <si>
    <t>Row Major,Merged Cells,Empty Headers,Duplicate Headers,Multiple Header Columns</t>
  </si>
  <si>
    <t>Merged Cells,Unsupported Aggregations,Empty Headers,Duplicate Headers</t>
  </si>
  <si>
    <t>Duplicate Headers,Totals Row Aggregation</t>
  </si>
  <si>
    <t>Merged Cells,Multiple Header Rows,Empty Headers,Duplicate Headers,Crosstab</t>
  </si>
  <si>
    <t>Merged Cells,Empty Headers,Duplicate Headers,Crosstab</t>
  </si>
  <si>
    <t>Merged Cells,Empty Headers,Duplicate Headers,Totals Row Aggregation</t>
  </si>
  <si>
    <t>Merged Cells,Multiple Header Rows,Duplicate Headers</t>
  </si>
  <si>
    <t>Row Major,Merged Cells,Empty Headers,Duplicate Headers</t>
  </si>
  <si>
    <t>Multiple Header Rows,Empty Headers,Duplicate Headers,Totals Row Aggregation</t>
  </si>
  <si>
    <t>Merged Cells,Unsupported Aggregations,Empty Headers</t>
  </si>
  <si>
    <t>Duplicate Headers,Crosstab</t>
  </si>
  <si>
    <t>Multiple Header Rows,Empty Headers,Duplicate Headers,Crosstab</t>
  </si>
  <si>
    <t>Merged Cells,Empty Headers,Totals Row Aggregation</t>
  </si>
  <si>
    <t>Merged Cells,Empty Headers,Crosstab</t>
  </si>
  <si>
    <t>Row Major,Merged Cells,Empty Headers</t>
  </si>
  <si>
    <t>Unsupported Aggregations,Totals Row Aggregation</t>
  </si>
  <si>
    <t>Row Major,Unsupported Aggregations</t>
  </si>
  <si>
    <t>Unsupported Aggregations,Duplicate Headers</t>
  </si>
  <si>
    <t>Empty Headers,Duplicate Headers,Crosstab,Totals Row Aggregation</t>
  </si>
  <si>
    <t>Row Major,Merged Cells,No Header Columns</t>
  </si>
  <si>
    <t>Row Major,Merged Cells</t>
  </si>
  <si>
    <t>Unsupported Aggregations,Multiple Header Rows,Duplicate Headers</t>
  </si>
  <si>
    <t>Multiple Header Rows</t>
  </si>
  <si>
    <t>Merged Cells,Multiple Header Rows,Crosstab</t>
  </si>
  <si>
    <t>Row Major,Unsupported Aggregations,Empty Headers,Duplicate Headers</t>
  </si>
  <si>
    <t>Merged Cells,Multiple Header Rows,Totals Row Aggregation</t>
  </si>
  <si>
    <t>Merged Cells,Empty Headers,Duplicate Headers,Crosstab,Totals Row Aggregation</t>
  </si>
  <si>
    <t>Duplicate Headers,Crosstab,Totals Row Aggregation</t>
  </si>
  <si>
    <t>Merged Cells,Unsupported Aggregations,Missing Header Row</t>
  </si>
  <si>
    <t>Merged Cells,Unsupported Aggregations,Multiple Header Rows</t>
  </si>
  <si>
    <t>Row Major,Duplicate Headers,Multiple Header Columns</t>
  </si>
  <si>
    <t>Merged Cells,Missing Header Row,Crosstab</t>
  </si>
  <si>
    <t>Merged Cells,Missing Header Row,Totals Row Aggregation</t>
  </si>
  <si>
    <t>Row Major,Unsupported Aggregations,Empty Headers</t>
  </si>
  <si>
    <t>Multiple Header Rows,Empty Headers,Duplicate Headers,Crosstab,Totals Row Aggregation</t>
  </si>
  <si>
    <t>Merged Cells,Multiple Header Rows,Empty Headers,Duplicate Headers,Crosstab,Totals Row Aggregation</t>
  </si>
  <si>
    <t>Multiple Header Rows,Duplicate Headers,Totals Row Aggregation</t>
  </si>
  <si>
    <t>Row Major,Merged Cells,Multiple Header Columns</t>
  </si>
  <si>
    <t>Row Major,Duplicate Headers</t>
  </si>
  <si>
    <t>Merged Cells,Multiple Header Rows,Empty Headers,Crosstab</t>
  </si>
  <si>
    <t>Unsupported Aggregations,Empty Headers,Totals Row Aggregation</t>
  </si>
  <si>
    <t>Unsupported Aggregations,Empty Headers,Duplicate Headers,Totals Row Aggregation</t>
  </si>
  <si>
    <t>Multiple Header Rows,Duplicate Headers,Crosstab</t>
  </si>
  <si>
    <t>Merged Cells,Crosstab,Totals Row Aggregation</t>
  </si>
  <si>
    <t>Merged Cells,Duplicate Headers,Crosstab</t>
  </si>
  <si>
    <t>Merged Cells,Multiple Header Rows,Duplicate Headers,Crosstab</t>
  </si>
  <si>
    <t>Merged Cells,Multiple Header Rows,Empty Headers,Totals Row Aggregation</t>
  </si>
  <si>
    <t>Merged Cells,Empty Headers,Crosstab,Totals Row Aggregation</t>
  </si>
  <si>
    <t>Unsupported Aggregations,Crosstab,Totals Row Aggregation</t>
  </si>
  <si>
    <t>Merged Cells,Unsupported Aggregations,Multiple Header Rows,Empty Headers</t>
  </si>
  <si>
    <t>Merged Cells,Duplicate Headers,Totals Row Aggregation</t>
  </si>
  <si>
    <t>Multiple Header Rows,Empty Headers</t>
  </si>
  <si>
    <t>Row Major,Unsupported Aggregations,Empty Headers,Duplicate Headers,Multiple Header Columns</t>
  </si>
  <si>
    <t>Row Major,Merged Cells,Empty Headers,Multiple Header Columns</t>
  </si>
  <si>
    <t>Merged Cells,Unsupported Aggregations,Multiple Header Rows,Duplicate Headers</t>
  </si>
  <si>
    <t>Merged Cells,Multiple Header Rows,Duplicate Headers,Totals Row Aggregation</t>
  </si>
  <si>
    <t>Row Major,Merged Cells,Unsupported Aggregations,Empty Headers,Duplicate Headers,Multiple Header Columns</t>
  </si>
  <si>
    <t>Merged Cells,Unsupported Aggregations,Totals Row Aggregation</t>
  </si>
  <si>
    <t>Merged Cells,Unsupported Aggregations,Duplicate Headers</t>
  </si>
  <si>
    <t>Merged Cells,Unsupported Aggregations,Multiple Header Rows,Empty Headers,Duplicate Headers,Totals Row Aggregation</t>
  </si>
  <si>
    <t>Row Major,Merged Cells,Unsupported Aggregations,Empty Headers,Duplicate Headers</t>
  </si>
  <si>
    <t>Row Major,Merged Cells,Unsupported Aggregations,Empty Headers</t>
  </si>
  <si>
    <t>Merged Cells,Unsupported Aggregations,Empty Headers,Duplicate Headers,Totals Row Aggregation</t>
  </si>
  <si>
    <t>Row Major,Merged Cells,Duplicate Headers,Multiple Header Columns</t>
  </si>
  <si>
    <t>Row Major,Unsupported Aggregations,No Header Columns</t>
  </si>
  <si>
    <t>Unsupported Aggregations,Duplicate Headers,Totals Row Aggregation</t>
  </si>
  <si>
    <t>Merged Cells,Multiple Header Rows,Crosstab,Totals Row Aggregation</t>
  </si>
  <si>
    <t>Row Major,Unsupported Aggregations,Duplicate Headers,Multiple Header Columns</t>
  </si>
  <si>
    <t>Unsupported Aggregations,Missing Header Row,Totals Row Aggregation</t>
  </si>
  <si>
    <t>Missing Header Row,Crosstab,Totals Row Aggregation</t>
  </si>
  <si>
    <t>Unsupported Aggregations,Empty Headers,Crosstab,Totals Row Aggregation</t>
  </si>
  <si>
    <t>Merged Cells,Unsupported Aggregations,Empty Headers,Totals Row Aggregation</t>
  </si>
  <si>
    <t>Unsupported Aggregations,Multiple Header Rows,Empty Headers,Duplicate Headers,Totals Row Aggregation</t>
  </si>
  <si>
    <t>Row Major,Merged Cells,Unsupported Aggregations</t>
  </si>
  <si>
    <t>Multiple Header Rows,Crosstab</t>
  </si>
  <si>
    <t>Row Major,Unsupported Aggregations,Duplicate Headers</t>
  </si>
  <si>
    <t>Multiple Header Rows,Duplicate Headers,Crosstab,Totals Row Aggregation</t>
  </si>
  <si>
    <t>Row Major,Merged Cells,Unsupported Aggregations,No Header Columns</t>
  </si>
  <si>
    <t>Merged Cells,Unsupported Aggregations,Empty Headers,Duplicate Headers,Crosstab,Totals Row Aggregation</t>
  </si>
  <si>
    <t>Unsupported Aggregations,Multiple Header Rows</t>
  </si>
  <si>
    <t>Unsupported Aggregations,Empty Headers,Duplicate Headers,Crosstab,Totals Row Aggregation</t>
  </si>
  <si>
    <t>Merged Cells,Unsupported Aggregations,Empty Headers,Crosstab,Totals Row Aggregation</t>
  </si>
  <si>
    <t>Merged Cells,Unsupported Aggregations,Duplicate Headers,Totals Row Aggregation</t>
  </si>
  <si>
    <t>Multiple Header Rows,Totals Row Aggregation</t>
  </si>
  <si>
    <t>Unsupported Aggregations,Duplicate Headers,Crosstab,Totals Row Aggregation</t>
  </si>
  <si>
    <t>Merged Cells,Unsupported Aggregations,Multiple Header Rows,Totals Row Aggregation</t>
  </si>
  <si>
    <t>Row Major,Merged Cells,Unsupported Aggregations,Multiple Header Columns</t>
  </si>
  <si>
    <t>Merged Cells,Multiple Header Rows,Duplicate Headers,Crosstab,Totals Row Aggregation</t>
  </si>
  <si>
    <t>Merged Cells,Unsupported Aggregations,Crosstab,Totals Row Aggregation</t>
  </si>
  <si>
    <t>Merged Cells,Multiple Header Rows,Empty Headers,Crosstab,Totals Row Aggregation</t>
  </si>
  <si>
    <t>Row Major,Merged Cells,Duplicate Headers</t>
  </si>
  <si>
    <t>Row Major,Merged Cells,Unsupported Aggregations,Empty Headers,Multiple Header Columns</t>
  </si>
  <si>
    <t>Merged Cells,Missing Header Row,Crosstab,Totals Row Aggregation</t>
  </si>
  <si>
    <t>Merged Cells,Duplicate Headers,Crosstab,Totals Row Aggregation</t>
  </si>
  <si>
    <t>Multiple Header Rows,Empty Headers,Crosstab</t>
  </si>
  <si>
    <t>Unsupported Aggregations,Multiple Header Rows,Duplicate Headers,Totals Row Aggregation</t>
  </si>
  <si>
    <t>Unsupported Aggregations,Multiple Header Rows,Empty Headers</t>
  </si>
  <si>
    <t>Row Major,Merged Cells,Unsupported Aggregations,Duplicate Headers,Multiple Header Columns</t>
  </si>
  <si>
    <t>Merged Cells,Unsupported Aggregations,Multiple Header Rows,Empty Headers,Duplicate Headers,Crosstab,Totals Row Aggregation</t>
  </si>
  <si>
    <t>Multiple Header Rows,Crosstab,Totals Row Aggregation</t>
  </si>
  <si>
    <t>Merged Cells,Unsupported Aggregations,Multiple Header Rows,Crosstab,Totals Row Aggregation</t>
  </si>
  <si>
    <t>Row Major,Merged Cells,Unsupported Aggregations,Duplicate Headers</t>
  </si>
  <si>
    <t>Merged Cells,Unsupported Aggregations,Missing Header Row,Totals Row Aggregation</t>
  </si>
  <si>
    <t>Row Major,Multiple Header Columns</t>
  </si>
  <si>
    <t>Merged Cells,Unsupported Aggregations,Multiple Header Rows,Empty Headers,Totals Row Aggregation</t>
  </si>
  <si>
    <t>Multiple Header Rows,Empty Headers,Crosstab,Totals Row Aggregation</t>
  </si>
  <si>
    <t>Multiple Header Rows,Empty Headers,Totals Row Aggregation</t>
  </si>
  <si>
    <t>Unsupported Aggregations,Multiple Header Rows,Duplicate Headers,Crosstab,Totals Row Aggregation</t>
  </si>
  <si>
    <t>Row Major,Empty Headers,Multiple Header Columns</t>
  </si>
  <si>
    <t>Unsupported Aggregations,Missing Header Row,Crosstab,Totals Row Aggregation</t>
  </si>
  <si>
    <t>Merged Cells,Unsupported Aggregations,Multiple Header Rows,Duplicate Headers,Totals Row Aggregation</t>
  </si>
  <si>
    <t>Unsupported Aggregations,Multiple Header Rows,Empty Headers,Duplicate Headers,Crosstab,Totals Row Aggregation</t>
  </si>
  <si>
    <t>Row Major,Unsupported Aggregations,Multiple Header Columns</t>
  </si>
  <si>
    <t>ID</t>
  </si>
  <si>
    <t>Priority</t>
  </si>
  <si>
    <t>Title</t>
  </si>
  <si>
    <t>State</t>
  </si>
  <si>
    <t>Tags</t>
  </si>
  <si>
    <t>Iteration Path</t>
  </si>
  <si>
    <t>Created By</t>
  </si>
  <si>
    <t>Resolved By</t>
  </si>
  <si>
    <t>Resolved Reason</t>
  </si>
  <si>
    <t>Created Date</t>
  </si>
  <si>
    <t>Resolved Date</t>
  </si>
  <si>
    <t>AppState &amp; Simulation state reducer unable to syntax to implement compile time action exhaustive check</t>
  </si>
  <si>
    <t>Closed</t>
  </si>
  <si>
    <t>InsidersMUST</t>
  </si>
  <si>
    <t>OC</t>
  </si>
  <si>
    <t>Dominique Fortier</t>
  </si>
  <si>
    <t>Zack Elliott</t>
  </si>
  <si>
    <t>Fixed</t>
  </si>
  <si>
    <t>Can't compile to any staging environment besides dev - Development flag not passed to Controller</t>
  </si>
  <si>
    <t>TechDebt; Triaged</t>
  </si>
  <si>
    <t>OC\CY18Q2 (Apr-Jun)\1805-May\May01</t>
  </si>
  <si>
    <t>Matt Asplund</t>
  </si>
  <si>
    <t>Some raw data for Stacked Chart 100% is missing &amp; bad data?</t>
  </si>
  <si>
    <t>TeamDF</t>
  </si>
  <si>
    <t>Maha Alam</t>
  </si>
  <si>
    <t>Duplicate</t>
  </si>
  <si>
    <t>Insight type 15 is not supported</t>
  </si>
  <si>
    <t>Jessie Xue</t>
  </si>
  <si>
    <t>Chuck Strempler</t>
  </si>
  <si>
    <t>Add to sheet button does not turn cursor into a pointer</t>
  </si>
  <si>
    <t>InsidersMUST; TeamDF</t>
  </si>
  <si>
    <t>Marilyn Harris</t>
  </si>
  <si>
    <t>Expansion doesn't work for discontiguous rows</t>
  </si>
  <si>
    <t>Won't Fix</t>
  </si>
  <si>
    <t>Stacked Column y axis problem for both preview and Excel chart</t>
  </si>
  <si>
    <t>Assigned To</t>
  </si>
  <si>
    <t>Typescript incorrectly assumes that compose returns an object instead of a function</t>
  </si>
  <si>
    <t>Sameer Jagdale</t>
  </si>
  <si>
    <t>Inserted charts should have proper color (scatters) and no grid lines</t>
  </si>
  <si>
    <t>By Design</t>
  </si>
  <si>
    <t>In datasets with a row of aggregations at the end of the table, incorrect insights are returned.</t>
  </si>
  <si>
    <t>TableDetection; TeamBugBash; TeamDF</t>
  </si>
  <si>
    <t>Mike Woolf</t>
  </si>
  <si>
    <t>Insights behavior in protected view</t>
  </si>
  <si>
    <t>Get Add-in can not be loaded error.</t>
  </si>
  <si>
    <t>Leif Brenne</t>
  </si>
  <si>
    <t>Not Repro</t>
  </si>
  <si>
    <t>I've loaded Insights add-in, but icon in ribbon doesn't appear</t>
  </si>
  <si>
    <t># of installs for add-in</t>
  </si>
  <si>
    <t>Insight Services on Excel online doesn't load</t>
  </si>
  <si>
    <t>Error when getting insights and there are blanks in the header row</t>
  </si>
  <si>
    <t>TableDetection; TeamDF</t>
  </si>
  <si>
    <t>Mathew Olinger</t>
  </si>
  <si>
    <t>X-axis of this insight should be sorted as dates (for string dates, not date-formatted numbers column)</t>
  </si>
  <si>
    <t>MetadataReco; ptdfNext; TeamBugBash; TeamDF</t>
  </si>
  <si>
    <t>Chris Chapin</t>
  </si>
  <si>
    <t>Show All button should be above unsupported insights + unsupported insights should be filtered out</t>
  </si>
  <si>
    <t>Scroll behavior is odd when you have lots of fields in your data</t>
  </si>
  <si>
    <t>Insight title chart is not highlighting text correctly</t>
  </si>
  <si>
    <t>InsidersMUST; ptdfNext; TeamDF</t>
  </si>
  <si>
    <t>Insight pane cuts off the last insight card</t>
  </si>
  <si>
    <t>Analysis pane checkbox and button color and sizes</t>
  </si>
  <si>
    <t>Dataset does not return any insights in one file and the same data return insights in another file</t>
  </si>
  <si>
    <t>Dany Hoter</t>
  </si>
  <si>
    <t>Insights will not insert in compatibility mode</t>
  </si>
  <si>
    <t>Field spacing in preferences pane is squished</t>
  </si>
  <si>
    <t>Show All button appears to hover before insights are returned</t>
  </si>
  <si>
    <t>Clicking on the text or white part of the "failed to insert insight" message should still dismiss</t>
  </si>
  <si>
    <t>Charlie Ellis</t>
  </si>
  <si>
    <t>Numeric fields that we generally treat as measures should never be used for filtering / subspace</t>
  </si>
  <si>
    <t>MetadataReco; ptdfNext; ptdfWave2MUST</t>
  </si>
  <si>
    <t>Add versioning check to Chart Recommendations</t>
  </si>
  <si>
    <t>Carl Sutter</t>
  </si>
  <si>
    <t>100% stacked chart distorted after inserting into sheet</t>
  </si>
  <si>
    <t>Tooltips appear on all data points</t>
  </si>
  <si>
    <t>Apostrophe (') in chart title</t>
  </si>
  <si>
    <t>InsidersMUST; TeamBugBash</t>
  </si>
  <si>
    <t>Data differs across preview and inserted chart</t>
  </si>
  <si>
    <t>TeamBugBash</t>
  </si>
  <si>
    <t>De-prioritize N/A, NA and blank rows or row values</t>
  </si>
  <si>
    <t>Resolved</t>
  </si>
  <si>
    <t>postInsiders; ptdfNext; TeamBugBash</t>
  </si>
  <si>
    <t>OC\CY18Q2 (Apr-Jun)</t>
  </si>
  <si>
    <t>Mar Gines Marin</t>
  </si>
  <si>
    <t>Scroll bar is often invisible to users until their mouse hovers over it.</t>
  </si>
  <si>
    <t>InsidersMUST; InsightsUX; TeamBugBash</t>
  </si>
  <si>
    <t>Title: "Multiple/several trends" is not clear</t>
  </si>
  <si>
    <t>InsightsUX; postInsiders; PreviewQuality; Triaged</t>
  </si>
  <si>
    <t>OC\CY18Q1 (Jan-Mar)</t>
  </si>
  <si>
    <t>Monotonicity insight doesn't work when subspace filtering is required</t>
  </si>
  <si>
    <t>ptdfNext</t>
  </si>
  <si>
    <t>Zhouyu Fu</t>
  </si>
  <si>
    <t>inserted recommended chat is using different color series</t>
  </si>
  <si>
    <t>InsidersMUST; InsightsUX; TeamBugBash2</t>
  </si>
  <si>
    <t>OC\CY17Q4 (Oct-Dec)\1710-Oct</t>
  </si>
  <si>
    <t>Better metadata treatment for currencies that looks beyond the column header</t>
  </si>
  <si>
    <t>MetadataReco; ptdfNext; TeamBugBash2</t>
  </si>
  <si>
    <t>Jennifer Halberstam (MICHELSTEIN)</t>
  </si>
  <si>
    <t>Perf chokes on 16K row CSV file</t>
  </si>
  <si>
    <t>InsidersMUST; TeamBugBash2</t>
  </si>
  <si>
    <t>Selection enabled on text in the Insights charts</t>
  </si>
  <si>
    <t>InsightsUX; ptdfNext; ptdfWave2MUST; TeamBugBash3</t>
  </si>
  <si>
    <t>Dan Clay</t>
  </si>
  <si>
    <t>Insights on large data gives useless error</t>
  </si>
  <si>
    <t>InsightsError; ptdfNext; TeamBugBash3</t>
  </si>
  <si>
    <t>Can select text error text in insights pane</t>
  </si>
  <si>
    <t>Re-design/Implement Refresh Button</t>
  </si>
  <si>
    <t>InsightsUX; ptdfNext; TeamBugBash3</t>
  </si>
  <si>
    <t>Change "Add to Sheet" string to "Insert Chart"</t>
  </si>
  <si>
    <t>InsightsUX; ptdfNext</t>
  </si>
  <si>
    <t>A number of events have blank user ids</t>
  </si>
  <si>
    <t>Telemetry Gap</t>
  </si>
  <si>
    <t>Numbers stored as text treated as a measure not a dimension leading to problems with inserted pivots and charts</t>
  </si>
  <si>
    <t>MetadataReco; October Sprint; OEPCategorizationHandler Done; OEPOther; postInsiders; ptdfNext; Triaged</t>
  </si>
  <si>
    <t>OC\CY18Q1 (Jan-Mar)\1802-Feb\Feb01</t>
  </si>
  <si>
    <t>Can we tell whether an insight was deleted?</t>
  </si>
  <si>
    <t>OC\CY17Q4 (Oct-Dec)</t>
  </si>
  <si>
    <t>remove Ivyweb chart light border around ivyweb chart</t>
  </si>
  <si>
    <t>scrollbar should not have pointer cursor</t>
  </si>
  <si>
    <t>For ALL requests sent from Maha's laptop; she is gettig an error message.</t>
  </si>
  <si>
    <t>Excel Insights button should be disabled in protected view</t>
  </si>
  <si>
    <t>InsidersMUST; OXOML</t>
  </si>
  <si>
    <t>Ameya Bhatawdekar</t>
  </si>
  <si>
    <t>Insights pane resizes much smaller moving from monitor with scale 100% to higher DPI monitor</t>
  </si>
  <si>
    <t>InsightsExtensibilityIssues</t>
  </si>
  <si>
    <t>Kevin Kahl</t>
  </si>
  <si>
    <t>Excel: Insights pane display as blank in excel workbook embedded in Word/PPT.</t>
  </si>
  <si>
    <t>New</t>
  </si>
  <si>
    <t>Triaged; xlcaredany; xlOct2017TestPass; xlPostMortemNo</t>
  </si>
  <si>
    <t>Wendy Jiang</t>
  </si>
  <si>
    <t>XL\Insights: create chart from Insights pane with selection currently on an existing chart willnot put focus on the new chart.</t>
  </si>
  <si>
    <t>xlOct2017TestPass</t>
  </si>
  <si>
    <t>Thao Moua</t>
  </si>
  <si>
    <t>Total insight count div should not appear in loading screen</t>
  </si>
  <si>
    <t>insiderMUST; UXPolish</t>
  </si>
  <si>
    <t>Loading screen is blurry and font is too thick</t>
  </si>
  <si>
    <t>UXPolish</t>
  </si>
  <si>
    <t>Style trendlines as rounded dots.</t>
  </si>
  <si>
    <t>Triaged</t>
  </si>
  <si>
    <t>Update Trend/Monotonicity to “Score increases over Date1 / Score decreases over Date2” when there are multiple date columns</t>
  </si>
  <si>
    <t>InsightsUX; OXOML; postInsiders; Triaged</t>
  </si>
  <si>
    <t>OC\CY18Q1 (Jan-Mar)\1802-Feb\Feb02</t>
  </si>
  <si>
    <t>Excel Insight Services: About Intelligent Services -&gt; Apply to: does not include Excel 2016</t>
  </si>
  <si>
    <t>postInsiders; Triaged; XLCaresAny; xlOct2017TestPass; xlPostMortemNo</t>
  </si>
  <si>
    <t>Kelly Zhang</t>
  </si>
  <si>
    <t>Cannot insert pivot chart insight when column titles use reserved fields (and there are more than 2 rows of data)</t>
  </si>
  <si>
    <t>postInsiders; Triaged</t>
  </si>
  <si>
    <t>Insights with too many categories</t>
  </si>
  <si>
    <t>postInsiders; Quality; Triaged</t>
  </si>
  <si>
    <t>OC\TBD</t>
  </si>
  <si>
    <t>Carlos Otero</t>
  </si>
  <si>
    <t>Donut charts difficult to interpret in the grid because of multiple gray slices</t>
  </si>
  <si>
    <t>Thomas Dunlap</t>
  </si>
  <si>
    <t>Dropping donut chart when there are too many labels</t>
  </si>
  <si>
    <t>Accessibility - Narrator says Insights complete URL</t>
  </si>
  <si>
    <t>InsightsExtensibilityIssues; postInsiders; Triaged</t>
  </si>
  <si>
    <t>Accessibility - UIA tree defines chart properties as buttons</t>
  </si>
  <si>
    <t>Include legends for multi-series recommended charts</t>
  </si>
  <si>
    <t>Office.js API getSelectedRange throws when CTRL-clicking to create a selection.</t>
  </si>
  <si>
    <t>InsightsExtensibilityIssues; postInsiders; SDX_Insights; SDX_PartnerAsk; Triaged</t>
  </si>
  <si>
    <t>OC\CY18Q1 (Jan-Mar)\1803-Mar\Mar02</t>
  </si>
  <si>
    <t>Michael Molyneaux</t>
  </si>
  <si>
    <t>Incorrect visualization for 2D pivot tables of time series data with missing values on the preview pane</t>
  </si>
  <si>
    <t>postInsiders; PreviewQuality; Triaged</t>
  </si>
  <si>
    <t>Is this helpful drop-up menu shouldn't have drop shadow</t>
  </si>
  <si>
    <t>postInsiders</t>
  </si>
  <si>
    <t>Move the chart title truncation logic from ChartRecommenderConverter to the client</t>
  </si>
  <si>
    <t>postInsiders; TechDebt; Triaged</t>
  </si>
  <si>
    <t>Manan Sanghi</t>
  </si>
  <si>
    <t>Tim Burrell (OXOML)</t>
  </si>
  <si>
    <t>Table recognition does not handle custom date formats.</t>
  </si>
  <si>
    <t>Chart Reco doughnut charts should not have axes</t>
  </si>
  <si>
    <t>Light gray border around ChartReco doughnut chart</t>
  </si>
  <si>
    <t>Remove Send feedback link</t>
  </si>
  <si>
    <t>postInsiders; Triaged; TriagedTechDebt</t>
  </si>
  <si>
    <t>Need Telemetry on Time for our Pane to load</t>
  </si>
  <si>
    <t>Excel/Insights: Content Insert Chart is overlapped with content Is this helpful after resize Insights pane to be small.</t>
  </si>
  <si>
    <t>Triaged; xlDec2017TestPass</t>
  </si>
  <si>
    <t>Insights not run on datasheet where first column is &lt;50% filled (and format == General)</t>
  </si>
  <si>
    <t>Jason Mayorga</t>
  </si>
  <si>
    <t>Clicking on Insert chart leaves cursor in "progress" spinning state</t>
  </si>
  <si>
    <t>Can't insert recommendation in Cell Edit mode (keyboard shortcut F2)</t>
  </si>
  <si>
    <t>"Total n results" footer needs bottom padding</t>
  </si>
  <si>
    <t>Chrome/Safari/Opera: Tab should not tab through data points on SVGs</t>
  </si>
  <si>
    <t>OC\CY18Q1 (Jan-Mar)\1803-Mar\Mar01</t>
  </si>
  <si>
    <t>[XLO: IE/Edge] Tab should move from recommendation to recommendation</t>
  </si>
  <si>
    <t>OC\CY18Q2 (Apr-Jun)\1806-Jun\Jun02</t>
  </si>
  <si>
    <t>insights charts are rendering out of the pane / overflowing when first opening.</t>
  </si>
  <si>
    <t>Uneven bar heights on bar charts</t>
  </si>
  <si>
    <t>Pie/doughnut chart arcs don't align</t>
  </si>
  <si>
    <t>James Marshall</t>
  </si>
  <si>
    <t>Different behaviors on datasets in XLO and Win32</t>
  </si>
  <si>
    <t>FeatureRollout - Microsoft.Office.Excel.Insights.UseInsightsV1Api - CurrentChannelGap</t>
  </si>
  <si>
    <t>FeatureRolloutRegulator; Hash:Microsoft.Office.Excel.Insights.UseInsightsV1Api:CurrentChannelGap; Triaged</t>
  </si>
  <si>
    <t>Excel Bot</t>
  </si>
  <si>
    <t>FeatureRollout - Microsoft.Office.Excel.Insights - CurrentChannelGap</t>
  </si>
  <si>
    <t>FeatureRolloutRegulator; Hash:Microsoft.Office.Excel.Insights:CurrentChannelGap; Triaged</t>
  </si>
  <si>
    <t>FeatureRollout - Microsoft.Office.Excel.InsightsLoggingChart - StaleProdCurrentChannel</t>
  </si>
  <si>
    <t>FeatureRolloutRegulator; Hash:Microsoft.Office.Excel.InsightsLoggingChart:StaleProdCurrentChannel; Triaged; xlcares1812</t>
  </si>
  <si>
    <t>Specify Insights agave pane to initiate at 320px width for WIN32, MAC, XLO</t>
  </si>
  <si>
    <t>link to privacy policy about the data on this page would be helpful</t>
  </si>
  <si>
    <t>FeatureRollout - Microsoft.Office.Excel.InsightsUsePivotBridge - CurrentChannelGap</t>
  </si>
  <si>
    <t>FeatureRolloutRegulator; Hash:Microsoft.Office.Excel.InsightsUsePivotBridge:CurrentChannelGap; ToolReview; Triaged</t>
  </si>
  <si>
    <t>FeatureRollout - Microsoft.Office.Excel.Insights.CompressRangeData - CurrentChannelGap</t>
  </si>
  <si>
    <t>FeatureRolloutRegulator; Hash:Microsoft.Office.Excel.Insights.CompressRangeData:CurrentChannelGap; ToolReview; Triaged</t>
  </si>
  <si>
    <t>Insights inserts sheets behavior is different than existing PivotTable/PivotChart behavior</t>
  </si>
  <si>
    <t>Network Timeout Error is a tad misleading</t>
  </si>
  <si>
    <t>Title needs a space</t>
  </si>
  <si>
    <t>Keyboard focus dotted outlines not appearing on preferences pane controls</t>
  </si>
  <si>
    <t>OC\CY18Q2 (Apr-Jun)\1804-Apr\Apr02</t>
  </si>
  <si>
    <t>Narrator rambles on about aggregation types when fields are checked/unchecked</t>
  </si>
  <si>
    <t>OC\CY18Q2 (Apr-Jun)\1805-May\May02</t>
  </si>
  <si>
    <t>Raw2DCorrelation should only calculate outliers based on the distance from the trend line/velocity, not looking at the distance from cluster</t>
  </si>
  <si>
    <t>Justin Ding</t>
  </si>
  <si>
    <t>Range ID column in ETW events has garbage values</t>
  </si>
  <si>
    <t>OC\CY18Q2 (Apr-Jun)\1804-Apr\Apr01</t>
  </si>
  <si>
    <t>Pane allows side drag on multi-touch gestures</t>
  </si>
  <si>
    <t>Triagged</t>
  </si>
  <si>
    <t>Composite Signal: change point and outlier's title is too repetitive.</t>
  </si>
  <si>
    <t>OutstandingTopTwo title is repetitive</t>
  </si>
  <si>
    <t>summary insights's pivot does not make sense</t>
  </si>
  <si>
    <t>Ivy web picked the incorrect display unit</t>
  </si>
  <si>
    <t>Daniel Iglarsh</t>
  </si>
  <si>
    <t>Rank insights title is not using higher/more correctly based on aggregation</t>
  </si>
  <si>
    <t>Summary analysis legend/series color don't match between preview and insertion due to Reverse Plot Order</t>
  </si>
  <si>
    <t>Active</t>
  </si>
  <si>
    <t>ivyweb render colors incorrectly when there are many data points</t>
  </si>
  <si>
    <t>improve evenness insight title</t>
  </si>
  <si>
    <t>can't insert chart reco or scatter insight on the same sheet, when data is filtered</t>
  </si>
  <si>
    <t>Tests use Auth Middleware code in FrontEndSvc despite having already authenticated AD token</t>
  </si>
  <si>
    <t>translation is pretty bad. i barely understand with it.</t>
  </si>
  <si>
    <t>Urmi Gupta</t>
  </si>
  <si>
    <t>message to user when offline is misleading because it says "we can't create any Insights from your data."</t>
  </si>
  <si>
    <t>Steve Kraynak</t>
  </si>
  <si>
    <t>(V2) Clicking app error page retry button resets the entire client app (clearing user preferences).</t>
  </si>
  <si>
    <t>Loading screen string should be changed when loading preferences pane</t>
  </si>
  <si>
    <t>Non-temporal line chart with thousands of categories shouldn't be generated</t>
  </si>
  <si>
    <t>Excel: Cursor in sheet tab cannot be seen and cannot rename sheet after opening Insights pane when in sheet name edit mode.</t>
  </si>
  <si>
    <t>Triaged; XLCaresAny; xlMay2018TestPass; XLV-Alpha</t>
  </si>
  <si>
    <t>OC\CY18Q2 (Apr-Jun)\1806-Jun\Jun01</t>
  </si>
  <si>
    <t>Learn more link overlaps try sample data button</t>
  </si>
  <si>
    <t>Insights not available on this set up. Learn more about Insights leads to "Page not Found".</t>
  </si>
  <si>
    <t>Jenny Ma</t>
  </si>
  <si>
    <t>Operation fails when user has duplicate headers</t>
  </si>
  <si>
    <t>Insight subtitle should be GrayD2</t>
  </si>
  <si>
    <t>OC\CY18Q3 (Jul-Sep)\1807-Jul\Jul02</t>
  </si>
  <si>
    <t>Refresh "is this helpful" button style</t>
  </si>
  <si>
    <t>Refresh "customize results" button style</t>
  </si>
  <si>
    <t>"Count of rows" is still displaying in the title</t>
  </si>
  <si>
    <t>Triaged; Triaged2</t>
  </si>
  <si>
    <t>Compute Manager Execute should not be synchronous blocking call</t>
  </si>
  <si>
    <t>OC\CY18Q3 (Jul-Sep)\1808-Aug\Aug01</t>
  </si>
  <si>
    <t>Chart colors in preview are different than the in the inserted PivotChart</t>
  </si>
  <si>
    <t>Insights pane is scrollable from right to left using a trackpad</t>
  </si>
  <si>
    <t>Dup Suggestion - differs only on y axis value</t>
  </si>
  <si>
    <t>Investigate dashboard fail on 6/11</t>
  </si>
  <si>
    <t>FeatureRollout - Microsoft.Office.Excel.Insights - StaleFlight</t>
  </si>
  <si>
    <t>FeatureRolloutRegulator; Hash:Microsoft.Office.Excel.Insights:StaleFlight; Triaged</t>
  </si>
  <si>
    <t>FeatureRollout - Microsoft.Office.Excel.Insights.UseInsightsV1Api - StaleFlight</t>
  </si>
  <si>
    <t>FeatureRolloutRegulator; Hash:Microsoft.Office.Excel.Insights.UseInsightsV1Api:StaleFlight; Triaged</t>
  </si>
  <si>
    <t>[GenevaError] message: Thread was being aborted.</t>
  </si>
  <si>
    <t>GenevaError; Triaged</t>
  </si>
  <si>
    <t>[GenevaError] message: Expired</t>
  </si>
  <si>
    <t>Investigate the cause of the large unaccounted for time in the GetOpIdTest ETW event</t>
  </si>
  <si>
    <t>Build 20180618.10.DRAFT failed</t>
  </si>
  <si>
    <t>Build 20180619.2 failed</t>
  </si>
  <si>
    <t>Build 20180619.6.DRAFT failed</t>
  </si>
  <si>
    <t>Some recommendations have a broken bottom outline</t>
  </si>
  <si>
    <t>Build 20180620.1.DRAFT failed</t>
  </si>
  <si>
    <t>Build 20180620.2.DRAFT failed</t>
  </si>
  <si>
    <t>Build 20180620.3.DRAFT failed</t>
  </si>
  <si>
    <t>Build 20180620.4.DRAFT failed</t>
  </si>
  <si>
    <t>Build 20180620.5.DRAFT failed</t>
  </si>
  <si>
    <t>Build 20180620.6.DRAFT failed</t>
  </si>
  <si>
    <t>Loading icon jitters</t>
  </si>
  <si>
    <t>InsightsExtensibilityIssues; Triaged</t>
  </si>
  <si>
    <t>OC\CY18Q3 (Jul-Sep)\1807-Jul\Jul01</t>
  </si>
  <si>
    <t>Insights Pane shows a visible lag when rendering results</t>
  </si>
  <si>
    <t>preference pane bottom margin is too big on small screen</t>
  </si>
  <si>
    <t>Preferences pane update after range ages out yields 0 insights</t>
  </si>
  <si>
    <t>Selecting 1 dimension column via the Pref. Pane does not generate a "count of" Insight</t>
  </si>
  <si>
    <t>First two columns incorrectly interpreted as header columns</t>
  </si>
  <si>
    <t>Preference Pane offers an Error before showing customization options</t>
  </si>
  <si>
    <t>[Mac] Ideas missing from Tell Me</t>
  </si>
  <si>
    <t>[Mac] (Select All) field in Preference Pane has two icons overlapping</t>
  </si>
  <si>
    <t>Bar Chart with multiple series has no (negative) Series Overlap and incorrect Gap Width</t>
  </si>
  <si>
    <t>Can't insert an Insight (Pivot Table and Pivot Chart) with a improperly formatted date in Title</t>
  </si>
  <si>
    <t>auto fit column width for the sample dataset</t>
  </si>
  <si>
    <t>Zac Gioffre</t>
  </si>
  <si>
    <t>FeatureRollout - Microsoft.Office.Excel.Insights.ShowAxisLabels - StaleProdCurrentChannel</t>
  </si>
  <si>
    <t>FeatureRolloutRegulator; Hash:Microsoft.Office.Excel.Insights.ShowAxisLabels:StaleProdCurrentChannel; Triaged</t>
  </si>
  <si>
    <t>[Chinese] Poor summary analysis results caused by prevalence of blank cells</t>
  </si>
  <si>
    <t>Triaged; WRBash</t>
  </si>
  <si>
    <t>Horizontal labels are cramped on a small screen.</t>
  </si>
  <si>
    <t>preference pane hover state move the label text</t>
  </si>
  <si>
    <t>ivyweb is only showing 5 y axis labels for 6 bars</t>
  </si>
  <si>
    <t>"Couldn't insert suggestion" error on chart from sample data</t>
  </si>
  <si>
    <t>We should add a "Learn More" link to the "couldn't find any patterns" error message</t>
  </si>
  <si>
    <t>OC\CY18Q3 (Jul-Sep)</t>
  </si>
  <si>
    <t>[TopAssert OSX] bybe1 in tablecontext.cpp (Excel 16.16.814.1)</t>
  </si>
  <si>
    <t>TenantBreak; Top Assert; Triaged</t>
  </si>
  <si>
    <t>OC\CY18Q3 (Jul-Sep)\1808-Aug</t>
  </si>
  <si>
    <t>Eduardo Camacho Camacho</t>
  </si>
  <si>
    <t>[TopAssert OSX] bybej in chartstructurecontext.cpp (Excel 16.16.814.1)</t>
  </si>
  <si>
    <t>[XLO] Swiping right and left on the trackpad triggers horizontal scrolling on the pane</t>
  </si>
  <si>
    <t>OC\CY18Q3 (Jul-Sep)\1809-Sep\Sep01</t>
  </si>
  <si>
    <t>Analyzing data forever when logged out</t>
  </si>
  <si>
    <t>[Ideas GA Bug Bash] When "reconnecting to server" Ideas button no-ops on XLO</t>
  </si>
  <si>
    <t>Sharon Grimshaw</t>
  </si>
  <si>
    <t>[Ideas GA Bug Bash] Colored vs. Quotes Column Titles in Ideas Pane Inconsistent</t>
  </si>
  <si>
    <t>Connie Fan</t>
  </si>
  <si>
    <t>[XLO] Two different spinning circles in the first couple of seconds of waiting for Insights</t>
  </si>
  <si>
    <t>[Spanish] Pref Pane localization: the Spanish "Not a value" ends with a period (which is inconsistent)</t>
  </si>
  <si>
    <t>External</t>
  </si>
  <si>
    <t>Narrator says the url of the application on mouse hover</t>
  </si>
  <si>
    <t>a few minor styling fix</t>
  </si>
  <si>
    <t>OC\CY18Q3 (Jul-Sep)\1808-Aug\Aug02</t>
  </si>
  <si>
    <t>Button icon and labels are misaligned</t>
  </si>
  <si>
    <t>Partially selected state in pref pane disappears in high contrast</t>
  </si>
  <si>
    <t>OC\CY18Q4 (Oct-Dec)\1810-Oct</t>
  </si>
  <si>
    <t>[GenevaError] Unsupported evaluate type response message</t>
  </si>
  <si>
    <t>Excel: 'Learn more' link and 'Show all XX results' are truncated in Ideas pane.</t>
  </si>
  <si>
    <t>Triaged; xlSep2018TestPass; xlSept2018Bugbash; XLV-Alpha</t>
  </si>
  <si>
    <t>Lili He (Inspur Worldwide Services Ltd)</t>
  </si>
  <si>
    <t>Excel: The check mark overlaps the black sqarue after changing fields for customized results in Ideas pane.</t>
  </si>
  <si>
    <t>PrefPane; Triaged; xlSep2018TestPass; xlSept2018Bugbash; XLV-Alpha</t>
  </si>
  <si>
    <t>Postponed</t>
  </si>
  <si>
    <t>"is this helpful" has extra space after the resizing work</t>
  </si>
  <si>
    <t>[XLO] Different y axis Label behavior Previews in XLO versus Win32</t>
  </si>
  <si>
    <t>OC\CY18Q4 (Oct-Dec)\1811-Nov</t>
  </si>
  <si>
    <t>Scrollbar in field list visible when hovering within Ideas pane but not within field list.</t>
  </si>
  <si>
    <t>PrefPane</t>
  </si>
  <si>
    <t>OC\CY18Q3 (Jul-Sep)\1809-Sep\Sep02</t>
  </si>
  <si>
    <t>Charts sometimes spilling out of the card when dragged to an extended monitor</t>
  </si>
  <si>
    <t>Recommendation Platform Table Recognizer throws index out of range</t>
  </si>
  <si>
    <t>OC\CY18Q4 (Oct-Dec)</t>
  </si>
  <si>
    <t>System.NullReferenceException in RecommendationContextGenerator</t>
  </si>
  <si>
    <t>Rating axis is showing 0% - 160% for scatter charts.</t>
  </si>
  <si>
    <t>Blank cells has no axis label in ivyweb preview</t>
  </si>
  <si>
    <t>Cannot insert pivot chart with datetime header</t>
  </si>
  <si>
    <t>[GenevaErrors] NL-related exceptions are showing up in production logs</t>
  </si>
  <si>
    <t>GenevaError; NL; Triaged</t>
  </si>
  <si>
    <t>David Tang</t>
  </si>
  <si>
    <t>You can barely see the columns in the preview</t>
  </si>
  <si>
    <t>Highlight overlaps the axis label</t>
  </si>
  <si>
    <t>[NL]: Annatalk Memory Leak</t>
  </si>
  <si>
    <t>NL; Triaged</t>
  </si>
  <si>
    <t>Brenton Milne</t>
  </si>
  <si>
    <t>Categories</t>
  </si>
  <si>
    <t>Values</t>
  </si>
  <si>
    <t>Year</t>
  </si>
  <si>
    <t>Product</t>
  </si>
  <si>
    <t>Sales</t>
  </si>
  <si>
    <t>Rating</t>
  </si>
  <si>
    <t>Chains</t>
  </si>
  <si>
    <t>Socks</t>
  </si>
  <si>
    <t>Bib-Shorts</t>
  </si>
  <si>
    <t>Shorts</t>
  </si>
  <si>
    <t>Tights</t>
  </si>
  <si>
    <t>Handlebars</t>
  </si>
  <si>
    <t>Brakes</t>
  </si>
  <si>
    <t>Mountain Bikes</t>
  </si>
  <si>
    <t>Helmets</t>
  </si>
  <si>
    <t>Lights</t>
  </si>
  <si>
    <t>Locks</t>
  </si>
  <si>
    <t>Bottom Brackets</t>
  </si>
  <si>
    <t>Jerseys</t>
  </si>
  <si>
    <t>Road Bikes</t>
  </si>
  <si>
    <t>Tires and Tubes</t>
  </si>
  <si>
    <t>Cargo Bike</t>
  </si>
  <si>
    <t>Bike Racks</t>
  </si>
  <si>
    <t>Caps</t>
  </si>
  <si>
    <t>Pumps</t>
  </si>
  <si>
    <t>Wheels</t>
  </si>
  <si>
    <t>Touring Bikes</t>
  </si>
  <si>
    <t>Vests</t>
  </si>
  <si>
    <t>Pedals</t>
  </si>
  <si>
    <t>Gloves</t>
  </si>
  <si>
    <t>Saddles</t>
  </si>
  <si>
    <t>City</t>
  </si>
  <si>
    <t>Concert Date</t>
  </si>
  <si>
    <t>Concert Ratings</t>
  </si>
  <si>
    <t>Portland</t>
  </si>
  <si>
    <t>San Francisco</t>
  </si>
  <si>
    <t>Seattle</t>
  </si>
  <si>
    <t>San Diego</t>
  </si>
  <si>
    <t>Vancouver</t>
  </si>
  <si>
    <t>New York City</t>
  </si>
  <si>
    <t>Miami</t>
  </si>
  <si>
    <t>Las Vegas</t>
  </si>
  <si>
    <t>(All)</t>
  </si>
  <si>
    <t>April, 2021</t>
  </si>
  <si>
    <t>April, 2022</t>
  </si>
  <si>
    <t>August, 2020</t>
  </si>
  <si>
    <t>August, 2021</t>
  </si>
  <si>
    <t>August, 2022</t>
  </si>
  <si>
    <t>December, 2020</t>
  </si>
  <si>
    <t>December, 2021</t>
  </si>
  <si>
    <t>December, 2022</t>
  </si>
  <si>
    <t>February, 2021</t>
  </si>
  <si>
    <t>February, 2022</t>
  </si>
  <si>
    <t>January, 2021</t>
  </si>
  <si>
    <t>January, 2022</t>
  </si>
  <si>
    <t>July, 2021</t>
  </si>
  <si>
    <t>July, 2022</t>
  </si>
  <si>
    <t>June, 2021</t>
  </si>
  <si>
    <t>June, 2022</t>
  </si>
  <si>
    <t>March, 2021</t>
  </si>
  <si>
    <t>March, 2022</t>
  </si>
  <si>
    <t>May, 2021</t>
  </si>
  <si>
    <t>May, 2022</t>
  </si>
  <si>
    <t>November, 2020</t>
  </si>
  <si>
    <t>November, 2021</t>
  </si>
  <si>
    <t>November, 2022</t>
  </si>
  <si>
    <t>October, 2020</t>
  </si>
  <si>
    <t>October, 2021</t>
  </si>
  <si>
    <t>October, 2022</t>
  </si>
  <si>
    <t>September, 2020</t>
  </si>
  <si>
    <t>September, 2021</t>
  </si>
  <si>
    <t>September, 2022</t>
  </si>
  <si>
    <t>Grand Total</t>
  </si>
  <si>
    <t>Sum of Sell-In Billed Revenue</t>
  </si>
  <si>
    <t>Atlantis</t>
  </si>
  <si>
    <t>Aztlan</t>
  </si>
  <si>
    <t>Bahari</t>
  </si>
  <si>
    <t>Balaika</t>
  </si>
  <si>
    <t>El Dorado</t>
  </si>
  <si>
    <t>Lemuria</t>
  </si>
  <si>
    <t>Lyonesse</t>
  </si>
  <si>
    <t>Ophir</t>
  </si>
  <si>
    <t>Shambhala</t>
  </si>
  <si>
    <t>Shangri-La</t>
  </si>
  <si>
    <t>Sum of Sell-In Licenses</t>
  </si>
  <si>
    <t>Total Sum of Sell-In Billed Revenue</t>
  </si>
  <si>
    <t>Total Sum of Sell-In Licenses</t>
  </si>
  <si>
    <t>Transaction date</t>
  </si>
  <si>
    <t>Transaction type</t>
  </si>
  <si>
    <t>Currency</t>
  </si>
  <si>
    <t>Transaction description</t>
  </si>
  <si>
    <t>Transaction category</t>
  </si>
  <si>
    <t>Card card online payment</t>
  </si>
  <si>
    <t>CAD</t>
  </si>
  <si>
    <t>Flight</t>
  </si>
  <si>
    <t>Flights</t>
  </si>
  <si>
    <t>Bus ticket</t>
  </si>
  <si>
    <t>Transportation</t>
  </si>
  <si>
    <t>Train ticket</t>
  </si>
  <si>
    <t>Breakfast</t>
  </si>
  <si>
    <t>Food</t>
  </si>
  <si>
    <t>Dinner</t>
  </si>
  <si>
    <t>Hotel</t>
  </si>
  <si>
    <t>Lodging</t>
  </si>
  <si>
    <t>Cinema</t>
  </si>
  <si>
    <t>Entertainment</t>
  </si>
  <si>
    <t>Gym</t>
  </si>
  <si>
    <t>Misc.</t>
  </si>
  <si>
    <t>Gas</t>
  </si>
  <si>
    <t>Snack</t>
  </si>
  <si>
    <t>Tea with cake</t>
  </si>
  <si>
    <t>Magazines</t>
  </si>
  <si>
    <t>Museum</t>
  </si>
  <si>
    <t>Phone repair</t>
  </si>
  <si>
    <t>Brunch</t>
  </si>
  <si>
    <t>Luch</t>
  </si>
  <si>
    <t>Going out</t>
  </si>
  <si>
    <t>Gallery</t>
  </si>
  <si>
    <t>Haircut</t>
  </si>
  <si>
    <t>Lunch</t>
  </si>
  <si>
    <t>Park entry</t>
  </si>
  <si>
    <t>Concert</t>
  </si>
  <si>
    <t>Phone accessory</t>
  </si>
  <si>
    <t>Taxi</t>
  </si>
  <si>
    <t>Duty free</t>
  </si>
  <si>
    <t>Male</t>
  </si>
  <si>
    <t>Percent Male</t>
  </si>
  <si>
    <t>Label</t>
  </si>
  <si>
    <t>Estimate</t>
  </si>
  <si>
    <t>Margin of Error</t>
  </si>
  <si>
    <t>AGE BY EDUCATIONAL ATTAINMENT</t>
  </si>
  <si>
    <t>Population 18 to 24 years</t>
  </si>
  <si>
    <t>30,435,736</t>
  </si>
  <si>
    <t>±9,483</t>
  </si>
  <si>
    <t>(X)</t>
  </si>
  <si>
    <t>±6,310</t>
  </si>
  <si>
    <t>Less than high school graduate</t>
  </si>
  <si>
    <t>3,701,839</t>
  </si>
  <si>
    <t>±16,881</t>
  </si>
  <si>
    <t>12.2%</t>
  </si>
  <si>
    <t>±0.1</t>
  </si>
  <si>
    <t>2,160,758</t>
  </si>
  <si>
    <t>±11,746</t>
  </si>
  <si>
    <t>13.9%</t>
  </si>
  <si>
    <t>High school graduate (includes equivalency)</t>
  </si>
  <si>
    <t>9,773,642</t>
  </si>
  <si>
    <t>±23,546</t>
  </si>
  <si>
    <t>32.1%</t>
  </si>
  <si>
    <t>5,509,025</t>
  </si>
  <si>
    <t>±16,529</t>
  </si>
  <si>
    <t>35.4%</t>
  </si>
  <si>
    <t>Some college or associate's degree</t>
  </si>
  <si>
    <t>13,368,543</t>
  </si>
  <si>
    <t>±29,759</t>
  </si>
  <si>
    <t>43.9%</t>
  </si>
  <si>
    <t>6,401,668</t>
  </si>
  <si>
    <t>±18,980</t>
  </si>
  <si>
    <t>41.1%</t>
  </si>
  <si>
    <t>Bachelor's degree or higher</t>
  </si>
  <si>
    <t>3,591,712</t>
  </si>
  <si>
    <t>±22,828</t>
  </si>
  <si>
    <t>11.8%</t>
  </si>
  <si>
    <t>1,509,772</t>
  </si>
  <si>
    <t>±13,046</t>
  </si>
  <si>
    <t>9.7%</t>
  </si>
  <si>
    <t>Population 25 years and over</t>
  </si>
  <si>
    <t>222,836,834</t>
  </si>
  <si>
    <t>±11,173</t>
  </si>
  <si>
    <t>±7,857</t>
  </si>
  <si>
    <t>Less than 9th grade</t>
  </si>
  <si>
    <t>10,923,030</t>
  </si>
  <si>
    <t>±63,975</t>
  </si>
  <si>
    <t>4.9%</t>
  </si>
  <si>
    <t>5,445,353</t>
  </si>
  <si>
    <t>±33,256</t>
  </si>
  <si>
    <t>5.1%</t>
  </si>
  <si>
    <t>9th to 12th grade, no diploma</t>
  </si>
  <si>
    <t>14,639,650</t>
  </si>
  <si>
    <t>±71,503</t>
  </si>
  <si>
    <t>6.6%</t>
  </si>
  <si>
    <t>7,695,689</t>
  </si>
  <si>
    <t>±37,519</t>
  </si>
  <si>
    <t>7.1%</t>
  </si>
  <si>
    <t>59,421,419</t>
  </si>
  <si>
    <t>±209,875</t>
  </si>
  <si>
    <t>26.7%</t>
  </si>
  <si>
    <t>29,933,197</t>
  </si>
  <si>
    <t>±116,811</t>
  </si>
  <si>
    <t>27.8%</t>
  </si>
  <si>
    <t>Some college, no degree</t>
  </si>
  <si>
    <t>45,242,162</t>
  </si>
  <si>
    <t>±53,820</t>
  </si>
  <si>
    <t>20.3%</t>
  </si>
  <si>
    <t>21,701,126</t>
  </si>
  <si>
    <t>±34,817</t>
  </si>
  <si>
    <t>20.1%</t>
  </si>
  <si>
    <t>Associate's degree</t>
  </si>
  <si>
    <t>19,254,254</t>
  </si>
  <si>
    <t>±47,639</t>
  </si>
  <si>
    <t>8.6%</t>
  </si>
  <si>
    <t>8,318,428</t>
  </si>
  <si>
    <t>±29,296</t>
  </si>
  <si>
    <t>7.7%</t>
  </si>
  <si>
    <t>Bachelor's degree</t>
  </si>
  <si>
    <t>45,034,610</t>
  </si>
  <si>
    <t>±151,306</t>
  </si>
  <si>
    <t>20.2%</t>
  </si>
  <si>
    <t>21,334,128</t>
  </si>
  <si>
    <t>±77,785</t>
  </si>
  <si>
    <t>19.8%</t>
  </si>
  <si>
    <t>Graduate or professional degree</t>
  </si>
  <si>
    <t>28,321,709</t>
  </si>
  <si>
    <t>±175,230</t>
  </si>
  <si>
    <t>12.7%</t>
  </si>
  <si>
    <t>13,352,632</t>
  </si>
  <si>
    <t>±85,253</t>
  </si>
  <si>
    <t>12.4%</t>
  </si>
  <si>
    <t>High school graduate or higher</t>
  </si>
  <si>
    <t>197,274,154</t>
  </si>
  <si>
    <t>±137,709</t>
  </si>
  <si>
    <t>88.5%</t>
  </si>
  <si>
    <t>94,639,511</t>
  </si>
  <si>
    <t>±69,323</t>
  </si>
  <si>
    <t>87.8%</t>
  </si>
  <si>
    <t>73,356,319</t>
  </si>
  <si>
    <t>±317,619</t>
  </si>
  <si>
    <t>32.9%</t>
  </si>
  <si>
    <t>34,686,760</t>
  </si>
  <si>
    <t>±156,443</t>
  </si>
  <si>
    <t>32.2%</t>
  </si>
  <si>
    <t>Line Item</t>
  </si>
  <si>
    <t>Sum of Value</t>
  </si>
  <si>
    <t>Date</t>
  </si>
  <si>
    <t>Min of Concert Date</t>
  </si>
  <si>
    <t>Overview:This is a CMF representation of monthly data in AC to last column, CMF with special feature of subtotal rows and dates as a horizontal dimension (ie headers). The Josh Aharonoff dataset has quarterly and annual aggregation views, which are formulas that build on top of this monthly input set. We can ask questions of the monthly data. Note this is what a lot of data looks like in the real world, but isn't fully unpivoted.</t>
  </si>
  <si>
    <t>Grid output:Ideally we could work off a in memory representation of that data like the table shown below. However, an option is to generate an intermediate grid output that could be this CMF representation of monthly data.</t>
  </si>
  <si>
    <t>Actual or Projected</t>
  </si>
  <si>
    <t>ACTUAL</t>
  </si>
  <si>
    <t>PROJECTED</t>
  </si>
  <si>
    <t xml:space="preserve">Income </t>
  </si>
  <si>
    <t>Income: 40100 SaaS Revenue</t>
  </si>
  <si>
    <t>Income: 40200 Implementation Revenue</t>
  </si>
  <si>
    <t>Income: 40300 Product Sales</t>
  </si>
  <si>
    <t>Subtotal: Income</t>
  </si>
  <si>
    <t xml:space="preserve">Cost of Goods Sold </t>
  </si>
  <si>
    <t>Cost of Good Sold: 50100 Web Domain &amp; Hosting Fees</t>
  </si>
  <si>
    <t>Cost of Good Sold: 50200 Cost of Hardware</t>
  </si>
  <si>
    <t>Subtotal: Cost of Goods Sold</t>
  </si>
  <si>
    <t>Operating Expenses: 60100 Advertising &amp; Marketing</t>
  </si>
  <si>
    <t>Operating Expenses: 60200 Bank Charges &amp; Fees</t>
  </si>
  <si>
    <t>Operating Expenses: 60300 Conferences &amp; Events</t>
  </si>
  <si>
    <t>Operating Expenses: 60400 Dues &amp; Subscriptions</t>
  </si>
  <si>
    <t>Operating Expenses: 60500 Insurance</t>
  </si>
  <si>
    <t xml:space="preserve">60600 Office Expenses </t>
  </si>
  <si>
    <t>60600 Office Expenses: 60610 Office Supplies &amp; Software</t>
  </si>
  <si>
    <t>60600 Office Expenses: 60620 Rent &amp; Lease</t>
  </si>
  <si>
    <t>60600 Office Expenses: 60630 Utilities</t>
  </si>
  <si>
    <t xml:space="preserve">Subtotal: 60600 Office Expenses </t>
  </si>
  <si>
    <t xml:space="preserve">60700 Professional Services </t>
  </si>
  <si>
    <t>60700 Professional Services - 60710 Accounting Fees</t>
  </si>
  <si>
    <t>60700 Professional Services -60720 Consulting Fees</t>
  </si>
  <si>
    <t>60700 Professional Services -60730 Legal Fees</t>
  </si>
  <si>
    <t>60700 Professional Services - 60740 Recruiting Fees</t>
  </si>
  <si>
    <t>Subtotal: 60,700 Professional Services</t>
  </si>
  <si>
    <t xml:space="preserve">60800 Payroll Expenses </t>
  </si>
  <si>
    <t>60800 Payroll Expenses - 60810 Salary &amp; Wages</t>
  </si>
  <si>
    <t>60800 Payroll Expenses - 60820 Payroll Taxes</t>
  </si>
  <si>
    <t>60800 Payroll Expenses - 60830 Health Insurance</t>
  </si>
  <si>
    <t>60800 Payroll Expenses - 60840 Payroll Processing Fees</t>
  </si>
  <si>
    <t>60800 Payroll Expenses - 60850 Commissions Expense</t>
  </si>
  <si>
    <t>Subtotal: 68000 Payroll Expenses</t>
  </si>
  <si>
    <t>61000 Travel, Meals &amp; Entertainment: 61010 Lodging</t>
  </si>
  <si>
    <t>61000 Travel, Meals &amp; Entertainment: 61020 Meals &amp; Entertainment</t>
  </si>
  <si>
    <t>61030 Travel: 61000 Travel, Meals &amp; Entertainment</t>
  </si>
  <si>
    <t>Subtotal: 61000 Travel, Meals and Entertainment</t>
  </si>
  <si>
    <t>Other Income: 70100 Interest Income</t>
  </si>
  <si>
    <t>Other Income: 70200 Other Income</t>
  </si>
  <si>
    <t>Subtotal: Other Income</t>
  </si>
  <si>
    <t xml:space="preserve">Other Expenses </t>
  </si>
  <si>
    <t>Other Expenses: 80100 Depreciation Expense</t>
  </si>
  <si>
    <t>Other Expenses: 80200 Interest Expense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</si>
</sst>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8" formatCode="&quot;$&quot;#,##0.00_);[Red]\(&quot;$&quot;#,##0.00\)"/>
    <numFmt numFmtId="42" formatCode="_(&quot;$&quot;* #,##0_);_(&quot;$&quot;* \(#,##0\);_(&quot;$&quot;* &quot;-&quot;_);_(@_)"/>
    <numFmt numFmtId="44" formatCode="_(&quot;$&quot;* #,##0.00_);_(&quot;$&quot;* \(#,##0.00\);_(&quot;$&quot;* &quot;-&quot;??_);_(@_)"/>
    <numFmt numFmtId="43" formatCode="_(* #,##0.00_);_(* \(#,##0.00\);_(* &quot;-&quot;??_);_(@_)"/>
    <numFmt numFmtId="164" formatCode="_-* #,##0.00_-;\-* #,##0.00_-;_-* &quot;-&quot;??_-;_-@_-"/>
    <numFmt numFmtId="165" formatCode="&quot;$&quot;#,##0,,&quot;M&quot;_);\(&quot;$&quot;#,##0,,&quot;M&quot;\);_(* &quot;-&quot;??_);_(@_)"/>
    <numFmt numFmtId="166" formatCode="&quot;$&quot;#,##0.000,,&quot;M&quot;_);\(&quot;$&quot;#,##0.000,,&quot;M&quot;\);_(* &quot;-&quot;??_);_(@_)"/>
    <numFmt numFmtId="167" formatCode="&quot;$&quot;#,##0.0,,&quot;M&quot;_);\(&quot;$&quot;#,##0.0,,&quot;M&quot;\);_(* &quot;-&quot;??_);_(@_)"/>
    <numFmt numFmtId="168" formatCode="_(&quot;$&quot;* #,##0_);_(&quot;$&quot;* \(#,##0\);_(&quot;$&quot;* &quot;-&quot;??_);_(@_)"/>
    <numFmt numFmtId="169" formatCode="_(* #,##0_);_(* \(#,##0\);_(* &quot;-&quot;??_);_(@_)"/>
    <numFmt numFmtId="170" formatCode="0.0%"/>
    <numFmt numFmtId="171" formatCode="_(* #,##0.0_);_(* \(#,##0.0\);_(* &quot;-&quot;??_);_(@_)"/>
    <numFmt numFmtId="172" formatCode="0.0"/>
    <numFmt numFmtId="173" formatCode="&quot;$&quot;* #,##0\ _€"/>
    <numFmt numFmtId="174" formatCode="&quot;$&quot;* #,##0.00\ _€"/>
  </numFmts>
  <fonts count="43" x14ac:knownFonts="1">
    <font>
      <sz val="11"/>
      <color theme="1"/>
      <name val="Aptos Narrow"/>
      <family val="2"/>
      <scheme val="minor"/>
    </font>
    <font>
      <sz val="11"/>
      <color theme="1"/>
      <name val="Calibri"/>
      <family val="2"/>
    </font>
    <font>
      <sz val="11"/>
      <color theme="1"/>
      <name val="Calibri"/>
      <family val="2"/>
    </font>
    <font>
      <sz val="11"/>
      <color theme="1"/>
      <name val="Calibri"/>
      <family val="2"/>
    </font>
    <font>
      <sz val="11"/>
      <color theme="1"/>
      <name val="Aptos Narrow"/>
      <family val="2"/>
      <scheme val="minor"/>
    </font>
    <font>
      <b/>
      <sz val="11"/>
      <color theme="1"/>
      <name val="Aptos Narrow"/>
      <family val="2"/>
      <scheme val="minor"/>
    </font>
    <font>
      <b/>
      <sz val="11"/>
      <color theme="1"/>
      <name val="Calibri"/>
      <family val="2"/>
    </font>
    <font>
      <b/>
      <sz val="11"/>
      <color theme="0" tint="-0.249977111117893"/>
      <name val="Calibri"/>
      <family val="2"/>
    </font>
    <font>
      <sz val="11"/>
      <color theme="0" tint="-0.249977111117893"/>
      <name val="Calibri"/>
      <family val="2"/>
    </font>
    <font>
      <u/>
      <sz val="11"/>
      <color theme="1"/>
      <name val="Calibri"/>
      <family val="2"/>
    </font>
    <font>
      <i/>
      <sz val="11"/>
      <color theme="1"/>
      <name val="Calibri"/>
      <family val="2"/>
    </font>
    <font>
      <i/>
      <sz val="11"/>
      <color theme="0" tint="-0.249977111117893"/>
      <name val="Calibri"/>
      <family val="2"/>
    </font>
    <font>
      <u/>
      <sz val="11"/>
      <color theme="0"/>
      <name val="Calibri"/>
      <family val="2"/>
    </font>
    <font>
      <u/>
      <sz val="11"/>
      <color theme="10"/>
      <name val="Aptos Narrow"/>
      <family val="2"/>
      <scheme val="minor"/>
    </font>
    <font>
      <b/>
      <sz val="11"/>
      <color rgb="FF000000"/>
      <name val="Aptos Narrow"/>
      <family val="2"/>
    </font>
    <font>
      <sz val="8"/>
      <color theme="1"/>
      <name val="Aptos"/>
      <family val="2"/>
    </font>
    <font>
      <sz val="11"/>
      <color rgb="FF000000"/>
      <name val="Aptos Narrow"/>
      <family val="2"/>
    </font>
    <font>
      <sz val="11"/>
      <name val="Aptos Narrow"/>
      <family val="2"/>
    </font>
    <font>
      <sz val="11"/>
      <color rgb="FF242424"/>
      <name val="Aptos Narrow"/>
      <family val="2"/>
    </font>
    <font>
      <strike/>
      <sz val="11"/>
      <color rgb="FF000000"/>
      <name val="Aptos Narrow"/>
      <family val="2"/>
    </font>
    <font>
      <b/>
      <sz val="11"/>
      <color theme="0"/>
      <name val="Aptos Narrow"/>
      <family val="2"/>
      <scheme val="minor"/>
    </font>
    <font>
      <sz val="10"/>
      <name val="Arial"/>
      <family val="2"/>
    </font>
    <font>
      <b/>
      <sz val="11"/>
      <name val="Aptos Narrow"/>
      <family val="2"/>
      <scheme val="minor"/>
    </font>
    <font>
      <sz val="11"/>
      <name val="Aptos Narrow"/>
      <family val="2"/>
      <scheme val="minor"/>
    </font>
    <font>
      <sz val="11"/>
      <color indexed="8"/>
      <name val="Aptos Narrow"/>
      <family val="2"/>
      <scheme val="minor"/>
    </font>
    <font>
      <b/>
      <sz val="24"/>
      <color theme="1"/>
      <name val="Aptos Narrow"/>
      <family val="2"/>
      <scheme val="minor"/>
    </font>
    <font>
      <b/>
      <sz val="14"/>
      <color theme="1"/>
      <name val="Aptos Narrow"/>
      <family val="2"/>
      <scheme val="minor"/>
    </font>
    <font>
      <b/>
      <sz val="11"/>
      <color rgb="FFFF0000"/>
      <name val="Calibri"/>
      <family val="2"/>
    </font>
    <font>
      <sz val="11"/>
      <color rgb="FFFF0000"/>
      <name val="Calibri"/>
      <family val="2"/>
    </font>
    <font>
      <sz val="11"/>
      <color rgb="FF000000"/>
      <name val="Calibri"/>
      <family val="2"/>
    </font>
    <font>
      <b/>
      <sz val="11"/>
      <color rgb="FF000000"/>
      <name val="Calibri"/>
      <family val="2"/>
    </font>
    <font>
      <strike/>
      <sz val="11"/>
      <color rgb="FF000000"/>
      <name val="Calibri"/>
      <family val="2"/>
    </font>
    <font>
      <b/>
      <sz val="12"/>
      <color rgb="FF000000"/>
      <name val="Calibri"/>
      <family val="2"/>
    </font>
    <font>
      <i/>
      <sz val="11"/>
      <color rgb="FF000000"/>
      <name val="Calibri"/>
      <family val="2"/>
    </font>
    <font>
      <sz val="10"/>
      <color rgb="FF323130"/>
      <name val="Segoe UI"/>
      <family val="2"/>
    </font>
    <font>
      <sz val="11"/>
      <color theme="0"/>
      <name val="Calibri"/>
      <family val="2"/>
    </font>
    <font>
      <b/>
      <sz val="10"/>
      <name val="Aptos Narrow"/>
      <family val="2"/>
      <scheme val="minor"/>
    </font>
    <font>
      <sz val="11"/>
      <color rgb="FFFF0000"/>
      <name val="Aptos Narrow"/>
      <family val="2"/>
      <scheme val="minor"/>
    </font>
    <font>
      <sz val="11"/>
      <color theme="3"/>
      <name val="Aptos Narrow"/>
      <family val="2"/>
      <scheme val="minor"/>
    </font>
    <font>
      <sz val="11"/>
      <color rgb="FF000000"/>
      <name val="Segoe UI"/>
      <family val="2"/>
    </font>
    <font>
      <sz val="10"/>
      <name val="Arial"/>
      <family val="2"/>
    </font>
    <font>
      <b/>
      <sz val="11"/>
      <name val="Calibri"/>
      <family val="2"/>
    </font>
    <font>
      <b/>
      <i/>
      <sz val="11"/>
      <color rgb="FF000000"/>
      <name val="Calibri"/>
      <family val="2"/>
    </font>
  </fonts>
  <fills count="26">
    <fill>
      <patternFill patternType="none"/>
    </fill>
    <fill>
      <patternFill patternType="gray125"/>
    </fill>
    <fill>
      <patternFill patternType="solid">
        <fgColor theme="3" tint="0.89999084444715716"/>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00B0F0"/>
        <bgColor indexed="64"/>
      </patternFill>
    </fill>
    <fill>
      <patternFill patternType="solid">
        <fgColor rgb="FFFFFF00"/>
        <bgColor indexed="64"/>
      </patternFill>
    </fill>
    <fill>
      <patternFill patternType="solid">
        <fgColor rgb="FF7030A0"/>
        <bgColor indexed="64"/>
      </patternFill>
    </fill>
    <fill>
      <patternFill patternType="solid">
        <fgColor rgb="FFCCCCFF"/>
        <bgColor indexed="64"/>
      </patternFill>
    </fill>
    <fill>
      <patternFill patternType="solid">
        <fgColor rgb="FF92D050"/>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rgb="FFFFFFFF"/>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rgb="FF000000"/>
      </patternFill>
    </fill>
    <fill>
      <patternFill patternType="solid">
        <fgColor rgb="FFFFFF00"/>
        <bgColor rgb="FF000000"/>
      </patternFill>
    </fill>
    <fill>
      <patternFill patternType="solid">
        <fgColor theme="7" tint="0.79998168889431442"/>
        <bgColor indexed="64"/>
      </patternFill>
    </fill>
    <fill>
      <patternFill patternType="solid">
        <fgColor rgb="FFFFC000"/>
        <bgColor indexed="64"/>
      </patternFill>
    </fill>
    <fill>
      <patternFill patternType="solid">
        <fgColor theme="8" tint="0.59999389629810485"/>
        <bgColor indexed="64"/>
      </patternFill>
    </fill>
    <fill>
      <patternFill patternType="solid">
        <fgColor theme="4"/>
        <bgColor theme="4"/>
      </patternFill>
    </fill>
    <fill>
      <patternFill patternType="solid">
        <fgColor theme="0"/>
        <bgColor indexed="64"/>
      </patternFill>
    </fill>
    <fill>
      <patternFill patternType="solid">
        <fgColor rgb="FFF8F8F8"/>
        <bgColor indexed="64"/>
      </patternFill>
    </fill>
    <fill>
      <patternFill patternType="solid">
        <fgColor theme="7" tint="-0.499984740745262"/>
        <bgColor indexed="64"/>
      </patternFill>
    </fill>
    <fill>
      <patternFill patternType="solid">
        <fgColor theme="4" tint="0.79998168889431442"/>
        <bgColor indexed="64"/>
      </patternFill>
    </fill>
  </fills>
  <borders count="7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rgb="FF000000"/>
      </left>
      <right style="medium">
        <color rgb="FF000000"/>
      </right>
      <top style="medium">
        <color rgb="FF000000"/>
      </top>
      <bottom/>
      <diagonal/>
    </border>
    <border>
      <left/>
      <right style="medium">
        <color indexed="64"/>
      </right>
      <top/>
      <bottom style="medium">
        <color indexed="64"/>
      </bottom>
      <diagonal/>
    </border>
    <border>
      <left style="medium">
        <color rgb="FF000000"/>
      </left>
      <right style="medium">
        <color rgb="FF000000"/>
      </right>
      <top/>
      <bottom/>
      <diagonal/>
    </border>
    <border>
      <left/>
      <right style="medium">
        <color indexed="64"/>
      </right>
      <top/>
      <bottom/>
      <diagonal/>
    </border>
    <border>
      <left/>
      <right/>
      <top/>
      <bottom style="medium">
        <color indexed="64"/>
      </bottom>
      <diagonal/>
    </border>
    <border>
      <left style="medium">
        <color rgb="FF000000"/>
      </left>
      <right style="medium">
        <color indexed="64"/>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diagonal/>
    </border>
    <border>
      <left style="medium">
        <color rgb="FF000000"/>
      </left>
      <right/>
      <top style="medium">
        <color rgb="FF000000"/>
      </top>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top/>
      <bottom style="medium">
        <color rgb="FF000000"/>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rgb="FF000000"/>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right style="thin">
        <color rgb="FF43AEE2"/>
      </right>
      <top style="thin">
        <color rgb="FF43AEE2"/>
      </top>
      <bottom style="thin">
        <color rgb="FF43AEE2"/>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diagonal/>
    </border>
    <border>
      <left style="thin">
        <color rgb="FFFFFFFF"/>
      </left>
      <right style="thin">
        <color rgb="FFFFFFFF"/>
      </right>
      <top style="thin">
        <color rgb="FFFFFFFF"/>
      </top>
      <bottom style="thin">
        <color rgb="FFFFFFFF"/>
      </bottom>
      <diagonal/>
    </border>
    <border>
      <left/>
      <right style="medium">
        <color rgb="FFFFFFFF"/>
      </right>
      <top/>
      <bottom style="medium">
        <color rgb="FFFFFFFF"/>
      </bottom>
      <diagonal/>
    </border>
    <border>
      <left style="medium">
        <color rgb="FFFFFFFF"/>
      </left>
      <right style="medium">
        <color rgb="FFFFFFFF"/>
      </right>
      <top/>
      <bottom style="medium">
        <color rgb="FFFFFFFF"/>
      </bottom>
      <diagonal/>
    </border>
    <border>
      <left style="medium">
        <color rgb="FFFFFFFF"/>
      </left>
      <right/>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style="medium">
        <color rgb="FFFFFFFF"/>
      </right>
      <top style="medium">
        <color rgb="FFFFFFFF"/>
      </top>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right/>
      <top style="medium">
        <color indexed="64"/>
      </top>
      <bottom/>
      <diagonal/>
    </border>
    <border>
      <left style="medium">
        <color indexed="64"/>
      </left>
      <right/>
      <top/>
      <bottom style="medium">
        <color indexed="64"/>
      </bottom>
      <diagonal/>
    </border>
  </borders>
  <cellStyleXfs count="18">
    <xf numFmtId="0" fontId="0" fillId="0" borderId="0"/>
    <xf numFmtId="9" fontId="4" fillId="0" borderId="0" applyFont="0" applyFill="0" applyBorder="0" applyAlignment="0" applyProtection="0"/>
    <xf numFmtId="43" fontId="4" fillId="0" borderId="0" applyFont="0" applyFill="0" applyBorder="0" applyAlignment="0" applyProtection="0"/>
    <xf numFmtId="44" fontId="4" fillId="0" borderId="0" applyFont="0" applyFill="0" applyBorder="0" applyAlignment="0" applyProtection="0"/>
    <xf numFmtId="0" fontId="13" fillId="0" borderId="0" applyNumberFormat="0" applyFill="0" applyBorder="0" applyAlignment="0" applyProtection="0"/>
    <xf numFmtId="0" fontId="21" fillId="0" borderId="0"/>
    <xf numFmtId="0" fontId="24" fillId="0" borderId="0"/>
    <xf numFmtId="0" fontId="3" fillId="0" borderId="0"/>
    <xf numFmtId="0" fontId="40" fillId="0" borderId="0"/>
    <xf numFmtId="164" fontId="4" fillId="0" borderId="0" applyFont="0" applyFill="0" applyBorder="0" applyAlignment="0" applyProtection="0"/>
    <xf numFmtId="43" fontId="21" fillId="0" borderId="0" applyFont="0" applyFill="0" applyBorder="0" applyAlignment="0" applyProtection="0"/>
    <xf numFmtId="9" fontId="21" fillId="0" borderId="0" applyFont="0" applyFill="0" applyBorder="0" applyAlignment="0" applyProtection="0"/>
    <xf numFmtId="0" fontId="2" fillId="0" borderId="0"/>
    <xf numFmtId="0" fontId="1" fillId="0" borderId="0"/>
    <xf numFmtId="0" fontId="4" fillId="0" borderId="0"/>
    <xf numFmtId="43" fontId="4" fillId="0" borderId="0" applyFont="0" applyFill="0" applyBorder="0" applyAlignment="0" applyProtection="0"/>
    <xf numFmtId="9" fontId="1" fillId="0" borderId="0" applyFont="0" applyFill="0" applyBorder="0" applyAlignment="0" applyProtection="0"/>
    <xf numFmtId="44" fontId="4" fillId="0" borderId="0" applyFont="0" applyFill="0" applyBorder="0" applyAlignment="0" applyProtection="0"/>
  </cellStyleXfs>
  <cellXfs count="438">
    <xf numFmtId="0" fontId="0" fillId="0" borderId="0" xfId="0"/>
    <xf numFmtId="0" fontId="6" fillId="2" borderId="1" xfId="0" applyFont="1" applyFill="1" applyBorder="1"/>
    <xf numFmtId="0" fontId="0" fillId="0" borderId="2" xfId="0" applyBorder="1"/>
    <xf numFmtId="0" fontId="7" fillId="0" borderId="0" xfId="0" applyFont="1" applyAlignment="1">
      <alignment horizontal="right"/>
    </xf>
    <xf numFmtId="0" fontId="6" fillId="2" borderId="3" xfId="0" applyFont="1" applyFill="1" applyBorder="1"/>
    <xf numFmtId="0" fontId="0" fillId="0" borderId="4" xfId="0" applyBorder="1"/>
    <xf numFmtId="0" fontId="7" fillId="0" borderId="0" xfId="0" quotePrefix="1" applyFont="1" applyAlignment="1">
      <alignment horizontal="right"/>
    </xf>
    <xf numFmtId="0" fontId="8" fillId="0" borderId="0" xfId="0" applyFont="1" applyAlignment="1">
      <alignment horizontal="right"/>
    </xf>
    <xf numFmtId="0" fontId="5" fillId="0" borderId="0" xfId="0" applyFont="1"/>
    <xf numFmtId="0" fontId="6" fillId="0" borderId="0" xfId="0" applyFont="1" applyAlignment="1">
      <alignment horizontal="right"/>
    </xf>
    <xf numFmtId="0" fontId="6" fillId="0" borderId="1" xfId="0" applyFont="1" applyBorder="1" applyAlignment="1">
      <alignment horizontal="right"/>
    </xf>
    <xf numFmtId="0" fontId="6" fillId="0" borderId="5" xfId="0" applyFont="1" applyBorder="1" applyAlignment="1">
      <alignment horizontal="right"/>
    </xf>
    <xf numFmtId="0" fontId="6" fillId="0" borderId="2" xfId="0" applyFont="1" applyBorder="1" applyAlignment="1">
      <alignment horizontal="right"/>
    </xf>
    <xf numFmtId="0" fontId="6" fillId="0" borderId="6" xfId="0" applyFont="1" applyBorder="1" applyAlignment="1">
      <alignment horizontal="right"/>
    </xf>
    <xf numFmtId="0" fontId="6" fillId="0" borderId="7" xfId="0" applyFont="1" applyBorder="1" applyAlignment="1">
      <alignment horizontal="right"/>
    </xf>
    <xf numFmtId="0" fontId="9" fillId="0" borderId="0" xfId="0" applyFont="1"/>
    <xf numFmtId="0" fontId="0" fillId="0" borderId="6" xfId="0" applyBorder="1"/>
    <xf numFmtId="0" fontId="0" fillId="0" borderId="7" xfId="0" applyBorder="1"/>
    <xf numFmtId="0" fontId="10" fillId="0" borderId="0" xfId="0" applyFont="1" applyAlignment="1">
      <alignment horizontal="left" indent="2"/>
    </xf>
    <xf numFmtId="165" fontId="10" fillId="0" borderId="0" xfId="0" applyNumberFormat="1" applyFont="1" applyAlignment="1">
      <alignment horizontal="right"/>
    </xf>
    <xf numFmtId="165" fontId="10" fillId="0" borderId="6" xfId="0" applyNumberFormat="1" applyFont="1" applyBorder="1" applyAlignment="1">
      <alignment horizontal="right"/>
    </xf>
    <xf numFmtId="165" fontId="10" fillId="0" borderId="7" xfId="0" applyNumberFormat="1" applyFont="1" applyBorder="1" applyAlignment="1">
      <alignment horizontal="right"/>
    </xf>
    <xf numFmtId="9" fontId="10" fillId="0" borderId="0" xfId="1" applyFont="1" applyAlignment="1">
      <alignment horizontal="right"/>
    </xf>
    <xf numFmtId="165" fontId="6" fillId="0" borderId="0" xfId="0" applyNumberFormat="1" applyFont="1" applyAlignment="1">
      <alignment horizontal="right"/>
    </xf>
    <xf numFmtId="0" fontId="0" fillId="6" borderId="0" xfId="0" applyFill="1"/>
    <xf numFmtId="0" fontId="6" fillId="0" borderId="0" xfId="0" applyFont="1"/>
    <xf numFmtId="165" fontId="6" fillId="3" borderId="0" xfId="0" applyNumberFormat="1" applyFont="1" applyFill="1" applyAlignment="1">
      <alignment horizontal="right"/>
    </xf>
    <xf numFmtId="165" fontId="6" fillId="4" borderId="0" xfId="0" applyNumberFormat="1" applyFont="1" applyFill="1" applyAlignment="1">
      <alignment horizontal="right"/>
    </xf>
    <xf numFmtId="165" fontId="6" fillId="5" borderId="0" xfId="0" applyNumberFormat="1" applyFont="1" applyFill="1" applyAlignment="1">
      <alignment horizontal="right"/>
    </xf>
    <xf numFmtId="165" fontId="6" fillId="0" borderId="6" xfId="0" applyNumberFormat="1" applyFont="1" applyBorder="1" applyAlignment="1">
      <alignment horizontal="right"/>
    </xf>
    <xf numFmtId="165" fontId="6" fillId="0" borderId="7" xfId="0" applyNumberFormat="1" applyFont="1" applyBorder="1" applyAlignment="1">
      <alignment horizontal="right"/>
    </xf>
    <xf numFmtId="9" fontId="6" fillId="0" borderId="0" xfId="1" applyFont="1" applyAlignment="1">
      <alignment horizontal="right"/>
    </xf>
    <xf numFmtId="165" fontId="0" fillId="0" borderId="0" xfId="0" applyNumberFormat="1"/>
    <xf numFmtId="165" fontId="0" fillId="0" borderId="6" xfId="0" applyNumberFormat="1" applyBorder="1"/>
    <xf numFmtId="165" fontId="0" fillId="0" borderId="7" xfId="0" applyNumberFormat="1" applyBorder="1"/>
    <xf numFmtId="9" fontId="0" fillId="0" borderId="0" xfId="1" applyFont="1"/>
    <xf numFmtId="165" fontId="10" fillId="7" borderId="0" xfId="0" applyNumberFormat="1" applyFont="1" applyFill="1" applyAlignment="1">
      <alignment horizontal="right"/>
    </xf>
    <xf numFmtId="166" fontId="10" fillId="0" borderId="0" xfId="0" applyNumberFormat="1" applyFont="1" applyAlignment="1">
      <alignment horizontal="right"/>
    </xf>
    <xf numFmtId="0" fontId="11" fillId="0" borderId="0" xfId="0" applyFont="1" applyAlignment="1">
      <alignment horizontal="right"/>
    </xf>
    <xf numFmtId="0" fontId="12" fillId="8" borderId="0" xfId="0" applyFont="1" applyFill="1"/>
    <xf numFmtId="9" fontId="0" fillId="0" borderId="0" xfId="1" applyFont="1" applyFill="1"/>
    <xf numFmtId="0" fontId="9" fillId="9" borderId="0" xfId="0" applyFont="1" applyFill="1"/>
    <xf numFmtId="165" fontId="10" fillId="7" borderId="6" xfId="0" applyNumberFormat="1" applyFont="1" applyFill="1" applyBorder="1" applyAlignment="1">
      <alignment horizontal="right"/>
    </xf>
    <xf numFmtId="9" fontId="0" fillId="0" borderId="0" xfId="0" applyNumberFormat="1"/>
    <xf numFmtId="0" fontId="0" fillId="0" borderId="0" xfId="0" applyAlignment="1">
      <alignment wrapText="1"/>
    </xf>
    <xf numFmtId="0" fontId="0" fillId="0" borderId="0" xfId="0" applyAlignment="1">
      <alignment horizontal="center"/>
    </xf>
    <xf numFmtId="0" fontId="14" fillId="10" borderId="9" xfId="0" applyFont="1" applyFill="1" applyBorder="1" applyAlignment="1">
      <alignment vertical="center"/>
    </xf>
    <xf numFmtId="0" fontId="14" fillId="10" borderId="10" xfId="0" applyFont="1" applyFill="1" applyBorder="1" applyAlignment="1">
      <alignment vertical="center"/>
    </xf>
    <xf numFmtId="0" fontId="13" fillId="10" borderId="10" xfId="4" applyFill="1" applyBorder="1" applyAlignment="1">
      <alignment vertical="center"/>
    </xf>
    <xf numFmtId="0" fontId="14" fillId="10" borderId="10" xfId="0" applyFont="1" applyFill="1" applyBorder="1" applyAlignment="1">
      <alignment horizontal="right" vertical="center"/>
    </xf>
    <xf numFmtId="0" fontId="14" fillId="10" borderId="10" xfId="0" applyFont="1" applyFill="1" applyBorder="1" applyAlignment="1">
      <alignment horizontal="center" vertical="center"/>
    </xf>
    <xf numFmtId="0" fontId="14" fillId="10" borderId="10" xfId="0" applyFont="1" applyFill="1" applyBorder="1" applyAlignment="1">
      <alignment horizontal="center" vertical="center" wrapText="1"/>
    </xf>
    <xf numFmtId="0" fontId="16" fillId="0" borderId="12" xfId="0" applyFont="1" applyBorder="1" applyAlignment="1">
      <alignment vertical="center" wrapText="1"/>
    </xf>
    <xf numFmtId="16" fontId="16" fillId="0" borderId="12" xfId="0" applyNumberFormat="1" applyFont="1" applyBorder="1" applyAlignment="1">
      <alignment horizontal="right" vertical="center"/>
    </xf>
    <xf numFmtId="16" fontId="16" fillId="0" borderId="12" xfId="0" applyNumberFormat="1" applyFont="1" applyBorder="1" applyAlignment="1">
      <alignment horizontal="right" vertical="center" wrapText="1"/>
    </xf>
    <xf numFmtId="14" fontId="16" fillId="0" borderId="12" xfId="0" applyNumberFormat="1" applyFont="1" applyBorder="1" applyAlignment="1">
      <alignment horizontal="right" vertical="center" wrapText="1"/>
    </xf>
    <xf numFmtId="14" fontId="16" fillId="0" borderId="0" xfId="0" applyNumberFormat="1" applyFont="1" applyAlignment="1">
      <alignment horizontal="center" vertical="center" wrapText="1"/>
    </xf>
    <xf numFmtId="0" fontId="16" fillId="0" borderId="0" xfId="0" applyFont="1" applyAlignment="1">
      <alignment horizontal="center" vertical="center" wrapText="1"/>
    </xf>
    <xf numFmtId="0" fontId="16" fillId="0" borderId="12" xfId="0" applyFont="1" applyBorder="1" applyAlignment="1">
      <alignment vertical="center"/>
    </xf>
    <xf numFmtId="0" fontId="16" fillId="0" borderId="12" xfId="0" applyFont="1" applyBorder="1" applyAlignment="1">
      <alignment horizontal="right" vertical="center"/>
    </xf>
    <xf numFmtId="0" fontId="17" fillId="0" borderId="0" xfId="0" applyFont="1" applyAlignment="1">
      <alignment horizontal="center" vertical="center"/>
    </xf>
    <xf numFmtId="16" fontId="16" fillId="0" borderId="0" xfId="0" applyNumberFormat="1" applyFont="1" applyAlignment="1">
      <alignment horizontal="center" vertical="center"/>
    </xf>
    <xf numFmtId="0" fontId="16" fillId="0" borderId="0" xfId="0" applyFont="1" applyAlignment="1">
      <alignment horizontal="center" vertical="center"/>
    </xf>
    <xf numFmtId="16" fontId="16" fillId="11" borderId="14" xfId="0" applyNumberFormat="1" applyFont="1" applyFill="1" applyBorder="1" applyAlignment="1">
      <alignment horizontal="right" vertical="center"/>
    </xf>
    <xf numFmtId="16" fontId="16" fillId="0" borderId="17" xfId="0" applyNumberFormat="1" applyFont="1" applyBorder="1" applyAlignment="1">
      <alignment horizontal="right" vertical="center"/>
    </xf>
    <xf numFmtId="16" fontId="16" fillId="0" borderId="0" xfId="0" applyNumberFormat="1" applyFont="1" applyAlignment="1">
      <alignment horizontal="left" vertical="center" wrapText="1"/>
    </xf>
    <xf numFmtId="16" fontId="16" fillId="0" borderId="14" xfId="0" applyNumberFormat="1" applyFont="1" applyBorder="1" applyAlignment="1">
      <alignment horizontal="right" vertical="center"/>
    </xf>
    <xf numFmtId="0" fontId="16" fillId="0" borderId="0" xfId="0" applyFont="1" applyAlignment="1">
      <alignment vertical="center"/>
    </xf>
    <xf numFmtId="0" fontId="16" fillId="0" borderId="22" xfId="0" applyFont="1" applyBorder="1" applyAlignment="1">
      <alignment vertical="center"/>
    </xf>
    <xf numFmtId="0" fontId="0" fillId="0" borderId="23" xfId="0" applyBorder="1" applyAlignment="1">
      <alignment wrapText="1"/>
    </xf>
    <xf numFmtId="0" fontId="16" fillId="0" borderId="25" xfId="0" applyFont="1" applyBorder="1" applyAlignment="1">
      <alignment vertical="center"/>
    </xf>
    <xf numFmtId="0" fontId="16" fillId="0" borderId="26" xfId="0" applyFont="1" applyBorder="1" applyAlignment="1">
      <alignment vertical="center"/>
    </xf>
    <xf numFmtId="0" fontId="16" fillId="0" borderId="26" xfId="0" applyFont="1" applyBorder="1" applyAlignment="1">
      <alignment vertical="center" wrapText="1"/>
    </xf>
    <xf numFmtId="16" fontId="16" fillId="0" borderId="26" xfId="0" applyNumberFormat="1" applyFont="1" applyBorder="1" applyAlignment="1">
      <alignment horizontal="right" vertical="center"/>
    </xf>
    <xf numFmtId="16" fontId="16" fillId="0" borderId="27" xfId="0" applyNumberFormat="1" applyFont="1" applyBorder="1" applyAlignment="1">
      <alignment horizontal="right" vertical="center"/>
    </xf>
    <xf numFmtId="16" fontId="16" fillId="0" borderId="28" xfId="0" applyNumberFormat="1" applyFont="1" applyBorder="1" applyAlignment="1">
      <alignment horizontal="right" vertical="center"/>
    </xf>
    <xf numFmtId="0" fontId="16" fillId="11" borderId="14" xfId="0" applyFont="1" applyFill="1" applyBorder="1" applyAlignment="1">
      <alignment vertical="center"/>
    </xf>
    <xf numFmtId="0" fontId="16" fillId="11" borderId="14" xfId="0" applyFont="1" applyFill="1" applyBorder="1" applyAlignment="1">
      <alignment vertical="center" wrapText="1"/>
    </xf>
    <xf numFmtId="16" fontId="16" fillId="11" borderId="14" xfId="0" applyNumberFormat="1" applyFont="1" applyFill="1" applyBorder="1" applyAlignment="1">
      <alignment horizontal="right" vertical="center" wrapText="1"/>
    </xf>
    <xf numFmtId="0" fontId="16" fillId="0" borderId="29" xfId="0" applyFont="1" applyBorder="1" applyAlignment="1">
      <alignment vertical="center"/>
    </xf>
    <xf numFmtId="0" fontId="16" fillId="0" borderId="30" xfId="0" applyFont="1" applyBorder="1" applyAlignment="1">
      <alignment vertical="center"/>
    </xf>
    <xf numFmtId="0" fontId="16" fillId="0" borderId="30" xfId="0" applyFont="1" applyBorder="1" applyAlignment="1">
      <alignment vertical="center" wrapText="1"/>
    </xf>
    <xf numFmtId="16" fontId="16" fillId="0" borderId="30" xfId="0" applyNumberFormat="1" applyFont="1" applyBorder="1" applyAlignment="1">
      <alignment horizontal="center" vertical="center" wrapText="1"/>
    </xf>
    <xf numFmtId="16" fontId="16" fillId="0" borderId="30" xfId="0" applyNumberFormat="1" applyFont="1" applyBorder="1" applyAlignment="1">
      <alignment horizontal="right" vertical="center"/>
    </xf>
    <xf numFmtId="16" fontId="16" fillId="0" borderId="31" xfId="0" applyNumberFormat="1" applyFont="1" applyBorder="1" applyAlignment="1">
      <alignment horizontal="right" vertical="center"/>
    </xf>
    <xf numFmtId="0" fontId="19" fillId="12" borderId="22" xfId="0" applyFont="1" applyFill="1" applyBorder="1" applyAlignment="1">
      <alignment vertical="center"/>
    </xf>
    <xf numFmtId="0" fontId="16" fillId="12" borderId="23" xfId="0" applyFont="1" applyFill="1" applyBorder="1" applyAlignment="1">
      <alignment vertical="center"/>
    </xf>
    <xf numFmtId="0" fontId="16" fillId="12" borderId="21" xfId="0" applyFont="1" applyFill="1" applyBorder="1" applyAlignment="1">
      <alignment vertical="center" wrapText="1"/>
    </xf>
    <xf numFmtId="16" fontId="19" fillId="12" borderId="22" xfId="0" applyNumberFormat="1" applyFont="1" applyFill="1" applyBorder="1" applyAlignment="1">
      <alignment horizontal="center" vertical="center" wrapText="1"/>
    </xf>
    <xf numFmtId="16" fontId="19" fillId="12" borderId="23" xfId="0" applyNumberFormat="1" applyFont="1" applyFill="1" applyBorder="1" applyAlignment="1">
      <alignment horizontal="right" vertical="center"/>
    </xf>
    <xf numFmtId="16" fontId="19" fillId="12" borderId="17" xfId="0" applyNumberFormat="1" applyFont="1" applyFill="1" applyBorder="1" applyAlignment="1">
      <alignment horizontal="right" vertical="center"/>
    </xf>
    <xf numFmtId="17" fontId="16" fillId="0" borderId="12" xfId="0" applyNumberFormat="1" applyFont="1" applyBorder="1" applyAlignment="1">
      <alignment horizontal="right" vertical="center"/>
    </xf>
    <xf numFmtId="0" fontId="16" fillId="0" borderId="14" xfId="0" applyFont="1" applyBorder="1" applyAlignment="1">
      <alignment vertical="center"/>
    </xf>
    <xf numFmtId="0" fontId="16" fillId="0" borderId="11" xfId="0" applyFont="1" applyBorder="1" applyAlignment="1">
      <alignment vertical="center"/>
    </xf>
    <xf numFmtId="0" fontId="16" fillId="0" borderId="20" xfId="0" applyFont="1" applyBorder="1" applyAlignment="1">
      <alignment vertical="center"/>
    </xf>
    <xf numFmtId="0" fontId="13" fillId="0" borderId="11" xfId="4" applyBorder="1" applyAlignment="1"/>
    <xf numFmtId="14" fontId="16" fillId="0" borderId="12" xfId="0" applyNumberFormat="1" applyFont="1" applyBorder="1" applyAlignment="1">
      <alignment horizontal="right" vertical="center"/>
    </xf>
    <xf numFmtId="14" fontId="16" fillId="0" borderId="0" xfId="0" applyNumberFormat="1" applyFont="1" applyAlignment="1">
      <alignment horizontal="center" vertical="center"/>
    </xf>
    <xf numFmtId="0" fontId="13" fillId="0" borderId="23" xfId="4" applyBorder="1" applyAlignment="1"/>
    <xf numFmtId="0" fontId="16" fillId="0" borderId="15" xfId="0" applyFont="1" applyBorder="1" applyAlignment="1">
      <alignment vertical="center"/>
    </xf>
    <xf numFmtId="0" fontId="13" fillId="0" borderId="18" xfId="4" applyBorder="1" applyAlignment="1"/>
    <xf numFmtId="0" fontId="13" fillId="0" borderId="23" xfId="4" applyBorder="1"/>
    <xf numFmtId="0" fontId="13" fillId="0" borderId="0" xfId="4"/>
    <xf numFmtId="0" fontId="0" fillId="0" borderId="11" xfId="0" applyBorder="1"/>
    <xf numFmtId="0" fontId="0" fillId="0" borderId="19" xfId="0" applyBorder="1"/>
    <xf numFmtId="0" fontId="0" fillId="13" borderId="0" xfId="0" applyFill="1"/>
    <xf numFmtId="0" fontId="0" fillId="0" borderId="23" xfId="0" applyBorder="1"/>
    <xf numFmtId="0" fontId="16" fillId="0" borderId="12" xfId="0" applyFont="1" applyBorder="1" applyAlignment="1">
      <alignment horizontal="right" vertical="center" wrapText="1"/>
    </xf>
    <xf numFmtId="0" fontId="19" fillId="0" borderId="12" xfId="0" applyFont="1" applyBorder="1" applyAlignment="1">
      <alignment vertical="center"/>
    </xf>
    <xf numFmtId="16" fontId="19" fillId="7" borderId="12" xfId="0" applyNumberFormat="1" applyFont="1" applyFill="1" applyBorder="1" applyAlignment="1">
      <alignment horizontal="right" vertical="center"/>
    </xf>
    <xf numFmtId="0" fontId="13" fillId="0" borderId="12" xfId="4" applyBorder="1" applyAlignment="1">
      <alignment vertical="center"/>
    </xf>
    <xf numFmtId="16" fontId="19" fillId="0" borderId="12" xfId="0" applyNumberFormat="1" applyFont="1" applyBorder="1" applyAlignment="1">
      <alignment horizontal="right" vertical="center"/>
    </xf>
    <xf numFmtId="0" fontId="19" fillId="0" borderId="12" xfId="0" applyFont="1" applyBorder="1" applyAlignment="1">
      <alignment horizontal="right" vertical="center"/>
    </xf>
    <xf numFmtId="16" fontId="19" fillId="0" borderId="0" xfId="0" applyNumberFormat="1" applyFont="1" applyAlignment="1">
      <alignment horizontal="center" vertical="center"/>
    </xf>
    <xf numFmtId="167" fontId="10" fillId="0" borderId="0" xfId="0" applyNumberFormat="1" applyFont="1" applyAlignment="1">
      <alignment horizontal="right"/>
    </xf>
    <xf numFmtId="167" fontId="6" fillId="0" borderId="0" xfId="0" applyNumberFormat="1" applyFont="1" applyAlignment="1">
      <alignment horizontal="right"/>
    </xf>
    <xf numFmtId="167" fontId="6" fillId="3" borderId="0" xfId="0" applyNumberFormat="1" applyFont="1" applyFill="1" applyAlignment="1">
      <alignment horizontal="right"/>
    </xf>
    <xf numFmtId="167" fontId="6" fillId="4" borderId="0" xfId="0" applyNumberFormat="1" applyFont="1" applyFill="1" applyAlignment="1">
      <alignment horizontal="right"/>
    </xf>
    <xf numFmtId="167" fontId="6" fillId="5" borderId="0" xfId="0" applyNumberFormat="1" applyFont="1" applyFill="1" applyAlignment="1">
      <alignment horizontal="right"/>
    </xf>
    <xf numFmtId="167" fontId="0" fillId="0" borderId="0" xfId="0" applyNumberFormat="1"/>
    <xf numFmtId="0" fontId="25" fillId="0" borderId="0" xfId="0" applyFont="1"/>
    <xf numFmtId="0" fontId="26" fillId="0" borderId="0" xfId="0" applyFont="1"/>
    <xf numFmtId="168" fontId="0" fillId="0" borderId="0" xfId="3" applyNumberFormat="1" applyFont="1"/>
    <xf numFmtId="10" fontId="0" fillId="0" borderId="0" xfId="0" applyNumberFormat="1"/>
    <xf numFmtId="44" fontId="0" fillId="7" borderId="0" xfId="3" applyFont="1" applyFill="1"/>
    <xf numFmtId="44" fontId="0" fillId="7" borderId="0" xfId="0" applyNumberFormat="1" applyFill="1"/>
    <xf numFmtId="44" fontId="0" fillId="0" borderId="0" xfId="0" applyNumberFormat="1"/>
    <xf numFmtId="0" fontId="0" fillId="7" borderId="0" xfId="0" applyFill="1"/>
    <xf numFmtId="0" fontId="27" fillId="0" borderId="0" xfId="0" applyFont="1" applyAlignment="1">
      <alignment wrapText="1"/>
    </xf>
    <xf numFmtId="0" fontId="28" fillId="0" borderId="0" xfId="0" applyFont="1"/>
    <xf numFmtId="0" fontId="28" fillId="0" borderId="0" xfId="0" applyFont="1" applyAlignment="1">
      <alignment wrapText="1"/>
    </xf>
    <xf numFmtId="0" fontId="29" fillId="0" borderId="0" xfId="0" applyFont="1" applyAlignment="1">
      <alignment wrapText="1"/>
    </xf>
    <xf numFmtId="0" fontId="29" fillId="0" borderId="0" xfId="0" applyFont="1"/>
    <xf numFmtId="0" fontId="29" fillId="16" borderId="40" xfId="0" applyFont="1" applyFill="1" applyBorder="1"/>
    <xf numFmtId="8" fontId="29" fillId="0" borderId="0" xfId="0" applyNumberFormat="1" applyFont="1"/>
    <xf numFmtId="0" fontId="29" fillId="17" borderId="40" xfId="0" applyFont="1" applyFill="1" applyBorder="1"/>
    <xf numFmtId="0" fontId="31" fillId="0" borderId="0" xfId="0" applyFont="1"/>
    <xf numFmtId="0" fontId="29" fillId="16" borderId="0" xfId="0" applyFont="1" applyFill="1" applyAlignment="1">
      <alignment wrapText="1"/>
    </xf>
    <xf numFmtId="8" fontId="32" fillId="0" borderId="0" xfId="0" applyNumberFormat="1" applyFont="1"/>
    <xf numFmtId="0" fontId="33" fillId="17" borderId="0" xfId="0" applyFont="1" applyFill="1" applyAlignment="1">
      <alignment wrapText="1"/>
    </xf>
    <xf numFmtId="8" fontId="33" fillId="17" borderId="0" xfId="0" applyNumberFormat="1" applyFont="1" applyFill="1"/>
    <xf numFmtId="169" fontId="34" fillId="0" borderId="0" xfId="2" applyNumberFormat="1" applyFont="1"/>
    <xf numFmtId="0" fontId="5" fillId="0" borderId="0" xfId="0" applyFont="1" applyAlignment="1">
      <alignment horizontal="center" wrapText="1"/>
    </xf>
    <xf numFmtId="0" fontId="5" fillId="15" borderId="41" xfId="0" applyFont="1" applyFill="1" applyBorder="1" applyAlignment="1">
      <alignment horizontal="center"/>
    </xf>
    <xf numFmtId="0" fontId="5" fillId="15" borderId="42" xfId="0" applyFont="1" applyFill="1" applyBorder="1" applyAlignment="1">
      <alignment horizontal="center"/>
    </xf>
    <xf numFmtId="0" fontId="5" fillId="15" borderId="43" xfId="0" applyFont="1" applyFill="1" applyBorder="1" applyAlignment="1">
      <alignment horizontal="center"/>
    </xf>
    <xf numFmtId="0" fontId="0" fillId="0" borderId="44" xfId="0" applyBorder="1"/>
    <xf numFmtId="169" fontId="0" fillId="0" borderId="38" xfId="2" applyNumberFormat="1" applyFont="1" applyBorder="1"/>
    <xf numFmtId="169" fontId="0" fillId="0" borderId="45" xfId="2" applyNumberFormat="1" applyFont="1" applyBorder="1"/>
    <xf numFmtId="170" fontId="0" fillId="0" borderId="38" xfId="1" applyNumberFormat="1" applyFont="1" applyBorder="1"/>
    <xf numFmtId="170" fontId="0" fillId="0" borderId="45" xfId="1" applyNumberFormat="1" applyFont="1" applyBorder="1"/>
    <xf numFmtId="171" fontId="0" fillId="0" borderId="38" xfId="2" applyNumberFormat="1" applyFont="1" applyBorder="1"/>
    <xf numFmtId="171" fontId="0" fillId="0" borderId="45" xfId="2" applyNumberFormat="1" applyFont="1" applyBorder="1"/>
    <xf numFmtId="0" fontId="5" fillId="0" borderId="46" xfId="0" applyFont="1" applyBorder="1"/>
    <xf numFmtId="171" fontId="5" fillId="0" borderId="47" xfId="2" applyNumberFormat="1" applyFont="1" applyBorder="1"/>
    <xf numFmtId="171" fontId="5" fillId="0" borderId="48" xfId="2" applyNumberFormat="1" applyFont="1" applyBorder="1"/>
    <xf numFmtId="0" fontId="0" fillId="0" borderId="46" xfId="0" applyBorder="1"/>
    <xf numFmtId="171" fontId="0" fillId="0" borderId="47" xfId="2" applyNumberFormat="1" applyFont="1" applyBorder="1"/>
    <xf numFmtId="171" fontId="0" fillId="0" borderId="48" xfId="2" applyNumberFormat="1" applyFont="1" applyBorder="1"/>
    <xf numFmtId="0" fontId="0" fillId="11" borderId="41" xfId="0" applyFill="1" applyBorder="1"/>
    <xf numFmtId="171" fontId="0" fillId="0" borderId="42" xfId="2" applyNumberFormat="1" applyFont="1" applyBorder="1"/>
    <xf numFmtId="171" fontId="0" fillId="0" borderId="43" xfId="2" applyNumberFormat="1" applyFont="1" applyBorder="1"/>
    <xf numFmtId="0" fontId="0" fillId="11" borderId="44" xfId="0" applyFill="1" applyBorder="1"/>
    <xf numFmtId="0" fontId="0" fillId="11" borderId="49" xfId="0" applyFill="1" applyBorder="1"/>
    <xf numFmtId="171" fontId="0" fillId="0" borderId="37" xfId="2" applyNumberFormat="1" applyFont="1" applyBorder="1"/>
    <xf numFmtId="171" fontId="0" fillId="0" borderId="50" xfId="2" applyNumberFormat="1" applyFont="1" applyBorder="1"/>
    <xf numFmtId="0" fontId="0" fillId="18" borderId="41" xfId="0" applyFill="1" applyBorder="1"/>
    <xf numFmtId="0" fontId="0" fillId="18" borderId="44" xfId="0" applyFill="1" applyBorder="1"/>
    <xf numFmtId="0" fontId="0" fillId="18" borderId="46" xfId="0" applyFill="1" applyBorder="1"/>
    <xf numFmtId="0" fontId="0" fillId="5" borderId="51" xfId="0" applyFill="1" applyBorder="1"/>
    <xf numFmtId="171" fontId="0" fillId="0" borderId="39" xfId="2" applyNumberFormat="1" applyFont="1" applyBorder="1"/>
    <xf numFmtId="171" fontId="0" fillId="0" borderId="52" xfId="2" applyNumberFormat="1" applyFont="1" applyBorder="1"/>
    <xf numFmtId="0" fontId="0" fillId="5" borderId="44" xfId="0" applyFill="1" applyBorder="1"/>
    <xf numFmtId="0" fontId="0" fillId="5" borderId="46" xfId="0" applyFill="1" applyBorder="1"/>
    <xf numFmtId="0" fontId="0" fillId="11" borderId="39" xfId="0" applyFill="1" applyBorder="1"/>
    <xf numFmtId="43" fontId="0" fillId="0" borderId="39" xfId="2" applyFont="1" applyBorder="1"/>
    <xf numFmtId="0" fontId="0" fillId="11" borderId="38" xfId="0" applyFill="1" applyBorder="1"/>
    <xf numFmtId="43" fontId="0" fillId="0" borderId="38" xfId="2" applyFont="1" applyBorder="1"/>
    <xf numFmtId="0" fontId="0" fillId="11" borderId="37" xfId="0" applyFill="1" applyBorder="1"/>
    <xf numFmtId="43" fontId="0" fillId="0" borderId="37" xfId="2" applyFont="1" applyBorder="1"/>
    <xf numFmtId="0" fontId="5" fillId="11" borderId="7" xfId="0" applyFont="1" applyFill="1" applyBorder="1"/>
    <xf numFmtId="43" fontId="5" fillId="0" borderId="53" xfId="2" applyFont="1" applyBorder="1"/>
    <xf numFmtId="0" fontId="0" fillId="11" borderId="7" xfId="0" applyFill="1" applyBorder="1"/>
    <xf numFmtId="43" fontId="0" fillId="0" borderId="53" xfId="2" applyFont="1" applyBorder="1"/>
    <xf numFmtId="43" fontId="0" fillId="0" borderId="6" xfId="2" applyFont="1" applyBorder="1"/>
    <xf numFmtId="0" fontId="5" fillId="18" borderId="54" xfId="0" applyFont="1" applyFill="1" applyBorder="1"/>
    <xf numFmtId="171" fontId="5" fillId="0" borderId="53" xfId="2" applyNumberFormat="1" applyFont="1" applyBorder="1"/>
    <xf numFmtId="0" fontId="0" fillId="18" borderId="54" xfId="0" applyFill="1" applyBorder="1"/>
    <xf numFmtId="171" fontId="0" fillId="0" borderId="53" xfId="2" applyNumberFormat="1" applyFont="1" applyBorder="1"/>
    <xf numFmtId="171" fontId="0" fillId="0" borderId="55" xfId="2" applyNumberFormat="1" applyFont="1" applyBorder="1"/>
    <xf numFmtId="0" fontId="0" fillId="5" borderId="41" xfId="0" applyFill="1" applyBorder="1"/>
    <xf numFmtId="43" fontId="0" fillId="0" borderId="42" xfId="2" applyFont="1" applyBorder="1"/>
    <xf numFmtId="43" fontId="0" fillId="0" borderId="43" xfId="2" applyFont="1" applyBorder="1"/>
    <xf numFmtId="43" fontId="0" fillId="0" borderId="45" xfId="2" applyFont="1" applyBorder="1"/>
    <xf numFmtId="43" fontId="0" fillId="0" borderId="47" xfId="2" applyFont="1" applyBorder="1"/>
    <xf numFmtId="43" fontId="0" fillId="0" borderId="48" xfId="2" applyFont="1" applyBorder="1"/>
    <xf numFmtId="0" fontId="0" fillId="5" borderId="7" xfId="0" applyFill="1" applyBorder="1"/>
    <xf numFmtId="0" fontId="0" fillId="0" borderId="39" xfId="0" applyBorder="1"/>
    <xf numFmtId="170" fontId="0" fillId="0" borderId="39" xfId="1" applyNumberFormat="1" applyFont="1" applyBorder="1"/>
    <xf numFmtId="0" fontId="0" fillId="0" borderId="38" xfId="0" applyBorder="1"/>
    <xf numFmtId="0" fontId="5" fillId="14" borderId="0" xfId="0" applyFont="1" applyFill="1" applyAlignment="1">
      <alignment horizontal="center"/>
    </xf>
    <xf numFmtId="0" fontId="5" fillId="14" borderId="0" xfId="0" applyFont="1" applyFill="1" applyAlignment="1">
      <alignment horizontal="center" wrapText="1"/>
    </xf>
    <xf numFmtId="169" fontId="0" fillId="0" borderId="0" xfId="2" applyNumberFormat="1" applyFont="1" applyBorder="1"/>
    <xf numFmtId="170" fontId="0" fillId="0" borderId="0" xfId="1" applyNumberFormat="1" applyFont="1" applyBorder="1"/>
    <xf numFmtId="170" fontId="0" fillId="0" borderId="0" xfId="1" applyNumberFormat="1" applyFont="1"/>
    <xf numFmtId="0" fontId="0" fillId="19" borderId="0" xfId="0" applyFill="1" applyAlignment="1">
      <alignment horizontal="center"/>
    </xf>
    <xf numFmtId="0" fontId="0" fillId="19" borderId="0" xfId="0" applyFill="1"/>
    <xf numFmtId="169" fontId="0" fillId="19" borderId="0" xfId="2" applyNumberFormat="1" applyFont="1" applyFill="1" applyBorder="1"/>
    <xf numFmtId="170" fontId="0" fillId="19" borderId="0" xfId="1" applyNumberFormat="1" applyFont="1" applyFill="1" applyBorder="1"/>
    <xf numFmtId="170" fontId="0" fillId="19" borderId="0" xfId="1" applyNumberFormat="1" applyFont="1" applyFill="1"/>
    <xf numFmtId="0" fontId="0" fillId="20" borderId="0" xfId="0" applyFill="1" applyAlignment="1">
      <alignment horizontal="center"/>
    </xf>
    <xf numFmtId="0" fontId="0" fillId="20" borderId="0" xfId="0" applyFill="1"/>
    <xf numFmtId="169" fontId="0" fillId="20" borderId="0" xfId="2" applyNumberFormat="1" applyFont="1" applyFill="1" applyBorder="1"/>
    <xf numFmtId="170" fontId="0" fillId="20" borderId="0" xfId="1" applyNumberFormat="1" applyFont="1" applyFill="1" applyBorder="1"/>
    <xf numFmtId="170" fontId="0" fillId="20" borderId="0" xfId="1" applyNumberFormat="1" applyFont="1" applyFill="1"/>
    <xf numFmtId="0" fontId="0" fillId="7" borderId="0" xfId="0" applyFill="1" applyAlignment="1">
      <alignment horizontal="center"/>
    </xf>
    <xf numFmtId="169" fontId="0" fillId="7" borderId="0" xfId="2" applyNumberFormat="1" applyFont="1" applyFill="1" applyBorder="1"/>
    <xf numFmtId="170" fontId="0" fillId="7" borderId="0" xfId="1" applyNumberFormat="1" applyFont="1" applyFill="1" applyBorder="1"/>
    <xf numFmtId="170" fontId="0" fillId="7" borderId="0" xfId="1" applyNumberFormat="1" applyFont="1" applyFill="1"/>
    <xf numFmtId="0" fontId="0" fillId="18" borderId="0" xfId="0" applyFill="1" applyAlignment="1">
      <alignment horizontal="center"/>
    </xf>
    <xf numFmtId="0" fontId="0" fillId="18" borderId="0" xfId="0" applyFill="1"/>
    <xf numFmtId="169" fontId="0" fillId="18" borderId="0" xfId="2" applyNumberFormat="1" applyFont="1" applyFill="1" applyBorder="1"/>
    <xf numFmtId="170" fontId="0" fillId="18" borderId="0" xfId="1" applyNumberFormat="1" applyFont="1" applyFill="1" applyBorder="1"/>
    <xf numFmtId="170" fontId="0" fillId="18" borderId="0" xfId="1" applyNumberFormat="1" applyFont="1" applyFill="1"/>
    <xf numFmtId="0" fontId="5" fillId="0" borderId="0" xfId="0" applyFont="1" applyAlignment="1">
      <alignment wrapText="1"/>
    </xf>
    <xf numFmtId="172" fontId="0" fillId="0" borderId="0" xfId="0" applyNumberFormat="1"/>
    <xf numFmtId="0" fontId="5" fillId="22" borderId="0" xfId="0" applyFont="1" applyFill="1"/>
    <xf numFmtId="0" fontId="0" fillId="22" borderId="0" xfId="0" applyFill="1" applyAlignment="1">
      <alignment horizontal="left"/>
    </xf>
    <xf numFmtId="0" fontId="0" fillId="22" borderId="0" xfId="0" applyFill="1" applyAlignment="1">
      <alignment horizontal="center"/>
    </xf>
    <xf numFmtId="1" fontId="0" fillId="22" borderId="0" xfId="0" applyNumberFormat="1" applyFill="1" applyAlignment="1">
      <alignment horizontal="center"/>
    </xf>
    <xf numFmtId="0" fontId="0" fillId="22" borderId="0" xfId="0" applyFill="1"/>
    <xf numFmtId="0" fontId="0" fillId="22" borderId="0" xfId="0" applyFill="1" applyAlignment="1">
      <alignment horizontal="center" vertical="center"/>
    </xf>
    <xf numFmtId="1" fontId="0" fillId="22" borderId="0" xfId="0" applyNumberFormat="1" applyFill="1"/>
    <xf numFmtId="0" fontId="23" fillId="22" borderId="0" xfId="0" applyFont="1" applyFill="1" applyAlignment="1">
      <alignment horizontal="center"/>
    </xf>
    <xf numFmtId="14" fontId="23" fillId="22" borderId="0" xfId="0" applyNumberFormat="1" applyFont="1" applyFill="1"/>
    <xf numFmtId="14" fontId="0" fillId="22" borderId="0" xfId="0" applyNumberFormat="1" applyFill="1"/>
    <xf numFmtId="0" fontId="0" fillId="22" borderId="0" xfId="0" applyFill="1" applyAlignment="1">
      <alignment horizontal="left" vertical="center"/>
    </xf>
    <xf numFmtId="0" fontId="5" fillId="22" borderId="0" xfId="0" applyFont="1" applyFill="1" applyAlignment="1">
      <alignment horizontal="center" vertical="center"/>
    </xf>
    <xf numFmtId="1" fontId="0" fillId="22" borderId="0" xfId="0" applyNumberFormat="1" applyFill="1" applyAlignment="1">
      <alignment horizontal="center" vertical="center"/>
    </xf>
    <xf numFmtId="0" fontId="5" fillId="22" borderId="0" xfId="0" applyFont="1" applyFill="1" applyAlignment="1">
      <alignment horizontal="center" vertical="center" wrapText="1"/>
    </xf>
    <xf numFmtId="17" fontId="36" fillId="22" borderId="0" xfId="0" applyNumberFormat="1" applyFont="1" applyFill="1" applyAlignment="1">
      <alignment horizontal="center" vertical="center"/>
    </xf>
    <xf numFmtId="168" fontId="5" fillId="22" borderId="0" xfId="0" applyNumberFormat="1" applyFont="1" applyFill="1"/>
    <xf numFmtId="173" fontId="5" fillId="22" borderId="0" xfId="0" applyNumberFormat="1" applyFont="1" applyFill="1" applyAlignment="1">
      <alignment horizontal="center"/>
    </xf>
    <xf numFmtId="173" fontId="5" fillId="22" borderId="0" xfId="0" applyNumberFormat="1" applyFont="1" applyFill="1"/>
    <xf numFmtId="173" fontId="5" fillId="22" borderId="0" xfId="0" applyNumberFormat="1" applyFont="1" applyFill="1" applyAlignment="1">
      <alignment horizontal="center" vertical="center"/>
    </xf>
    <xf numFmtId="168" fontId="5" fillId="22" borderId="0" xfId="3" quotePrefix="1" applyNumberFormat="1" applyFont="1" applyFill="1" applyBorder="1" applyProtection="1"/>
    <xf numFmtId="168" fontId="5" fillId="22" borderId="0" xfId="0" applyNumberFormat="1" applyFont="1" applyFill="1" applyAlignment="1">
      <alignment horizontal="center" vertical="center"/>
    </xf>
    <xf numFmtId="168" fontId="0" fillId="22" borderId="0" xfId="0" applyNumberFormat="1" applyFill="1"/>
    <xf numFmtId="0" fontId="0" fillId="22" borderId="0" xfId="0" applyFill="1" applyAlignment="1">
      <alignment horizontal="left" indent="1"/>
    </xf>
    <xf numFmtId="169" fontId="4" fillId="22" borderId="0" xfId="2" quotePrefix="1" applyNumberFormat="1" applyFont="1" applyFill="1" applyBorder="1" applyProtection="1"/>
    <xf numFmtId="0" fontId="5" fillId="22" borderId="0" xfId="0" applyFont="1" applyFill="1" applyAlignment="1">
      <alignment horizontal="left"/>
    </xf>
    <xf numFmtId="168" fontId="4" fillId="22" borderId="0" xfId="3" quotePrefix="1" applyNumberFormat="1" applyFont="1" applyFill="1" applyBorder="1" applyProtection="1"/>
    <xf numFmtId="0" fontId="5" fillId="22" borderId="0" xfId="0" applyFont="1" applyFill="1" applyAlignment="1">
      <alignment horizontal="left" indent="1"/>
    </xf>
    <xf numFmtId="0" fontId="0" fillId="22" borderId="0" xfId="0" applyFill="1" applyAlignment="1">
      <alignment horizontal="left" indent="2"/>
    </xf>
    <xf numFmtId="168" fontId="5" fillId="22" borderId="0" xfId="3" applyNumberFormat="1" applyFont="1" applyFill="1" applyBorder="1" applyProtection="1"/>
    <xf numFmtId="0" fontId="0" fillId="22" borderId="58" xfId="0" applyFill="1" applyBorder="1"/>
    <xf numFmtId="0" fontId="37" fillId="22" borderId="58" xfId="0" applyFont="1" applyFill="1" applyBorder="1"/>
    <xf numFmtId="169" fontId="37" fillId="22" borderId="0" xfId="2" applyNumberFormat="1" applyFont="1" applyFill="1" applyBorder="1" applyProtection="1"/>
    <xf numFmtId="173" fontId="5" fillId="22" borderId="0" xfId="3" quotePrefix="1" applyNumberFormat="1" applyFont="1" applyFill="1" applyBorder="1" applyProtection="1"/>
    <xf numFmtId="168" fontId="38" fillId="22" borderId="0" xfId="0" applyNumberFormat="1" applyFont="1" applyFill="1" applyAlignment="1">
      <alignment horizontal="center"/>
    </xf>
    <xf numFmtId="1" fontId="38" fillId="22" borderId="0" xfId="0" applyNumberFormat="1" applyFont="1" applyFill="1" applyAlignment="1">
      <alignment horizontal="center"/>
    </xf>
    <xf numFmtId="168" fontId="0" fillId="22" borderId="0" xfId="0" applyNumberFormat="1" applyFill="1" applyAlignment="1">
      <alignment horizontal="center" vertical="center"/>
    </xf>
    <xf numFmtId="168" fontId="0" fillId="22" borderId="0" xfId="3" quotePrefix="1" applyNumberFormat="1" applyFont="1" applyFill="1" applyBorder="1" applyProtection="1"/>
    <xf numFmtId="168" fontId="0" fillId="22" borderId="0" xfId="3" applyNumberFormat="1" applyFont="1" applyFill="1" applyBorder="1" applyProtection="1"/>
    <xf numFmtId="168" fontId="0" fillId="22" borderId="0" xfId="3" applyNumberFormat="1" applyFont="1" applyFill="1" applyBorder="1" applyAlignment="1" applyProtection="1">
      <alignment horizontal="center" vertical="center"/>
    </xf>
    <xf numFmtId="1" fontId="0" fillId="22" borderId="0" xfId="3" applyNumberFormat="1" applyFont="1" applyFill="1" applyProtection="1"/>
    <xf numFmtId="168" fontId="0" fillId="22" borderId="0" xfId="3" applyNumberFormat="1" applyFont="1" applyFill="1" applyProtection="1"/>
    <xf numFmtId="174" fontId="5" fillId="22" borderId="0" xfId="0" applyNumberFormat="1" applyFont="1" applyFill="1"/>
    <xf numFmtId="174" fontId="5" fillId="22" borderId="0" xfId="0" applyNumberFormat="1" applyFont="1" applyFill="1" applyAlignment="1">
      <alignment horizontal="center" vertical="center"/>
    </xf>
    <xf numFmtId="174" fontId="5" fillId="22" borderId="0" xfId="3" applyNumberFormat="1" applyFont="1" applyFill="1" applyBorder="1" applyProtection="1"/>
    <xf numFmtId="174" fontId="5" fillId="22" borderId="0" xfId="3" applyNumberFormat="1" applyFont="1" applyFill="1" applyBorder="1" applyAlignment="1" applyProtection="1">
      <alignment horizontal="center" vertical="center"/>
    </xf>
    <xf numFmtId="174" fontId="5" fillId="22" borderId="0" xfId="3" quotePrefix="1" applyNumberFormat="1" applyFont="1" applyFill="1" applyBorder="1" applyProtection="1"/>
    <xf numFmtId="173" fontId="5" fillId="22" borderId="0" xfId="3" applyNumberFormat="1" applyFont="1" applyFill="1" applyBorder="1" applyProtection="1"/>
    <xf numFmtId="173" fontId="5" fillId="22" borderId="0" xfId="3" applyNumberFormat="1" applyFont="1" applyFill="1" applyBorder="1" applyAlignment="1" applyProtection="1">
      <alignment horizontal="center" vertical="center"/>
    </xf>
    <xf numFmtId="174" fontId="0" fillId="22" borderId="0" xfId="3" quotePrefix="1" applyNumberFormat="1" applyFont="1" applyFill="1" applyBorder="1" applyProtection="1"/>
    <xf numFmtId="0" fontId="5" fillId="22" borderId="0" xfId="0" applyFont="1" applyFill="1" applyAlignment="1">
      <alignment horizontal="left" indent="3"/>
    </xf>
    <xf numFmtId="0" fontId="5" fillId="22" borderId="0" xfId="0" applyFont="1" applyFill="1" applyAlignment="1">
      <alignment horizontal="left" indent="4"/>
    </xf>
    <xf numFmtId="0" fontId="0" fillId="22" borderId="0" xfId="0" applyFill="1" applyAlignment="1">
      <alignment horizontal="left" indent="5"/>
    </xf>
    <xf numFmtId="0" fontId="0" fillId="22" borderId="0" xfId="0" applyFill="1" applyAlignment="1">
      <alignment horizontal="left" indent="4"/>
    </xf>
    <xf numFmtId="42" fontId="0" fillId="22" borderId="0" xfId="3" applyNumberFormat="1" applyFont="1" applyFill="1" applyBorder="1" applyProtection="1"/>
    <xf numFmtId="42" fontId="0" fillId="22" borderId="0" xfId="3" applyNumberFormat="1" applyFont="1" applyFill="1" applyProtection="1"/>
    <xf numFmtId="174" fontId="0" fillId="22" borderId="0" xfId="3" applyNumberFormat="1" applyFont="1" applyFill="1" applyBorder="1" applyProtection="1"/>
    <xf numFmtId="0" fontId="5" fillId="22" borderId="0" xfId="0" applyFont="1" applyFill="1" applyAlignment="1">
      <alignment horizontal="left" indent="5"/>
    </xf>
    <xf numFmtId="0" fontId="0" fillId="22" borderId="0" xfId="0" applyFill="1" applyAlignment="1">
      <alignment horizontal="left" indent="6"/>
    </xf>
    <xf numFmtId="42" fontId="5" fillId="22" borderId="0" xfId="3" applyNumberFormat="1" applyFont="1" applyFill="1" applyBorder="1" applyProtection="1"/>
    <xf numFmtId="42" fontId="0" fillId="22" borderId="0" xfId="3" applyNumberFormat="1" applyFont="1" applyFill="1" applyBorder="1" applyAlignment="1" applyProtection="1">
      <alignment horizontal="center" vertical="center"/>
    </xf>
    <xf numFmtId="0" fontId="5" fillId="22" borderId="0" xfId="0" applyFont="1" applyFill="1" applyAlignment="1">
      <alignment horizontal="left" indent="2"/>
    </xf>
    <xf numFmtId="0" fontId="0" fillId="22" borderId="0" xfId="0" applyFill="1" applyAlignment="1">
      <alignment horizontal="left" indent="3"/>
    </xf>
    <xf numFmtId="0" fontId="38" fillId="22" borderId="0" xfId="0" applyFont="1" applyFill="1" applyAlignment="1">
      <alignment horizontal="center"/>
    </xf>
    <xf numFmtId="173" fontId="38" fillId="22" borderId="0" xfId="0" applyNumberFormat="1" applyFont="1" applyFill="1" applyAlignment="1">
      <alignment horizontal="center"/>
    </xf>
    <xf numFmtId="173" fontId="5" fillId="22" borderId="5" xfId="3" applyNumberFormat="1" applyFont="1" applyFill="1" applyBorder="1" applyProtection="1"/>
    <xf numFmtId="42" fontId="0" fillId="22" borderId="0" xfId="3" applyNumberFormat="1" applyFont="1" applyFill="1" applyAlignment="1" applyProtection="1">
      <alignment horizontal="center" vertical="center"/>
    </xf>
    <xf numFmtId="0" fontId="35" fillId="0" borderId="0" xfId="7" applyFont="1"/>
    <xf numFmtId="0" fontId="3" fillId="0" borderId="0" xfId="7"/>
    <xf numFmtId="0" fontId="3" fillId="0" borderId="0" xfId="7" applyAlignment="1">
      <alignment wrapText="1"/>
    </xf>
    <xf numFmtId="0" fontId="20" fillId="21" borderId="59" xfId="0" applyFont="1" applyFill="1" applyBorder="1" applyAlignment="1">
      <alignment horizontal="center" vertical="top" wrapText="1"/>
    </xf>
    <xf numFmtId="0" fontId="20" fillId="21" borderId="60" xfId="0" applyFont="1" applyFill="1" applyBorder="1" applyAlignment="1">
      <alignment horizontal="center" vertical="top" wrapText="1"/>
    </xf>
    <xf numFmtId="0" fontId="20" fillId="21" borderId="61" xfId="0" applyFont="1" applyFill="1" applyBorder="1" applyAlignment="1">
      <alignment horizontal="center" vertical="top" wrapText="1"/>
    </xf>
    <xf numFmtId="0" fontId="13" fillId="13" borderId="62" xfId="4" applyFill="1" applyBorder="1" applyAlignment="1">
      <alignment vertical="top" wrapText="1"/>
    </xf>
    <xf numFmtId="0" fontId="0" fillId="13" borderId="63" xfId="0" applyFill="1" applyBorder="1" applyAlignment="1">
      <alignment vertical="top" wrapText="1"/>
    </xf>
    <xf numFmtId="22" fontId="0" fillId="13" borderId="63" xfId="0" applyNumberFormat="1" applyFill="1" applyBorder="1" applyAlignment="1">
      <alignment vertical="top" wrapText="1"/>
    </xf>
    <xf numFmtId="22" fontId="0" fillId="13" borderId="64" xfId="0" applyNumberFormat="1" applyFill="1" applyBorder="1" applyAlignment="1">
      <alignment vertical="top" wrapText="1"/>
    </xf>
    <xf numFmtId="0" fontId="13" fillId="23" borderId="62" xfId="4" applyFill="1" applyBorder="1" applyAlignment="1">
      <alignment vertical="top" wrapText="1"/>
    </xf>
    <xf numFmtId="0" fontId="0" fillId="23" borderId="63" xfId="0" applyFill="1" applyBorder="1" applyAlignment="1">
      <alignment vertical="top" wrapText="1"/>
    </xf>
    <xf numFmtId="22" fontId="0" fillId="23" borderId="63" xfId="0" applyNumberFormat="1" applyFill="1" applyBorder="1" applyAlignment="1">
      <alignment vertical="top" wrapText="1"/>
    </xf>
    <xf numFmtId="22" fontId="0" fillId="23" borderId="64" xfId="0" applyNumberFormat="1" applyFill="1" applyBorder="1" applyAlignment="1">
      <alignment vertical="top" wrapText="1"/>
    </xf>
    <xf numFmtId="0" fontId="20" fillId="21" borderId="63" xfId="0" applyFont="1" applyFill="1" applyBorder="1" applyAlignment="1">
      <alignment horizontal="center" vertical="top" wrapText="1"/>
    </xf>
    <xf numFmtId="0" fontId="0" fillId="23" borderId="64" xfId="0" applyFill="1" applyBorder="1" applyAlignment="1">
      <alignment vertical="top" wrapText="1"/>
    </xf>
    <xf numFmtId="0" fontId="0" fillId="13" borderId="64" xfId="0" applyFill="1" applyBorder="1" applyAlignment="1">
      <alignment vertical="top" wrapText="1"/>
    </xf>
    <xf numFmtId="0" fontId="13" fillId="13" borderId="65" xfId="4" applyFill="1" applyBorder="1" applyAlignment="1">
      <alignment vertical="top" wrapText="1"/>
    </xf>
    <xf numFmtId="0" fontId="0" fillId="13" borderId="66" xfId="0" applyFill="1" applyBorder="1" applyAlignment="1">
      <alignment vertical="top" wrapText="1"/>
    </xf>
    <xf numFmtId="22" fontId="0" fillId="13" borderId="66" xfId="0" applyNumberFormat="1" applyFill="1" applyBorder="1" applyAlignment="1">
      <alignment vertical="top" wrapText="1"/>
    </xf>
    <xf numFmtId="0" fontId="0" fillId="13" borderId="67" xfId="0" applyFill="1" applyBorder="1" applyAlignment="1">
      <alignment vertical="top" wrapText="1"/>
    </xf>
    <xf numFmtId="168" fontId="0" fillId="0" borderId="0" xfId="0" applyNumberFormat="1"/>
    <xf numFmtId="168" fontId="5" fillId="0" borderId="0" xfId="0" applyNumberFormat="1" applyFont="1"/>
    <xf numFmtId="9" fontId="5" fillId="0" borderId="0" xfId="1" applyFont="1"/>
    <xf numFmtId="14" fontId="0" fillId="0" borderId="0" xfId="0" applyNumberFormat="1"/>
    <xf numFmtId="0" fontId="0" fillId="0" borderId="0" xfId="0" applyAlignment="1">
      <alignment horizontal="left"/>
    </xf>
    <xf numFmtId="0" fontId="0" fillId="0" borderId="0" xfId="0" applyAlignment="1">
      <alignment horizontal="left" indent="1"/>
    </xf>
    <xf numFmtId="0" fontId="39" fillId="0" borderId="0" xfId="0" applyFont="1"/>
    <xf numFmtId="3" fontId="0" fillId="0" borderId="0" xfId="0" applyNumberFormat="1"/>
    <xf numFmtId="8" fontId="0" fillId="0" borderId="0" xfId="0" applyNumberFormat="1"/>
    <xf numFmtId="170" fontId="0" fillId="0" borderId="0" xfId="0" applyNumberFormat="1"/>
    <xf numFmtId="0" fontId="30" fillId="0" borderId="0" xfId="0" applyFont="1"/>
    <xf numFmtId="0" fontId="0" fillId="0" borderId="0" xfId="0" pivotButton="1"/>
    <xf numFmtId="0" fontId="16" fillId="0" borderId="15" xfId="0" applyFont="1" applyBorder="1" applyAlignment="1">
      <alignment horizontal="left" vertical="center" wrapText="1"/>
    </xf>
    <xf numFmtId="0" fontId="16" fillId="0" borderId="0" xfId="0" applyFont="1" applyAlignment="1">
      <alignment horizontal="lef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6" fillId="0" borderId="18" xfId="0" applyFont="1" applyBorder="1" applyAlignment="1">
      <alignment horizontal="right" vertical="center"/>
    </xf>
    <xf numFmtId="0" fontId="18" fillId="0" borderId="19" xfId="0" applyFont="1" applyBorder="1"/>
    <xf numFmtId="0" fontId="18" fillId="0" borderId="20" xfId="0" applyFont="1" applyBorder="1"/>
    <xf numFmtId="0" fontId="18" fillId="0" borderId="11" xfId="0" applyFont="1" applyBorder="1" applyAlignment="1">
      <alignment wrapText="1"/>
    </xf>
    <xf numFmtId="0" fontId="18" fillId="0" borderId="21" xfId="0" applyFont="1" applyBorder="1"/>
    <xf numFmtId="171" fontId="0" fillId="0" borderId="6" xfId="2" applyNumberFormat="1" applyFont="1" applyBorder="1"/>
    <xf numFmtId="0" fontId="0" fillId="4" borderId="41" xfId="0" applyFill="1" applyBorder="1"/>
    <xf numFmtId="0" fontId="0" fillId="4" borderId="44" xfId="0" applyFill="1" applyBorder="1"/>
    <xf numFmtId="0" fontId="0" fillId="4" borderId="46" xfId="0" applyFill="1" applyBorder="1"/>
    <xf numFmtId="0" fontId="5" fillId="4" borderId="7" xfId="0" applyFont="1" applyFill="1" applyBorder="1"/>
    <xf numFmtId="0" fontId="0" fillId="4" borderId="51" xfId="0" applyFill="1" applyBorder="1"/>
    <xf numFmtId="0" fontId="41" fillId="0" borderId="41" xfId="0" applyFont="1" applyBorder="1" applyAlignment="1">
      <alignment horizontal="left" vertical="center" wrapText="1" indent="1"/>
    </xf>
    <xf numFmtId="0" fontId="41" fillId="0" borderId="44" xfId="0" applyFont="1" applyBorder="1" applyAlignment="1">
      <alignment horizontal="left" vertical="center" wrapText="1" indent="1"/>
    </xf>
    <xf numFmtId="0" fontId="41" fillId="0" borderId="38" xfId="0" applyFont="1" applyBorder="1" applyAlignment="1">
      <alignment horizontal="left" vertical="center" wrapText="1" indent="1"/>
    </xf>
    <xf numFmtId="0" fontId="41" fillId="0" borderId="45" xfId="0" applyFont="1" applyBorder="1" applyAlignment="1">
      <alignment horizontal="left" vertical="center" wrapText="1" indent="1"/>
    </xf>
    <xf numFmtId="0" fontId="0" fillId="0" borderId="34" xfId="0" applyBorder="1" applyAlignment="1">
      <alignment wrapText="1"/>
    </xf>
    <xf numFmtId="0" fontId="0" fillId="0" borderId="14" xfId="0" applyBorder="1" applyAlignment="1">
      <alignment wrapText="1"/>
    </xf>
    <xf numFmtId="0" fontId="0" fillId="7" borderId="34" xfId="0" applyFill="1" applyBorder="1" applyAlignment="1">
      <alignment wrapText="1" indent="1"/>
    </xf>
    <xf numFmtId="0" fontId="0" fillId="0" borderId="34" xfId="0" applyBorder="1" applyAlignment="1">
      <alignment wrapText="1" indent="2"/>
    </xf>
    <xf numFmtId="0" fontId="37" fillId="0" borderId="34" xfId="0" applyFont="1" applyBorder="1" applyAlignment="1">
      <alignment wrapText="1" indent="2"/>
    </xf>
    <xf numFmtId="0" fontId="37" fillId="11" borderId="0" xfId="0" applyFont="1" applyFill="1" applyAlignment="1">
      <alignment wrapText="1"/>
    </xf>
    <xf numFmtId="0" fontId="37" fillId="15" borderId="0" xfId="0" applyFont="1" applyFill="1" applyAlignment="1">
      <alignment wrapText="1"/>
    </xf>
    <xf numFmtId="0" fontId="37" fillId="0" borderId="69" xfId="0" applyFont="1" applyBorder="1" applyAlignment="1">
      <alignment wrapText="1" indent="2"/>
    </xf>
    <xf numFmtId="0" fontId="0" fillId="0" borderId="15" xfId="0" applyBorder="1" applyAlignment="1">
      <alignment wrapText="1"/>
    </xf>
    <xf numFmtId="0" fontId="37" fillId="11" borderId="15" xfId="0" applyFont="1" applyFill="1" applyBorder="1" applyAlignment="1">
      <alignment wrapText="1"/>
    </xf>
    <xf numFmtId="0" fontId="37" fillId="15" borderId="15" xfId="0" applyFont="1" applyFill="1" applyBorder="1" applyAlignment="1">
      <alignment wrapText="1"/>
    </xf>
    <xf numFmtId="0" fontId="0" fillId="0" borderId="12" xfId="0" applyBorder="1" applyAlignment="1">
      <alignment wrapText="1"/>
    </xf>
    <xf numFmtId="3" fontId="37" fillId="25" borderId="0" xfId="0" applyNumberFormat="1" applyFont="1" applyFill="1" applyAlignment="1">
      <alignment wrapText="1"/>
    </xf>
    <xf numFmtId="0" fontId="1" fillId="0" borderId="0" xfId="13"/>
    <xf numFmtId="0" fontId="5" fillId="22" borderId="0" xfId="14" applyFont="1" applyFill="1" applyAlignment="1">
      <alignment horizontal="left"/>
    </xf>
    <xf numFmtId="0" fontId="22" fillId="22" borderId="0" xfId="14" applyFont="1" applyFill="1"/>
    <xf numFmtId="0" fontId="4" fillId="22" borderId="0" xfId="14" applyFill="1" applyAlignment="1">
      <alignment horizontal="left"/>
    </xf>
    <xf numFmtId="169" fontId="4" fillId="22" borderId="0" xfId="15" quotePrefix="1" applyNumberFormat="1" applyFont="1" applyFill="1" applyBorder="1" applyProtection="1"/>
    <xf numFmtId="168" fontId="5" fillId="22" borderId="0" xfId="17" quotePrefix="1" applyNumberFormat="1" applyFont="1" applyFill="1" applyBorder="1" applyProtection="1"/>
    <xf numFmtId="0" fontId="22" fillId="22" borderId="0" xfId="14" applyFont="1" applyFill="1" applyAlignment="1">
      <alignment horizontal="left"/>
    </xf>
    <xf numFmtId="168" fontId="4" fillId="22" borderId="0" xfId="17" quotePrefix="1" applyNumberFormat="1" applyFont="1" applyFill="1" applyBorder="1" applyProtection="1"/>
    <xf numFmtId="168" fontId="5" fillId="22" borderId="0" xfId="17" applyNumberFormat="1" applyFont="1" applyFill="1" applyBorder="1" applyProtection="1"/>
    <xf numFmtId="0" fontId="5" fillId="22" borderId="0" xfId="14" applyFont="1" applyFill="1"/>
    <xf numFmtId="0" fontId="4" fillId="22" borderId="0" xfId="14" applyFill="1"/>
    <xf numFmtId="0" fontId="5" fillId="22" borderId="0" xfId="14" applyFont="1" applyFill="1" applyAlignment="1">
      <alignment horizontal="center" vertical="center"/>
    </xf>
    <xf numFmtId="1" fontId="4" fillId="22" borderId="0" xfId="14" applyNumberFormat="1" applyFill="1" applyAlignment="1">
      <alignment horizontal="center"/>
    </xf>
    <xf numFmtId="14" fontId="23" fillId="22" borderId="0" xfId="14" applyNumberFormat="1" applyFont="1" applyFill="1" applyAlignment="1">
      <alignment wrapText="1"/>
    </xf>
    <xf numFmtId="0" fontId="4" fillId="22" borderId="0" xfId="14" applyFill="1" applyAlignment="1">
      <alignment horizontal="center"/>
    </xf>
    <xf numFmtId="0" fontId="4" fillId="22" borderId="0" xfId="14" applyFill="1" applyAlignment="1">
      <alignment horizontal="left" vertical="center"/>
    </xf>
    <xf numFmtId="1" fontId="4" fillId="22" borderId="0" xfId="14" applyNumberFormat="1" applyFill="1" applyAlignment="1">
      <alignment horizontal="center" vertical="center"/>
    </xf>
    <xf numFmtId="168" fontId="5" fillId="22" borderId="0" xfId="14" applyNumberFormat="1" applyFont="1" applyFill="1"/>
    <xf numFmtId="173" fontId="5" fillId="22" borderId="0" xfId="14" applyNumberFormat="1" applyFont="1" applyFill="1" applyAlignment="1">
      <alignment horizontal="center"/>
    </xf>
    <xf numFmtId="173" fontId="5" fillId="22" borderId="0" xfId="14" applyNumberFormat="1" applyFont="1" applyFill="1"/>
    <xf numFmtId="168" fontId="4" fillId="22" borderId="0" xfId="14" applyNumberFormat="1" applyFill="1"/>
    <xf numFmtId="0" fontId="4" fillId="22" borderId="0" xfId="14" applyFill="1" applyAlignment="1">
      <alignment horizontal="left" indent="1"/>
    </xf>
    <xf numFmtId="0" fontId="4" fillId="22" borderId="58" xfId="14" applyFill="1" applyBorder="1"/>
    <xf numFmtId="0" fontId="37" fillId="22" borderId="58" xfId="14" applyFont="1" applyFill="1" applyBorder="1"/>
    <xf numFmtId="169" fontId="37" fillId="22" borderId="0" xfId="15" applyNumberFormat="1" applyFont="1" applyFill="1" applyBorder="1" applyProtection="1"/>
    <xf numFmtId="0" fontId="5" fillId="22" borderId="0" xfId="14" applyFont="1" applyFill="1" applyAlignment="1">
      <alignment horizontal="left" indent="1"/>
    </xf>
    <xf numFmtId="0" fontId="4" fillId="22" borderId="0" xfId="14" applyFill="1" applyAlignment="1">
      <alignment horizontal="left" indent="2"/>
    </xf>
    <xf numFmtId="168" fontId="38" fillId="22" borderId="0" xfId="14" applyNumberFormat="1" applyFont="1" applyFill="1" applyAlignment="1">
      <alignment horizontal="center"/>
    </xf>
    <xf numFmtId="1" fontId="38" fillId="22" borderId="0" xfId="14" applyNumberFormat="1" applyFont="1" applyFill="1" applyAlignment="1">
      <alignment horizontal="center"/>
    </xf>
    <xf numFmtId="0" fontId="42" fillId="0" borderId="0" xfId="0" applyFont="1" applyAlignment="1">
      <alignment horizontal="left" vertical="center"/>
    </xf>
    <xf numFmtId="0" fontId="1" fillId="0" borderId="0" xfId="0" applyFont="1" applyAlignment="1">
      <alignment horizontal="right"/>
    </xf>
    <xf numFmtId="165" fontId="1" fillId="0" borderId="0" xfId="0" applyNumberFormat="1" applyFont="1" applyAlignment="1">
      <alignment horizontal="right"/>
    </xf>
    <xf numFmtId="167" fontId="1" fillId="3" borderId="0" xfId="0" applyNumberFormat="1" applyFont="1" applyFill="1" applyAlignment="1">
      <alignment horizontal="right"/>
    </xf>
    <xf numFmtId="167" fontId="1" fillId="4" borderId="0" xfId="0" applyNumberFormat="1" applyFont="1" applyFill="1" applyAlignment="1">
      <alignment horizontal="right"/>
    </xf>
    <xf numFmtId="167" fontId="1" fillId="5" borderId="0" xfId="0" applyNumberFormat="1" applyFont="1" applyFill="1" applyAlignment="1">
      <alignment horizontal="right"/>
    </xf>
    <xf numFmtId="167" fontId="1" fillId="0" borderId="0" xfId="0" applyNumberFormat="1" applyFont="1" applyAlignment="1">
      <alignment horizontal="right"/>
    </xf>
    <xf numFmtId="165" fontId="1" fillId="3" borderId="0" xfId="0" applyNumberFormat="1" applyFont="1" applyFill="1" applyAlignment="1">
      <alignment horizontal="right"/>
    </xf>
    <xf numFmtId="165" fontId="1" fillId="4" borderId="0" xfId="0" applyNumberFormat="1" applyFont="1" applyFill="1" applyAlignment="1">
      <alignment horizontal="right"/>
    </xf>
    <xf numFmtId="165" fontId="1" fillId="5" borderId="0" xfId="0" applyNumberFormat="1" applyFont="1" applyFill="1" applyAlignment="1">
      <alignment horizontal="right"/>
    </xf>
    <xf numFmtId="0" fontId="1" fillId="0" borderId="0" xfId="0" applyFont="1"/>
    <xf numFmtId="165" fontId="1" fillId="0" borderId="6" xfId="0" applyNumberFormat="1" applyFont="1" applyBorder="1" applyAlignment="1">
      <alignment horizontal="right"/>
    </xf>
    <xf numFmtId="165" fontId="1" fillId="0" borderId="7" xfId="0" applyNumberFormat="1" applyFont="1" applyBorder="1" applyAlignment="1">
      <alignment horizontal="right"/>
    </xf>
    <xf numFmtId="9" fontId="1" fillId="0" borderId="0" xfId="1" applyFont="1" applyAlignment="1">
      <alignment horizontal="right"/>
    </xf>
    <xf numFmtId="0" fontId="1" fillId="0" borderId="0" xfId="0" applyFont="1" applyAlignment="1">
      <alignment horizontal="left" indent="2"/>
    </xf>
    <xf numFmtId="9" fontId="1" fillId="0" borderId="6" xfId="1" applyFont="1" applyBorder="1" applyAlignment="1">
      <alignment horizontal="right"/>
    </xf>
    <xf numFmtId="9" fontId="1" fillId="0" borderId="0" xfId="1" applyFont="1" applyBorder="1" applyAlignment="1">
      <alignment horizontal="right"/>
    </xf>
    <xf numFmtId="9" fontId="1" fillId="0" borderId="7" xfId="1" applyFont="1" applyBorder="1" applyAlignment="1">
      <alignment horizontal="right"/>
    </xf>
    <xf numFmtId="167" fontId="1" fillId="0" borderId="0" xfId="1" applyNumberFormat="1" applyFont="1" applyAlignment="1">
      <alignment horizontal="right"/>
    </xf>
    <xf numFmtId="9" fontId="1" fillId="7" borderId="0" xfId="1" applyFont="1" applyFill="1" applyAlignment="1">
      <alignment horizontal="right"/>
    </xf>
    <xf numFmtId="165" fontId="1" fillId="0" borderId="0" xfId="1" applyNumberFormat="1" applyFont="1" applyAlignment="1">
      <alignment horizontal="right"/>
    </xf>
    <xf numFmtId="9" fontId="1" fillId="0" borderId="0" xfId="1" applyFont="1" applyFill="1" applyAlignment="1">
      <alignment horizontal="right"/>
    </xf>
    <xf numFmtId="165" fontId="1" fillId="7" borderId="6" xfId="0" applyNumberFormat="1" applyFont="1" applyFill="1" applyBorder="1" applyAlignment="1">
      <alignment horizontal="right"/>
    </xf>
    <xf numFmtId="9" fontId="1" fillId="0" borderId="3" xfId="1" applyFont="1" applyBorder="1" applyAlignment="1">
      <alignment horizontal="right"/>
    </xf>
    <xf numFmtId="9" fontId="1" fillId="0" borderId="8" xfId="1" applyFont="1" applyBorder="1" applyAlignment="1">
      <alignment horizontal="right"/>
    </xf>
    <xf numFmtId="9" fontId="1" fillId="0" borderId="4" xfId="1" applyFont="1" applyBorder="1" applyAlignment="1">
      <alignment horizontal="right"/>
    </xf>
    <xf numFmtId="0" fontId="30" fillId="0" borderId="0" xfId="0" applyFont="1" applyAlignment="1">
      <alignment wrapText="1"/>
    </xf>
    <xf numFmtId="0" fontId="29" fillId="7" borderId="0" xfId="7" applyFont="1" applyFill="1"/>
    <xf numFmtId="0" fontId="29" fillId="0" borderId="0" xfId="7" applyFont="1"/>
    <xf numFmtId="16" fontId="16" fillId="0" borderId="0" xfId="0" applyNumberFormat="1" applyFont="1" applyAlignment="1">
      <alignment horizontal="center" vertical="center"/>
    </xf>
    <xf numFmtId="0" fontId="16" fillId="0" borderId="11" xfId="0" applyFont="1" applyBorder="1" applyAlignment="1">
      <alignment horizontal="center" vertical="center"/>
    </xf>
    <xf numFmtId="0" fontId="16" fillId="0" borderId="13" xfId="0" applyFont="1" applyBorder="1" applyAlignment="1">
      <alignment horizontal="center" vertical="center"/>
    </xf>
    <xf numFmtId="0" fontId="16" fillId="0" borderId="24" xfId="0" applyFont="1" applyBorder="1" applyAlignment="1">
      <alignment horizontal="center" vertical="center"/>
    </xf>
    <xf numFmtId="0" fontId="16" fillId="0" borderId="32" xfId="0" applyFont="1" applyBorder="1" applyAlignment="1">
      <alignment horizontal="center" vertical="center"/>
    </xf>
    <xf numFmtId="0" fontId="16" fillId="0" borderId="33" xfId="0" applyFont="1" applyBorder="1" applyAlignment="1">
      <alignment horizontal="center" vertical="center"/>
    </xf>
    <xf numFmtId="0" fontId="16" fillId="0" borderId="34" xfId="0" applyFont="1" applyBorder="1" applyAlignment="1">
      <alignment horizontal="center" vertical="center"/>
    </xf>
    <xf numFmtId="0" fontId="16" fillId="0" borderId="18" xfId="0" applyFont="1" applyBorder="1" applyAlignment="1">
      <alignment horizontal="center" vertical="center"/>
    </xf>
    <xf numFmtId="0" fontId="16" fillId="0" borderId="35" xfId="0" applyFont="1" applyBorder="1" applyAlignment="1">
      <alignment horizontal="center" vertical="center"/>
    </xf>
    <xf numFmtId="0" fontId="16" fillId="0" borderId="9" xfId="0" applyFont="1" applyBorder="1" applyAlignment="1">
      <alignment horizontal="center" vertical="center"/>
    </xf>
    <xf numFmtId="0" fontId="16" fillId="0" borderId="36" xfId="0" applyFont="1" applyBorder="1" applyAlignment="1">
      <alignment horizontal="center" vertical="center"/>
    </xf>
    <xf numFmtId="0" fontId="5" fillId="4" borderId="69" xfId="0" applyFont="1" applyFill="1" applyBorder="1" applyAlignment="1">
      <alignment horizontal="center"/>
    </xf>
    <xf numFmtId="0" fontId="5" fillId="4" borderId="15" xfId="0" applyFont="1" applyFill="1" applyBorder="1" applyAlignment="1">
      <alignment horizontal="center"/>
    </xf>
    <xf numFmtId="0" fontId="5" fillId="18" borderId="15" xfId="0" applyFont="1" applyFill="1" applyBorder="1" applyAlignment="1">
      <alignment horizontal="center"/>
    </xf>
    <xf numFmtId="0" fontId="5" fillId="11" borderId="68" xfId="0" applyFont="1" applyFill="1" applyBorder="1" applyAlignment="1">
      <alignment horizontal="center"/>
    </xf>
    <xf numFmtId="0" fontId="5" fillId="22" borderId="56" xfId="0" applyFont="1" applyFill="1" applyBorder="1" applyAlignment="1">
      <alignment horizontal="center" vertical="center" textRotation="90"/>
    </xf>
    <xf numFmtId="0" fontId="5" fillId="22" borderId="57" xfId="0" applyFont="1" applyFill="1" applyBorder="1" applyAlignment="1">
      <alignment horizontal="center" vertical="center" textRotation="90"/>
    </xf>
    <xf numFmtId="0" fontId="20" fillId="24" borderId="0" xfId="0" applyFont="1" applyFill="1" applyAlignment="1">
      <alignment horizontal="center"/>
    </xf>
    <xf numFmtId="0" fontId="41" fillId="0" borderId="42" xfId="0" applyFont="1" applyBorder="1" applyAlignment="1">
      <alignment horizontal="left" vertical="center" wrapText="1" indent="1"/>
    </xf>
    <xf numFmtId="0" fontId="41" fillId="0" borderId="43" xfId="0" applyFont="1" applyBorder="1" applyAlignment="1">
      <alignment horizontal="left" vertical="center" wrapText="1" indent="1"/>
    </xf>
    <xf numFmtId="0" fontId="23" fillId="11" borderId="0" xfId="14" applyFont="1" applyFill="1" applyAlignment="1">
      <alignment horizontal="left" wrapText="1"/>
    </xf>
    <xf numFmtId="0" fontId="23" fillId="11" borderId="0" xfId="14" applyFont="1" applyFill="1" applyAlignment="1">
      <alignment horizontal="left"/>
    </xf>
    <xf numFmtId="1" fontId="0" fillId="0" borderId="0" xfId="1" applyNumberFormat="1" applyFont="1"/>
  </cellXfs>
  <cellStyles count="18">
    <cellStyle name="Comma" xfId="2" builtinId="3"/>
    <cellStyle name="Comma 2" xfId="9" xr:uid="{E1AFD746-44CA-47D9-9C0D-9B54BEAEE018}"/>
    <cellStyle name="Comma 2 2" xfId="15" xr:uid="{18C60AC3-85C1-400D-96CA-DEB78091C086}"/>
    <cellStyle name="Comma 3" xfId="10" xr:uid="{2B143688-55F7-468C-8642-6EFDC7F32410}"/>
    <cellStyle name="Currency" xfId="3" builtinId="4"/>
    <cellStyle name="Currency 2" xfId="17" xr:uid="{CB347C7A-695E-4619-A114-4193F27560F4}"/>
    <cellStyle name="Hyperlink" xfId="4" builtinId="8"/>
    <cellStyle name="Normal" xfId="0" builtinId="0"/>
    <cellStyle name="Normal 2" xfId="7" xr:uid="{BDC7EC17-C19B-4D9A-80A2-FDB76546DCE1}"/>
    <cellStyle name="Normal 2 2" xfId="6" xr:uid="{66C9EA57-0E67-48D6-A869-D600F6127A15}"/>
    <cellStyle name="Normal 2 2 2" xfId="5" xr:uid="{3122E270-2121-4B74-8AAE-9B0CC692CBB7}"/>
    <cellStyle name="Normal 2 3" xfId="14" xr:uid="{54A5A9CD-6217-4FF1-AB56-7D29EF4CD99B}"/>
    <cellStyle name="Normal 3" xfId="8" xr:uid="{D0EC9EA4-08AC-4373-9804-013A4A15E4DB}"/>
    <cellStyle name="Normal 4" xfId="12" xr:uid="{453C2D8A-6E29-40C6-ADC4-5072CF5421ED}"/>
    <cellStyle name="Normal 5" xfId="13" xr:uid="{882B69A8-64D3-4EE0-A190-3E3C25BF1A22}"/>
    <cellStyle name="Percent" xfId="1" builtinId="5"/>
    <cellStyle name="Percent 2" xfId="11" xr:uid="{3685E22F-2DCE-4A6A-993C-3035189C364B}"/>
    <cellStyle name="Percent 3" xfId="16" xr:uid="{33DDF9B9-FA41-434D-8C5F-45C7BD4D4EA4}"/>
  </cellStyles>
  <dxfs count="53">
    <dxf>
      <font>
        <color rgb="FFFF0000"/>
      </font>
      <fill>
        <patternFill patternType="solid">
          <fgColor indexed="64"/>
          <bgColor rgb="FFFF0000"/>
        </patternFill>
      </fill>
    </dxf>
    <dxf>
      <font>
        <color rgb="FFFF0000"/>
      </font>
      <fill>
        <patternFill patternType="solid">
          <fgColor indexed="64"/>
          <bgColor rgb="FFFF0000"/>
        </patternFill>
      </fill>
    </dxf>
    <dxf>
      <font>
        <color rgb="FF9C0006"/>
      </font>
      <fill>
        <patternFill>
          <bgColor rgb="FFFFC7CE"/>
        </patternFill>
      </fill>
    </dxf>
    <dxf>
      <font>
        <color rgb="FF9C0006"/>
      </font>
      <fill>
        <patternFill>
          <bgColor rgb="FFFFC7CE"/>
        </patternFill>
      </fill>
    </dxf>
    <dxf>
      <font>
        <color rgb="FF000000"/>
      </font>
      <fill>
        <patternFill patternType="solid">
          <fgColor indexed="64"/>
          <bgColor rgb="FFFFEF9C"/>
        </patternFill>
      </fill>
    </dxf>
    <dxf>
      <numFmt numFmtId="13" formatCode="0%"/>
    </dxf>
    <dxf>
      <numFmt numFmtId="168" formatCode="_(&quot;$&quot;* #,##0_);_(&quot;$&quot;* \(#,##0\);_(&quot;$&quot;* &quot;-&quot;??_);_(@_)"/>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27" formatCode="m/d/yyyy\ h:mm"/>
      <fill>
        <patternFill patternType="solid">
          <fgColor indexed="64"/>
          <bgColor rgb="FFF8F8F8"/>
        </patternFill>
      </fill>
      <alignment horizontal="general" vertical="top" textRotation="0" wrapText="1" indent="0" justifyLastLine="0" shrinkToFit="0" readingOrder="0"/>
      <border diagonalUp="0" diagonalDown="0">
        <left style="medium">
          <color rgb="FFFFFFFF"/>
        </left>
        <right/>
        <top style="medium">
          <color rgb="FFFFFFFF"/>
        </top>
        <bottom style="medium">
          <color rgb="FFFFFFFF"/>
        </bottom>
        <vertical/>
        <horizontal/>
      </border>
    </dxf>
    <dxf>
      <font>
        <b val="0"/>
        <i val="0"/>
        <strike val="0"/>
        <condense val="0"/>
        <extend val="0"/>
        <outline val="0"/>
        <shadow val="0"/>
        <u val="none"/>
        <vertAlign val="baseline"/>
        <sz val="11"/>
        <color theme="1"/>
        <name val="Aptos Narrow"/>
        <family val="2"/>
        <scheme val="minor"/>
      </font>
      <numFmt numFmtId="27" formatCode="m/d/yyyy\ h:mm"/>
      <fill>
        <patternFill patternType="solid">
          <fgColor indexed="64"/>
          <bgColor rgb="FFF8F8F8"/>
        </patternFill>
      </fill>
      <alignment horizontal="general" vertical="top" textRotation="0" wrapText="1" indent="0" justifyLastLine="0" shrinkToFit="0" readingOrder="0"/>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rgb="FFF8F8F8"/>
        </patternFill>
      </fill>
      <alignment horizontal="general" vertical="top" textRotation="0" wrapText="1" indent="0" justifyLastLine="0" shrinkToFit="0" readingOrder="0"/>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rgb="FFF8F8F8"/>
        </patternFill>
      </fill>
      <alignment horizontal="general" vertical="top" textRotation="0" wrapText="1" indent="0" justifyLastLine="0" shrinkToFit="0" readingOrder="0"/>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rgb="FFF8F8F8"/>
        </patternFill>
      </fill>
      <alignment horizontal="general" vertical="top" textRotation="0" wrapText="1" indent="0" justifyLastLine="0" shrinkToFit="0" readingOrder="0"/>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rgb="FFF8F8F8"/>
        </patternFill>
      </fill>
      <alignment horizontal="general" vertical="top" textRotation="0" wrapText="1" indent="0" justifyLastLine="0" shrinkToFit="0" readingOrder="0"/>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rgb="FFF8F8F8"/>
        </patternFill>
      </fill>
      <alignment horizontal="general" vertical="top" textRotation="0" wrapText="1" indent="0" justifyLastLine="0" shrinkToFit="0" readingOrder="0"/>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rgb="FFF8F8F8"/>
        </patternFill>
      </fill>
      <alignment horizontal="general" vertical="top" textRotation="0" wrapText="1" indent="0" justifyLastLine="0" shrinkToFit="0" readingOrder="0"/>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rgb="FFF8F8F8"/>
        </patternFill>
      </fill>
      <alignment horizontal="general" vertical="top" textRotation="0" wrapText="1" indent="0" justifyLastLine="0" shrinkToFit="0" readingOrder="0"/>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rgb="FFF8F8F8"/>
        </patternFill>
      </fill>
      <alignment horizontal="general" vertical="top" textRotation="0" wrapText="1" indent="0" justifyLastLine="0" shrinkToFit="0" readingOrder="0"/>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ertAlign val="baseline"/>
        <sz val="11"/>
        <color theme="10"/>
        <name val="Aptos Narrow"/>
        <family val="2"/>
        <scheme val="minor"/>
      </font>
      <fill>
        <patternFill patternType="solid">
          <fgColor indexed="64"/>
          <bgColor rgb="FFF8F8F8"/>
        </patternFill>
      </fill>
      <alignment horizontal="general" vertical="top" textRotation="0" wrapText="1" indent="0" justifyLastLine="0" shrinkToFit="0" readingOrder="0"/>
      <border diagonalUp="0" diagonalDown="0">
        <left/>
        <right style="medium">
          <color rgb="FFFFFFFF"/>
        </right>
        <top style="medium">
          <color rgb="FFFFFFFF"/>
        </top>
        <bottom style="medium">
          <color rgb="FFFFFFFF"/>
        </bottom>
        <vertical/>
        <horizontal/>
      </border>
    </dxf>
    <dxf>
      <border outline="0">
        <top style="medium">
          <color rgb="FFFFFFFF"/>
        </top>
      </border>
    </dxf>
    <dxf>
      <border outline="0">
        <left style="medium">
          <color rgb="FFFFFFFF"/>
        </left>
        <right style="medium">
          <color rgb="FFFFFFFF"/>
        </right>
        <top style="medium">
          <color rgb="FFFFFFFF"/>
        </top>
        <bottom style="medium">
          <color rgb="FFFFFFFF"/>
        </bottom>
      </border>
    </dxf>
    <dxf>
      <font>
        <b val="0"/>
        <i val="0"/>
        <strike val="0"/>
        <condense val="0"/>
        <extend val="0"/>
        <outline val="0"/>
        <shadow val="0"/>
        <u val="none"/>
        <vertAlign val="baseline"/>
        <sz val="11"/>
        <color rgb="FF000000"/>
        <name val="Calibri"/>
        <family val="2"/>
        <scheme val="none"/>
      </font>
      <fill>
        <patternFill patternType="solid">
          <fgColor rgb="FF000000"/>
          <bgColor rgb="FFF8F8F8"/>
        </patternFill>
      </fill>
      <alignment horizontal="general" vertical="top" textRotation="0" wrapText="1" indent="0" justifyLastLine="0" shrinkToFit="0" readingOrder="0"/>
    </dxf>
    <dxf>
      <border outline="0">
        <bottom style="medium">
          <color rgb="FFFFFFFF"/>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center" vertical="top" textRotation="0" wrapText="1" indent="0" justifyLastLine="0" shrinkToFit="0" readingOrder="0"/>
      <border diagonalUp="0" diagonalDown="0" outline="0">
        <left style="medium">
          <color rgb="FFFFFFFF"/>
        </left>
        <right style="medium">
          <color rgb="FFFFFFFF"/>
        </right>
        <top/>
        <bottom/>
      </border>
    </dxf>
    <dxf>
      <font>
        <b val="0"/>
        <i val="0"/>
        <strike val="0"/>
        <condense val="0"/>
        <extend val="0"/>
        <outline val="0"/>
        <shadow val="0"/>
        <u val="none"/>
        <vertAlign val="baseline"/>
        <sz val="11"/>
        <color theme="1"/>
        <name val="Aptos Narrow"/>
        <family val="2"/>
        <scheme val="minor"/>
      </font>
      <numFmt numFmtId="27" formatCode="m/d/yyyy\ h:mm"/>
      <fill>
        <patternFill patternType="solid">
          <fgColor indexed="64"/>
          <bgColor rgb="FFF8F8F8"/>
        </patternFill>
      </fill>
      <alignment horizontal="general" vertical="top" textRotation="0" wrapText="1" indent="0" justifyLastLine="0" shrinkToFit="0" readingOrder="0"/>
      <border diagonalUp="0" diagonalDown="0">
        <left style="medium">
          <color rgb="FFFFFFFF"/>
        </left>
        <right/>
        <top style="medium">
          <color rgb="FFFFFFFF"/>
        </top>
        <bottom style="medium">
          <color rgb="FFFFFFFF"/>
        </bottom>
        <vertical/>
        <horizontal/>
      </border>
    </dxf>
    <dxf>
      <font>
        <b val="0"/>
        <i val="0"/>
        <strike val="0"/>
        <condense val="0"/>
        <extend val="0"/>
        <outline val="0"/>
        <shadow val="0"/>
        <u val="none"/>
        <vertAlign val="baseline"/>
        <sz val="11"/>
        <color theme="1"/>
        <name val="Aptos Narrow"/>
        <family val="2"/>
        <scheme val="minor"/>
      </font>
      <numFmt numFmtId="27" formatCode="m/d/yyyy\ h:mm"/>
      <fill>
        <patternFill patternType="solid">
          <fgColor indexed="64"/>
          <bgColor rgb="FFF8F8F8"/>
        </patternFill>
      </fill>
      <alignment horizontal="general" vertical="top" textRotation="0" wrapText="1" indent="0" justifyLastLine="0" shrinkToFit="0" readingOrder="0"/>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rgb="FFF8F8F8"/>
        </patternFill>
      </fill>
      <alignment horizontal="general" vertical="top" textRotation="0" wrapText="1" indent="0" justifyLastLine="0" shrinkToFit="0" readingOrder="0"/>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rgb="FFF8F8F8"/>
        </patternFill>
      </fill>
      <alignment horizontal="general" vertical="top" textRotation="0" wrapText="1" indent="0" justifyLastLine="0" shrinkToFit="0" readingOrder="0"/>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rgb="FFF8F8F8"/>
        </patternFill>
      </fill>
      <alignment horizontal="general" vertical="top" textRotation="0" wrapText="1" indent="0" justifyLastLine="0" shrinkToFit="0" readingOrder="0"/>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rgb="FFF8F8F8"/>
        </patternFill>
      </fill>
      <alignment horizontal="general" vertical="top" textRotation="0" wrapText="1" indent="0" justifyLastLine="0" shrinkToFit="0" readingOrder="0"/>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rgb="FFF8F8F8"/>
        </patternFill>
      </fill>
      <alignment horizontal="general" vertical="top" textRotation="0" wrapText="1" indent="0" justifyLastLine="0" shrinkToFit="0" readingOrder="0"/>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rgb="FFF8F8F8"/>
        </patternFill>
      </fill>
      <alignment horizontal="general" vertical="top" textRotation="0" wrapText="1" indent="0" justifyLastLine="0" shrinkToFit="0" readingOrder="0"/>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rgb="FFF8F8F8"/>
        </patternFill>
      </fill>
      <alignment horizontal="general" vertical="top" textRotation="0" wrapText="1" indent="0" justifyLastLine="0" shrinkToFit="0" readingOrder="0"/>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rgb="FFF8F8F8"/>
        </patternFill>
      </fill>
      <alignment horizontal="general" vertical="top" textRotation="0" wrapText="1" indent="0" justifyLastLine="0" shrinkToFit="0" readingOrder="0"/>
      <border diagonalUp="0" diagonalDown="0">
        <left style="medium">
          <color rgb="FFFFFFFF"/>
        </left>
        <right style="medium">
          <color rgb="FFFFFFFF"/>
        </right>
        <top style="medium">
          <color rgb="FFFFFFFF"/>
        </top>
        <bottom style="medium">
          <color rgb="FFFFFFFF"/>
        </bottom>
        <vertical/>
        <horizontal/>
      </border>
    </dxf>
    <dxf>
      <font>
        <b val="0"/>
        <i val="0"/>
        <strike val="0"/>
        <condense val="0"/>
        <extend val="0"/>
        <outline val="0"/>
        <shadow val="0"/>
        <u/>
        <vertAlign val="baseline"/>
        <sz val="11"/>
        <color theme="10"/>
        <name val="Aptos Narrow"/>
        <family val="2"/>
        <scheme val="minor"/>
      </font>
      <fill>
        <patternFill patternType="solid">
          <fgColor indexed="64"/>
          <bgColor rgb="FFF8F8F8"/>
        </patternFill>
      </fill>
      <alignment horizontal="general" vertical="top" textRotation="0" wrapText="1" indent="0" justifyLastLine="0" shrinkToFit="0" readingOrder="0"/>
      <border diagonalUp="0" diagonalDown="0">
        <left/>
        <right style="medium">
          <color rgb="FFFFFFFF"/>
        </right>
        <top style="medium">
          <color rgb="FFFFFFFF"/>
        </top>
        <bottom style="medium">
          <color rgb="FFFFFFFF"/>
        </bottom>
        <vertical/>
        <horizontal/>
      </border>
    </dxf>
    <dxf>
      <border outline="0">
        <top style="medium">
          <color rgb="FFFFFFFF"/>
        </top>
      </border>
    </dxf>
    <dxf>
      <border outline="0">
        <left style="medium">
          <color rgb="FFFFFFFF"/>
        </left>
        <right style="medium">
          <color rgb="FFFFFFFF"/>
        </right>
        <top style="medium">
          <color rgb="FFFFFFFF"/>
        </top>
        <bottom style="medium">
          <color rgb="FFFFFFFF"/>
        </bottom>
      </border>
    </dxf>
    <dxf>
      <font>
        <b val="0"/>
        <i val="0"/>
        <strike val="0"/>
        <condense val="0"/>
        <extend val="0"/>
        <outline val="0"/>
        <shadow val="0"/>
        <u val="none"/>
        <vertAlign val="baseline"/>
        <sz val="11"/>
        <color theme="1"/>
        <name val="Aptos Narrow"/>
        <family val="2"/>
        <scheme val="minor"/>
      </font>
      <fill>
        <patternFill patternType="solid">
          <fgColor indexed="64"/>
          <bgColor rgb="FFF8F8F8"/>
        </patternFill>
      </fill>
      <alignment horizontal="general" vertical="top" textRotation="0" wrapText="1" indent="0" justifyLastLine="0" shrinkToFit="0" readingOrder="0"/>
    </dxf>
    <dxf>
      <border outline="0">
        <bottom style="medium">
          <color rgb="FFFFFFFF"/>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center" vertical="top" textRotation="0" wrapText="1" indent="0" justifyLastLine="0" shrinkToFit="0" readingOrder="0"/>
      <border diagonalUp="0" diagonalDown="0" outline="0">
        <left style="medium">
          <color rgb="FFFFFFFF"/>
        </left>
        <right style="medium">
          <color rgb="FFFFFFFF"/>
        </right>
        <top/>
        <bottom/>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0"/>
        <name val="Calibri"/>
        <family val="2"/>
        <scheme val="none"/>
      </font>
      <fill>
        <patternFill patternType="none">
          <fgColor indexed="64"/>
          <bgColor indexed="65"/>
        </patternFill>
      </fill>
      <alignment horizontal="general" vertical="bottom" textRotation="0" wrapText="0" indent="0" justifyLastLine="0" shrinkToFit="0" readingOrder="0"/>
    </dxf>
    <dxf>
      <numFmt numFmtId="172" formatCode="0.0"/>
      <fill>
        <patternFill patternType="none">
          <fgColor indexed="64"/>
          <bgColor auto="1"/>
        </patternFill>
      </fill>
    </dxf>
    <dxf>
      <font>
        <b val="0"/>
      </font>
      <numFmt numFmtId="172" formatCode="0.0"/>
      <fill>
        <patternFill patternType="none">
          <fgColor indexed="64"/>
          <bgColor auto="1"/>
        </patternFill>
      </fill>
    </dxf>
    <dxf>
      <numFmt numFmtId="172" formatCode="0.0"/>
      <fill>
        <patternFill patternType="none">
          <fgColor indexed="64"/>
          <bgColor auto="1"/>
        </patternFill>
      </fill>
    </dxf>
    <dxf>
      <numFmt numFmtId="172" formatCode="0.0"/>
      <fill>
        <patternFill patternType="none">
          <fgColor indexed="64"/>
          <bgColor auto="1"/>
        </patternFill>
      </fill>
    </dxf>
    <dxf>
      <numFmt numFmtId="172" formatCode="0.0"/>
      <fill>
        <patternFill patternType="none">
          <fgColor indexed="64"/>
          <bgColor auto="1"/>
        </patternFill>
      </fill>
    </dxf>
  </dxfs>
  <tableStyles count="0" defaultTableStyle="TableStyleMedium2" defaultPivotStyle="PivotStyleLight16"/>
  <colors>
    <mruColors>
      <color rgb="FFCDEAD8"/>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3.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2.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1.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Failure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'Failure Count'!$B$1</c:f>
              <c:strCache>
                <c:ptCount val="1"/>
                <c:pt idx="0">
                  <c:v>Count</c:v>
                </c:pt>
              </c:strCache>
            </c:strRef>
          </c:tx>
          <c:spPr>
            <a:solidFill>
              <a:schemeClr val="accent1"/>
            </a:solidFill>
            <a:ln>
              <a:noFill/>
            </a:ln>
            <a:effectLst/>
          </c:spPr>
          <c:invertIfNegative val="0"/>
          <c:cat>
            <c:strRef>
              <c:f>'Failure Count'!$A$2:$A$24</c:f>
              <c:strCache>
                <c:ptCount val="23"/>
                <c:pt idx="0">
                  <c:v>Unrecognized TLR</c:v>
                </c:pt>
                <c:pt idx="1">
                  <c:v>Empty Headers</c:v>
                </c:pt>
                <c:pt idx="2">
                  <c:v>Missing Header Row</c:v>
                </c:pt>
                <c:pt idx="3">
                  <c:v>Empty Headers,Duplicate Headers</c:v>
                </c:pt>
                <c:pt idx="4">
                  <c:v>Duplicate Headers</c:v>
                </c:pt>
                <c:pt idx="5">
                  <c:v>Merged Cells</c:v>
                </c:pt>
                <c:pt idx="6">
                  <c:v>Totals Row Aggregation</c:v>
                </c:pt>
                <c:pt idx="7">
                  <c:v>Crosstab</c:v>
                </c:pt>
                <c:pt idx="8">
                  <c:v>Merged Cells,Multiple Header Rows,Empty Headers,Duplicate Headers</c:v>
                </c:pt>
                <c:pt idx="9">
                  <c:v>Multiple Header Rows,Empty Headers,Duplicate Headers</c:v>
                </c:pt>
                <c:pt idx="10">
                  <c:v>Merged Cells,Empty Headers,Duplicate Headers</c:v>
                </c:pt>
                <c:pt idx="11">
                  <c:v>Unsupported Aggregations</c:v>
                </c:pt>
                <c:pt idx="12">
                  <c:v>Merged Cells,Empty Headers</c:v>
                </c:pt>
                <c:pt idx="13">
                  <c:v>Empty Headers,Crosstab</c:v>
                </c:pt>
                <c:pt idx="14">
                  <c:v>Row Major</c:v>
                </c:pt>
                <c:pt idx="15">
                  <c:v>Merged Cells,Multiple Header Rows</c:v>
                </c:pt>
                <c:pt idx="16">
                  <c:v>Crosstab,Totals Row Aggregation</c:v>
                </c:pt>
                <c:pt idx="17">
                  <c:v>Merged Cells,Missing Header Row</c:v>
                </c:pt>
                <c:pt idx="18">
                  <c:v>Unsupported Aggregations,Empty Headers,Duplicate Headers</c:v>
                </c:pt>
                <c:pt idx="19">
                  <c:v>Unsupported Aggregations,Empty Headers</c:v>
                </c:pt>
                <c:pt idx="20">
                  <c:v>Empty Headers,Duplicate Headers,Totals Row Aggregation</c:v>
                </c:pt>
                <c:pt idx="21">
                  <c:v>Empty Headers,Totals Row Aggregation</c:v>
                </c:pt>
                <c:pt idx="22">
                  <c:v>Row Major,Empty Headers,Duplicate Headers</c:v>
                </c:pt>
              </c:strCache>
            </c:strRef>
          </c:cat>
          <c:val>
            <c:numRef>
              <c:f>'Failure Count'!$B$2:$B$24</c:f>
              <c:numCache>
                <c:formatCode>General</c:formatCode>
                <c:ptCount val="23"/>
                <c:pt idx="0">
                  <c:v>64143</c:v>
                </c:pt>
                <c:pt idx="1">
                  <c:v>33085</c:v>
                </c:pt>
                <c:pt idx="2">
                  <c:v>30138</c:v>
                </c:pt>
                <c:pt idx="3">
                  <c:v>26956</c:v>
                </c:pt>
                <c:pt idx="4">
                  <c:v>16935</c:v>
                </c:pt>
                <c:pt idx="5">
                  <c:v>12913</c:v>
                </c:pt>
                <c:pt idx="6">
                  <c:v>11773</c:v>
                </c:pt>
                <c:pt idx="7">
                  <c:v>11329</c:v>
                </c:pt>
                <c:pt idx="8">
                  <c:v>10434</c:v>
                </c:pt>
                <c:pt idx="9">
                  <c:v>9039</c:v>
                </c:pt>
                <c:pt idx="10">
                  <c:v>7238</c:v>
                </c:pt>
                <c:pt idx="11">
                  <c:v>5466</c:v>
                </c:pt>
                <c:pt idx="12">
                  <c:v>5441</c:v>
                </c:pt>
                <c:pt idx="13">
                  <c:v>3729</c:v>
                </c:pt>
                <c:pt idx="14">
                  <c:v>3590</c:v>
                </c:pt>
                <c:pt idx="15">
                  <c:v>3114</c:v>
                </c:pt>
                <c:pt idx="16">
                  <c:v>2913</c:v>
                </c:pt>
                <c:pt idx="17">
                  <c:v>2601</c:v>
                </c:pt>
                <c:pt idx="18">
                  <c:v>2260</c:v>
                </c:pt>
                <c:pt idx="19">
                  <c:v>2126</c:v>
                </c:pt>
                <c:pt idx="20">
                  <c:v>2095</c:v>
                </c:pt>
                <c:pt idx="21">
                  <c:v>1982</c:v>
                </c:pt>
                <c:pt idx="22">
                  <c:v>1846</c:v>
                </c:pt>
              </c:numCache>
            </c:numRef>
          </c:val>
          <c:extLst>
            <c:ext xmlns:c16="http://schemas.microsoft.com/office/drawing/2014/chart" uri="{C3380CC4-5D6E-409C-BE32-E72D297353CC}">
              <c16:uniqueId val="{00000000-DB09-4CB4-850E-F0EA7BEA404B}"/>
            </c:ext>
          </c:extLst>
        </c:ser>
        <c:dLbls>
          <c:showLegendKey val="0"/>
          <c:showVal val="0"/>
          <c:showCatName val="0"/>
          <c:showSerName val="0"/>
          <c:showPercent val="0"/>
          <c:showBubbleSize val="0"/>
        </c:dLbls>
        <c:gapWidth val="182"/>
        <c:axId val="1036801536"/>
        <c:axId val="1036802976"/>
      </c:barChart>
      <c:catAx>
        <c:axId val="1036801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6802976"/>
        <c:crosses val="autoZero"/>
        <c:auto val="1"/>
        <c:lblAlgn val="ctr"/>
        <c:lblOffset val="100"/>
        <c:noMultiLvlLbl val="0"/>
      </c:catAx>
      <c:valAx>
        <c:axId val="1036802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680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[Context Data.xlsx]Sheet1!PivotTable3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'Value' by 'Line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Sheet1!$B$2</c:f>
              <c:strCache>
                <c:ptCount val="1"/>
                <c:pt idx="0">
                  <c:v>Total</c:v>
                </c:pt>
              </c:strCache>
            </c:strRef>
          </c:tx>
          <c:spPr>
            <a:solidFill>
              <a:schemeClr val="accent1"/>
            </a:solidFill>
            <a:ln>
              <a:noFill/>
            </a:ln>
            <a:effectLst/>
          </c:spPr>
          <c:invertIfNegative val="0"/>
          <c:cat>
            <c:strRef>
              <c:f>Sheet1!$A$3:$A$6</c:f>
              <c:strCache>
                <c:ptCount val="3"/>
                <c:pt idx="0">
                  <c:v>40100 SaaS Revenue</c:v>
                </c:pt>
                <c:pt idx="1">
                  <c:v>40200 Implementation Revenue</c:v>
                </c:pt>
                <c:pt idx="2">
                  <c:v>40300 Product Sales</c:v>
                </c:pt>
              </c:strCache>
            </c:strRef>
          </c:cat>
          <c:val>
            <c:numRef>
              <c:f>Sheet1!$B$3:$B$6</c:f>
              <c:numCache>
                <c:formatCode>General</c:formatCode>
                <c:ptCount val="3"/>
                <c:pt idx="0">
                  <c:v>161703.94002128282</c:v>
                </c:pt>
                <c:pt idx="1">
                  <c:v>160413.67389594222</c:v>
                </c:pt>
                <c:pt idx="2">
                  <c:v>151857.26591610952</c:v>
                </c:pt>
              </c:numCache>
            </c:numRef>
          </c:val>
          <c:extLst>
            <c:ext xmlns:c16="http://schemas.microsoft.com/office/drawing/2014/chart" uri="{C3380CC4-5D6E-409C-BE32-E72D297353CC}">
              <c16:uniqueId val="{00000000-6BDA-45E7-A5A7-6BB352514062}"/>
            </c:ext>
          </c:extLst>
        </c:ser>
        <c:dLbls>
          <c:showLegendKey val="0"/>
          <c:showVal val="0"/>
          <c:showCatName val="0"/>
          <c:showSerName val="0"/>
          <c:showPercent val="0"/>
          <c:showBubbleSize val="0"/>
        </c:dLbls>
        <c:gapWidth val="33"/>
        <c:overlap val="-30"/>
        <c:axId val="726815856"/>
        <c:axId val="726818736"/>
      </c:barChart>
      <c:catAx>
        <c:axId val="726815856"/>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Line Item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818736"/>
        <c:crosses val="autoZero"/>
        <c:auto val="1"/>
        <c:lblAlgn val="ctr"/>
        <c:lblOffset val="100"/>
        <c:noMultiLvlLbl val="0"/>
      </c:catAx>
      <c:valAx>
        <c:axId val="726818736"/>
        <c:scaling>
          <c:orientation val="minMax"/>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Value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815856"/>
        <c:crosses val="max"/>
        <c:crossBetween val="between"/>
        <c:dispUnits>
          <c:builtInUnit val="thousand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[Context Data.xlsx]Sheet4!PivotTable5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'Concert Date' by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Sheet4!$D$4</c:f>
              <c:strCache>
                <c:ptCount val="1"/>
                <c:pt idx="0">
                  <c:v>Total</c:v>
                </c:pt>
              </c:strCache>
            </c:strRef>
          </c:tx>
          <c:spPr>
            <a:solidFill>
              <a:schemeClr val="accent1"/>
            </a:solidFill>
            <a:ln>
              <a:noFill/>
            </a:ln>
            <a:effectLst/>
          </c:spPr>
          <c:invertIfNegative val="0"/>
          <c:cat>
            <c:strRef>
              <c:f>Sheet4!$C$5:$C$13</c:f>
              <c:strCache>
                <c:ptCount val="8"/>
                <c:pt idx="0">
                  <c:v>Las Vegas</c:v>
                </c:pt>
                <c:pt idx="1">
                  <c:v>Miami</c:v>
                </c:pt>
                <c:pt idx="2">
                  <c:v>New York City</c:v>
                </c:pt>
                <c:pt idx="3">
                  <c:v>Vancouver</c:v>
                </c:pt>
                <c:pt idx="4">
                  <c:v>San Diego</c:v>
                </c:pt>
                <c:pt idx="5">
                  <c:v>Seattle</c:v>
                </c:pt>
                <c:pt idx="6">
                  <c:v>San Francisco</c:v>
                </c:pt>
                <c:pt idx="7">
                  <c:v>Portland</c:v>
                </c:pt>
              </c:strCache>
            </c:strRef>
          </c:cat>
          <c:val>
            <c:numRef>
              <c:f>Sheet4!$D$5:$D$13</c:f>
              <c:numCache>
                <c:formatCode>m/d/yyyy</c:formatCode>
                <c:ptCount val="8"/>
                <c:pt idx="0">
                  <c:v>45618</c:v>
                </c:pt>
                <c:pt idx="1">
                  <c:v>45615</c:v>
                </c:pt>
                <c:pt idx="2">
                  <c:v>45612</c:v>
                </c:pt>
                <c:pt idx="3">
                  <c:v>45611</c:v>
                </c:pt>
                <c:pt idx="4">
                  <c:v>45610</c:v>
                </c:pt>
                <c:pt idx="5">
                  <c:v>45609</c:v>
                </c:pt>
                <c:pt idx="6">
                  <c:v>45600</c:v>
                </c:pt>
                <c:pt idx="7">
                  <c:v>45598</c:v>
                </c:pt>
              </c:numCache>
            </c:numRef>
          </c:val>
          <c:extLst>
            <c:ext xmlns:c16="http://schemas.microsoft.com/office/drawing/2014/chart" uri="{C3380CC4-5D6E-409C-BE32-E72D297353CC}">
              <c16:uniqueId val="{00000000-6890-40AD-9AFF-71582840BEBA}"/>
            </c:ext>
          </c:extLst>
        </c:ser>
        <c:dLbls>
          <c:showLegendKey val="0"/>
          <c:showVal val="0"/>
          <c:showCatName val="0"/>
          <c:showSerName val="0"/>
          <c:showPercent val="0"/>
          <c:showBubbleSize val="0"/>
        </c:dLbls>
        <c:gapWidth val="33"/>
        <c:overlap val="-30"/>
        <c:axId val="746867503"/>
        <c:axId val="746865023"/>
      </c:barChart>
      <c:catAx>
        <c:axId val="746867503"/>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6865023"/>
        <c:crosses val="autoZero"/>
        <c:auto val="1"/>
        <c:lblAlgn val="ctr"/>
        <c:lblOffset val="100"/>
        <c:noMultiLvlLbl val="0"/>
      </c:catAx>
      <c:valAx>
        <c:axId val="746865023"/>
        <c:scaling>
          <c:orientation val="minMax"/>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Concert 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6867503"/>
        <c:crosses val="max"/>
        <c:crossBetween val="between"/>
        <c:dispUnits>
          <c:builtInUnit val="thousand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ocumenttasks/documenttask1.xml><?xml version="1.0" encoding="utf-8"?>
<Tasks xmlns="http://schemas.microsoft.com/office/tasks/2019/documenttasks">
  <Task id="{5B50257B-F50F-44F8-B395-CF41C03C7959}">
    <Anchor>
      <Comment id="{751C000E-0199-42B6-A401-573032233F25}"/>
    </Anchor>
    <History>
      <Event time="2024-04-09T23:06:33.66" id="{416DF610-1678-45DA-BB51-BDDD71EB4C9E}">
        <Attribution userId="S::ugupta@microsoft.com::52480666-92ce-458d-a5e5-5da43f61fb1c" userName="Urmi Gupta" userProvider="AD"/>
        <Anchor>
          <Comment id="{751C000E-0199-42B6-A401-573032233F25}"/>
        </Anchor>
        <Create/>
      </Event>
      <Event time="2024-04-09T23:06:33.66" id="{6AFA92E8-8342-4BD5-89D1-733E33218D32}">
        <Attribution userId="S::ugupta@microsoft.com::52480666-92ce-458d-a5e5-5da43f61fb1c" userName="Urmi Gupta" userProvider="AD"/>
        <Anchor>
          <Comment id="{751C000E-0199-42B6-A401-573032233F25}"/>
        </Anchor>
        <Assign userId="S::iberezovsky@microsoft.com::48858b41-4fb6-4814-96ec-278348d56346" userName="Irena Berezovsky" userProvider="AD"/>
      </Event>
      <Event time="2024-04-09T23:06:33.66" id="{0BB0A5D1-AF98-435B-8E1E-37C2C72179C6}">
        <Attribution userId="S::ugupta@microsoft.com::52480666-92ce-458d-a5e5-5da43f61fb1c" userName="Urmi Gupta" userProvider="AD"/>
        <Anchor>
          <Comment id="{751C000E-0199-42B6-A401-573032233F25}"/>
        </Anchor>
        <SetTitle title="@Irena Berezovsky , Alfredo is trying to add info on RAI reviews needed and was asking for these rows to be split by existing vertical capability vs new capability. Something like Calculated Rows will require a new DSB review (as Alfredo/Lev are…"/>
      </Event>
    </History>
  </Task>
  <Task id="{0EE976A8-C918-43F9-8F23-8F23BEE5BF90}">
    <Anchor>
      <Comment id="{EAF41B60-6902-4094-9B49-E37DC14FD829}"/>
    </Anchor>
    <History>
      <Event time="2024-04-23T20:25:14.97" id="{76C12EDF-F96D-4073-9246-DF43297DCE28}">
        <Attribution userId="S::ugupta@microsoft.com::52480666-92ce-458d-a5e5-5da43f61fb1c" userName="Urmi Gupta" userProvider="AD"/>
        <Anchor>
          <Comment id="{EAF41B60-6902-4094-9B49-E37DC14FD829}"/>
        </Anchor>
        <Create/>
      </Event>
      <Event time="2024-04-23T20:25:14.97" id="{B67A9075-5DC7-4130-B609-95029EC70BAE}">
        <Attribution userId="S::ugupta@microsoft.com::52480666-92ce-458d-a5e5-5da43f61fb1c" userName="Urmi Gupta" userProvider="AD"/>
        <Anchor>
          <Comment id="{EAF41B60-6902-4094-9B49-E37DC14FD829}"/>
        </Anchor>
        <Assign userId="S::guyhun@microsoft.com::baa2631c-23a9-4659-94b1-6c0b0278fc1a" userName="Guy Hunkin" userProvider="AD"/>
      </Event>
      <Event time="2024-04-23T20:25:14.97" id="{15D6404E-4A1F-4485-8379-1AC973F1F22A}">
        <Attribution userId="S::ugupta@microsoft.com::52480666-92ce-458d-a5e5-5da43f61fb1c" userName="Urmi Gupta" userProvider="AD"/>
        <Anchor>
          <Comment id="{EAF41B60-6902-4094-9B49-E37DC14FD829}"/>
        </Anchor>
        <SetTitle title="@Guy Hunkin , Alfredo and I were reviewing the DSB review dates against prod dates - can you help ensure the Search Prod dates are updated?"/>
      </Event>
      <Event time="2024-05-02T17:06:37.13" id="{F5BCBC47-CA65-4DD8-AE2A-B30A9DD33F0F}">
        <Attribution userId="S::guyhun@microsoft.com::baa2631c-23a9-4659-94b1-6c0b0278fc1a" userName="Guy Hunkin" userProvider="AD"/>
        <Anchor>
          <Comment id="{ED534900-D7EA-4513-849F-5C8DAB7362B0}"/>
        </Anchor>
        <UnassignAll/>
      </Event>
      <Event time="2024-05-02T17:06:37.13" id="{3AC12283-B453-4E10-AE11-05F87C22147D}">
        <Attribution userId="S::guyhun@microsoft.com::baa2631c-23a9-4659-94b1-6c0b0278fc1a" userName="Guy Hunkin" userProvider="AD"/>
        <Anchor>
          <Comment id="{ED534900-D7EA-4513-849F-5C8DAB7362B0}"/>
        </Anchor>
        <Assign userId="S::ugupta@microsoft.com::52480666-92ce-458d-a5e5-5da43f61fb1c" userName="Urmi Gupta" userProvider="AD"/>
      </Event>
    </History>
  </Task>
  <Task id="{8A8181EB-6890-4C9E-9809-677D5A1AA7AF}">
    <Anchor>
      <Comment id="{BD5D4BEC-C3A7-4668-A00A-AADE1688D42E}"/>
    </Anchor>
    <History>
      <Event time="2024-04-09T23:09:58.91" id="{CFBB2958-8B6E-4F4C-AB3C-78B3B9050622}">
        <Attribution userId="S::ugupta@microsoft.com::52480666-92ce-458d-a5e5-5da43f61fb1c" userName="Urmi Gupta" userProvider="AD"/>
        <Anchor>
          <Comment id="{BD5D4BEC-C3A7-4668-A00A-AADE1688D42E}"/>
        </Anchor>
        <Create/>
      </Event>
      <Event time="2024-04-09T23:09:58.91" id="{8DD75476-0F6F-425E-AEED-FC1118845E0A}">
        <Attribution userId="S::ugupta@microsoft.com::52480666-92ce-458d-a5e5-5da43f61fb1c" userName="Urmi Gupta" userProvider="AD"/>
        <Anchor>
          <Comment id="{BD5D4BEC-C3A7-4668-A00A-AADE1688D42E}"/>
        </Anchor>
        <Assign userId="S::alarnaiz@microsoft.com::1bde61b2-4455-4890-801d-b6c50bccb1a2" userName="Alfredo Arnaiz" userProvider="AD"/>
      </Event>
      <Event time="2024-04-09T23:09:58.91" id="{593FAE4C-F4AF-47EB-BF6E-C4D5ED1FE01B}">
        <Attribution userId="S::ugupta@microsoft.com::52480666-92ce-458d-a5e5-5da43f61fb1c" userName="Urmi Gupta" userProvider="AD"/>
        <Anchor>
          <Comment id="{BD5D4BEC-C3A7-4668-A00A-AADE1688D42E}"/>
        </Anchor>
        <SetTitle title="@Alfredo Arnaiz , are these UX risks, for instance, do we have a plan to be clear with users on supported vs unsupported TLRs?"/>
      </Event>
    </History>
  </Task>
</Task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233343</xdr:colOff>
      <xdr:row>13</xdr:row>
      <xdr:rowOff>80330</xdr:rowOff>
    </xdr:from>
    <xdr:to>
      <xdr:col>2</xdr:col>
      <xdr:colOff>1935602</xdr:colOff>
      <xdr:row>52</xdr:row>
      <xdr:rowOff>42077</xdr:rowOff>
    </xdr:to>
    <xdr:sp macro="" textlink="">
      <xdr:nvSpPr>
        <xdr:cNvPr id="4" name="TextBox 1">
          <a:extLst>
            <a:ext uri="{FF2B5EF4-FFF2-40B4-BE49-F238E27FC236}">
              <a16:creationId xmlns:a16="http://schemas.microsoft.com/office/drawing/2014/main" id="{E3ADC20E-092A-49E1-8402-27DC1A55C0B7}"/>
            </a:ext>
          </a:extLst>
        </xdr:cNvPr>
        <xdr:cNvSpPr txBox="1"/>
      </xdr:nvSpPr>
      <xdr:spPr>
        <a:xfrm>
          <a:off x="233343" y="2467318"/>
          <a:ext cx="2926355" cy="71227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Overview:</a:t>
          </a:r>
          <a:r>
            <a:rPr lang="en-US" sz="1100" kern="1200" baseline="0"/>
            <a:t> this is a template of my budgeting and forecast file. In other words, this file allowed me to do 2: specific things:</a:t>
          </a:r>
        </a:p>
        <a:p>
          <a:pPr marL="0" marR="0" lvl="0" indent="0" defTabSz="914400" eaLnBrk="1" fontAlgn="auto" latinLnBrk="0" hangingPunct="1">
            <a:lnSpc>
              <a:spcPct val="100000"/>
            </a:lnSpc>
            <a:spcBef>
              <a:spcPts val="0"/>
            </a:spcBef>
            <a:spcAft>
              <a:spcPts val="0"/>
            </a:spcAft>
            <a:buClrTx/>
            <a:buSzTx/>
            <a:buFontTx/>
            <a:buNone/>
            <a:tabLst/>
            <a:defRPr/>
          </a:pPr>
          <a:r>
            <a:rPr lang="en-US" sz="1100" kern="1200" baseline="0"/>
            <a:t>1)  </a:t>
          </a:r>
          <a:r>
            <a:rPr lang="en-US" sz="1100" b="1" kern="1200" baseline="0"/>
            <a:t>Close</a:t>
          </a:r>
          <a:r>
            <a:rPr lang="en-US" sz="1100" kern="1200" baseline="0"/>
            <a:t>: look at how we have historically performed, (aka all the columns before column Q- Fy25Q2 because Q2 has not finished yet and  will end in December) and compare against our budget (what we thought we were going to perform at the beginning of the Fiscal year) I will analyze our business from a product lens, geogrpaphical lens and pricing level lens.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2) </a:t>
          </a:r>
          <a:r>
            <a:rPr lang="en-US" sz="1100" b="1" baseline="0">
              <a:solidFill>
                <a:schemeClr val="dk1"/>
              </a:solidFill>
              <a:effectLst/>
              <a:latin typeface="+mn-lt"/>
              <a:ea typeface="+mn-ea"/>
              <a:cs typeface="+mn-cs"/>
            </a:rPr>
            <a:t>Forecast</a:t>
          </a:r>
          <a:r>
            <a:rPr lang="en-US" sz="1100" baseline="0">
              <a:solidFill>
                <a:schemeClr val="dk1"/>
              </a:solidFill>
              <a:effectLst/>
              <a:latin typeface="+mn-lt"/>
              <a:ea typeface="+mn-ea"/>
              <a:cs typeface="+mn-cs"/>
            </a:rPr>
            <a:t>: Based on how we landed historically, predict how do we EXPECT to perform in future fiscal quarters for the rest of the fiscal year.</a:t>
          </a:r>
          <a:endParaRPr lang="en-US">
            <a:effectLst/>
          </a:endParaRPr>
        </a:p>
        <a:p>
          <a:endParaRPr lang="en-US" sz="200" kern="1200" baseline="0"/>
        </a:p>
        <a:p>
          <a:r>
            <a:rPr lang="en-US" sz="1100" kern="1200" baseline="0"/>
            <a:t>- </a:t>
          </a:r>
          <a:r>
            <a:rPr lang="en-US" sz="1100" b="1" kern="1200" baseline="0"/>
            <a:t>Questions</a:t>
          </a:r>
          <a:r>
            <a:rPr lang="en-US" sz="1100" b="0" kern="1200" baseline="0"/>
            <a:t>:</a:t>
          </a:r>
        </a:p>
        <a:p>
          <a:r>
            <a:rPr lang="en-US" sz="1100" b="1" kern="1200" baseline="0"/>
            <a:t>What was our performance quarter to date? </a:t>
          </a:r>
          <a:r>
            <a:rPr lang="en-US" sz="1100" b="0" kern="1200" baseline="0"/>
            <a:t>Expected answer: QTD (quarter to date) we landed $100M, +4M vtb (aka we got 4M more than what we put down for our budget expection- this metric is found in columns Z-AC), and -15% YoY (year over year growth rate)</a:t>
          </a:r>
        </a:p>
        <a:p>
          <a:r>
            <a:rPr lang="en-US" sz="1100" b="1" kern="1200" baseline="0"/>
            <a:t>What</a:t>
          </a:r>
          <a:r>
            <a:rPr lang="en-US" sz="1100" b="0" kern="1200" baseline="0"/>
            <a:t> </a:t>
          </a:r>
          <a:r>
            <a:rPr lang="en-US" sz="1100" b="1" kern="1200" baseline="0"/>
            <a:t>were the key drivers of this variance to budget? </a:t>
          </a:r>
          <a:r>
            <a:rPr lang="en-US" sz="1100" b="0" kern="1200" baseline="0"/>
            <a:t>Expected answer: This was driven by Americas Enteprise (geogrpahy) who landed +6M VTB (explains part of the +4M VTB stated earlier) and offset by Federal -2M VTB (whihc explains why overall VTB was only +4M). Repeat this same process for Pricing Level (e.g. EA recurring, New, Renewals) and Product Level (e.g. Azure, Excel Copilot, AOAI, D365 etc.)</a:t>
          </a:r>
          <a:endParaRPr lang="en-US" sz="1100" b="1" kern="1200" baseline="0"/>
        </a:p>
        <a:p>
          <a:r>
            <a:rPr lang="en-US" sz="1100" b="1" kern="1200" baseline="0"/>
            <a:t>What does our overall trend look like over time? </a:t>
          </a:r>
          <a:r>
            <a:rPr lang="en-US" sz="1100" kern="1200" baseline="0"/>
            <a:t>Expected answer: yeor over year (YoY, %), we performed -X% which is line with our overall deceleration we have been seeing over the past 4 years. QoQ we performed +15%, which is explained by seasonality from the holidays and increased consumption of  Xbox Hardware products. </a:t>
          </a:r>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What doe we think we are going to land for Q2? </a:t>
          </a:r>
          <a:r>
            <a:rPr lang="en-US" sz="1100" baseline="0">
              <a:solidFill>
                <a:schemeClr val="dk1"/>
              </a:solidFill>
              <a:effectLst/>
              <a:latin typeface="+mn-lt"/>
              <a:ea typeface="+mn-ea"/>
              <a:cs typeface="+mn-cs"/>
            </a:rPr>
            <a:t>After normalizing for a one time spike in revenue last year for americas (so removing the number from the analysis), I took an average of the growth rate and applied it to last  year to arrive at my Q2 number.</a:t>
          </a:r>
          <a:endParaRPr lang="en-US">
            <a:effectLst/>
          </a:endParaRPr>
        </a:p>
        <a:p>
          <a:endParaRPr lang="en-US" sz="1100" kern="12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482600</xdr:colOff>
      <xdr:row>6</xdr:row>
      <xdr:rowOff>83078</xdr:rowOff>
    </xdr:from>
    <xdr:to>
      <xdr:col>17</xdr:col>
      <xdr:colOff>596900</xdr:colOff>
      <xdr:row>28</xdr:row>
      <xdr:rowOff>40216</xdr:rowOff>
    </xdr:to>
    <xdr:graphicFrame macro="">
      <xdr:nvGraphicFramePr>
        <xdr:cNvPr id="4" name="Chart 1">
          <a:extLst>
            <a:ext uri="{FF2B5EF4-FFF2-40B4-BE49-F238E27FC236}">
              <a16:creationId xmlns:a16="http://schemas.microsoft.com/office/drawing/2014/main" id="{CE6B7685-18AF-4D60-B1F6-3D9A9EBDE1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21</xdr:col>
      <xdr:colOff>0</xdr:colOff>
      <xdr:row>30</xdr:row>
      <xdr:rowOff>0</xdr:rowOff>
    </xdr:from>
    <xdr:to>
      <xdr:col>34</xdr:col>
      <xdr:colOff>144001</xdr:colOff>
      <xdr:row>63</xdr:row>
      <xdr:rowOff>162825</xdr:rowOff>
    </xdr:to>
    <xdr:pic>
      <xdr:nvPicPr>
        <xdr:cNvPr id="3" name="Picture 2" descr="A screenshot of a computer&#10;&#10;Description automatically generated">
          <a:extLst>
            <a:ext uri="{FF2B5EF4-FFF2-40B4-BE49-F238E27FC236}">
              <a16:creationId xmlns:a16="http://schemas.microsoft.com/office/drawing/2014/main" id="{AF6F56BD-2A10-48BA-8193-43B8511B70E2}"/>
            </a:ext>
          </a:extLst>
        </xdr:cNvPr>
        <xdr:cNvPicPr>
          <a:picLocks noChangeAspect="1"/>
        </xdr:cNvPicPr>
      </xdr:nvPicPr>
      <xdr:blipFill>
        <a:blip xmlns:r="http://schemas.openxmlformats.org/officeDocument/2006/relationships" r:embed="rId2"/>
        <a:stretch>
          <a:fillRect/>
        </a:stretch>
      </xdr:blipFill>
      <xdr:spPr>
        <a:xfrm>
          <a:off x="14449425" y="5715000"/>
          <a:ext cx="8068801" cy="64493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18" name="Chart 1" descr="Chart type: Clustered Bar. 'Value' by 'Line Item'&#10;&#10;Description automatically generated">
          <a:extLst>
            <a:ext uri="{FF2B5EF4-FFF2-40B4-BE49-F238E27FC236}">
              <a16:creationId xmlns:a16="http://schemas.microsoft.com/office/drawing/2014/main" id="{F72A25B9-7196-D40C-8BFD-BB1E02AB59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xdr:row>
      <xdr:rowOff>0</xdr:rowOff>
    </xdr:from>
    <xdr:to>
      <xdr:col>12</xdr:col>
      <xdr:colOff>304800</xdr:colOff>
      <xdr:row>17</xdr:row>
      <xdr:rowOff>76200</xdr:rowOff>
    </xdr:to>
    <xdr:graphicFrame macro="">
      <xdr:nvGraphicFramePr>
        <xdr:cNvPr id="18" name="Chart 1" descr="Chart type: Clustered Bar. 'Concert Date' by 'City'&#10;&#10;Description automatically generated">
          <a:extLst>
            <a:ext uri="{FF2B5EF4-FFF2-40B4-BE49-F238E27FC236}">
              <a16:creationId xmlns:a16="http://schemas.microsoft.com/office/drawing/2014/main" id="{3C43A30F-731A-DB84-D0A8-BBDCAF6D1B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Keri's" id="{AF6F59A9-0C69-46A1-AD34-53CCFFB684EF}">
    <nsvFilter filterId="{00000000-0001-0000-0000-000000000000}" ref="A1:L668" tableId="0">
      <columnFilter colId="2">
        <filter colId="2">
          <x:customFilters>
            <x:customFilter operator="greaterThan" val="500"/>
          </x:customFilters>
        </filter>
      </columnFilter>
      <columnFilter colId="9">
        <filter colId="9">
          <x:customFilters>
            <x:customFilter operator="greaterThan" val="0.3"/>
          </x:customFilters>
        </filter>
      </columnFilter>
      <sortRules>
        <sortRule colId="9">
          <sortCondition descending="1" ref="J1:J668"/>
        </sortRule>
      </sortRules>
    </nsvFilter>
  </namedSheetView>
</namedSheetViews>
</file>

<file path=xl/persons/person.xml><?xml version="1.0" encoding="utf-8"?>
<personList xmlns="http://schemas.microsoft.com/office/spreadsheetml/2018/threadedcomments" xmlns:x="http://schemas.openxmlformats.org/spreadsheetml/2006/main">
  <person displayName="KC Lemson" id="{EA79AEAD-9F7C-47DD-8531-B24D2FDFDDD9}" userId="KC Lemson" providerId="None"/>
  <person displayName="Urmi Gupta" id="{5B71C5C1-3B6E-4C75-99CF-D267638212F2}" userId="Urmi Gupta" providerId="None"/>
  <person displayName="Ehab Sobhy" id="{9D67ACFA-137F-4C75-BCDE-E5091049B285}" userId="ehabs@microsoft.com" providerId="PeoplePicker"/>
  <person displayName="Guy Hunkin" id="{7381D0D3-BC01-4D13-BBED-F33C5B69BBA5}" userId="guyhun@microsoft.com" providerId="PeoplePicker"/>
  <person displayName="Urmi Gupta" id="{5B9DBD1D-A013-44F6-98C7-4C58636F2A24}" userId="ugupta@microsoft.com" providerId="PeoplePicker"/>
  <person displayName="Avani Reddy" id="{8C0AD7EA-96BD-4CD9-90C7-3F600C242D46}" userId="avreddy@microsoft.com" providerId="PeoplePicker"/>
  <person displayName="Carlos Otero" id="{108AF3F1-74AB-431B-8AE2-9A086332163B}" userId="caotero@microsoft.com" providerId="PeoplePicker"/>
  <person displayName="Dror Yashar" id="{D179A2E3-83F9-451D-8BA7-979F72EDB273}" userId="dyashar@microsoft.com" providerId="PeoplePicker"/>
  <person displayName="Itai Goldstein" id="{A5A5CCEF-0CF0-4BC2-9376-045EE7435453}" userId="itaigol@microsoft.com" providerId="PeoplePicker"/>
  <person displayName="Kaycee Reineke" id="{20EF0FC3-738B-4361-BA8C-EB9E966CA264}" userId="kayceer@microsoft.com" providerId="PeoplePicker"/>
  <person displayName="Rowan Armstrong" id="{38FB723D-9194-430D-BD6F-0ECDA721271A}" userId="roarmst@microsoft.com" providerId="PeoplePicker"/>
  <person displayName="Steve Lesser" id="{A0E2BA59-EACA-4046-A6EE-FE5F5CC1A8E5}" userId="slesser@microsoft.com" providerId="PeoplePicker"/>
  <person displayName="Alfredo Arnaiz" id="{16A392FE-73E9-4E3B-A27A-478C3AB61CE8}" userId="alarnaiz@microsoft.com" providerId="PeoplePicker"/>
  <person displayName="Ben Rampson" id="{81702164-AC3F-47BF-90D5-99D1024922FF}" userId="brampson@microsoft.com" providerId="PeoplePicker"/>
  <person displayName="Chirag Fifadra" id="{BD0DC571-B9A9-4832-92B2-BC9ACEA0674A}" userId="chfifadr@microsoft.com" providerId="PeoplePicker"/>
  <person displayName="David Monroy" id="{31514CD1-3721-4245-9D95-227FD68F999E}" userId="damonroy@microsoft.com" providerId="PeoplePicker"/>
  <person displayName="Gal Horowitz" id="{B85AB978-EF24-40B7-8320-AD7B20E342DC}" userId="gahorowi@microsoft.com" providerId="PeoplePicker"/>
  <person displayName="Jim Maiolo" id="{C376BAAC-9831-49A9-9EFD-E1EA4F963217}" userId="jamaiolo@microsoft.com" providerId="PeoplePicker"/>
  <person displayName="KC Lemson" id="{93C96831-DA1A-4E13-929B-B069086BAB15}" userId="lemsonkc@microsoft.com" providerId="PeoplePicker"/>
  <person displayName="Mar Gines Marin" id="{03E66DDB-79C5-4D51-A04D-DB0835CE7EC1}" userId="margines@microsoft.com" providerId="PeoplePicker"/>
  <person displayName="Skyler Goodell" id="{825CF02F-199E-4154-AB20-122FA52F7B67}" userId="skgoodel@microsoft.com" providerId="PeoplePicker"/>
  <person displayName="Odi Paneth" id="{9D2E0121-9D24-40FD-8BBD-91623536B12E}" userId="odipaneth@microsoft.com" providerId="PeoplePicker"/>
  <person displayName="Devin Devlin" id="{F1E00966-C264-4CD5-9ED8-4108FFDA792C}" userId="devindevlin@microsoft.com" providerId="PeoplePicker"/>
  <person displayName="Irena Berezovsky" id="{FCA608F6-521C-4CC8-8E7C-250BA5CC852C}" userId="iberezovsky@microsoft.com" providerId="PeoplePicker"/>
  <person displayName="Jerica" id="{8BCA6E61-7AC1-4764-9E46-717C6E892A32}" userId="jericacopeny@microsoft.com" providerId="PeoplePicker"/>
  <person displayName="Adam Callens" id="{F702AB76-D48F-44AC-B06A-AC3DF5625AE5}" userId="S::acal@microsoft.com::b4bfc8be-88f4-48dd-960a-cd729d7c9091" providerId="AD"/>
  <person displayName="Catherine Pidgeon" id="{9A4DD488-CFAA-4F03-A35A-7F509EED6820}" userId="S::cathpi@microsoft.com::adb93683-b035-45d5-a8d3-86614ed802d0" providerId="AD"/>
  <person displayName="Einam Schonberg" id="{BDE98204-1D16-40B4-B65E-157DC5BA3F2F}" userId="S::einams@microsoft.com::a3f5ab31-a82d-490b-9f7f-77d028a30bd2" providerId="AD"/>
  <person displayName="Guy Hunkin" id="{A5D80149-5E54-4331-9B64-ABD9A2AA3149}" userId="S::guyhun@microsoft.com::baa2631c-23a9-4659-94b1-6c0b0278fc1a" providerId="AD"/>
  <person displayName="Naomi Margolis" id="{265596F4-D581-42A4-A9C4-486238B961AA}" userId="S::naomim@microsoft.com::7f142dc6-0d23-4fec-8866-9d3e21e0a2c1" providerId="AD"/>
  <person displayName="Urmi Gupta" id="{3AFEF49D-CE13-457F-8149-FB3C25BB32AB}" userId="S::ugupta@microsoft.com::52480666-92ce-458d-a5e5-5da43f61fb1c" providerId="AD"/>
  <person displayName="Avani Reddy" id="{FE1D0EAD-9A13-4CD3-89A8-757B1EA33D07}" userId="S::avreddy@microsoft.com::d07d3266-c3e1-4e8b-bb65-b07e25cb0e90" providerId="AD"/>
  <person displayName="Itai Goldstein" id="{77FF3E79-3C17-4B76-820B-15E4E9C941A1}" userId="S::itaigol@microsoft.com::848838ea-0108-4c3b-90c1-4e537de4c7c3" providerId="AD"/>
  <person displayName="Steve Lesser" id="{FE86DD0D-EC9F-4120-8831-DB95509E908D}" userId="S::slesser@microsoft.com::0d098721-2fc9-4898-9781-033a7e72e257" providerId="AD"/>
  <person displayName="Chirag Fifadra" id="{5D35EEFC-1406-48EC-BF5C-1D292186B019}" userId="S::chfifadr@microsoft.com::de5c489e-2bee-4196-ad0f-215fd8d1b6ad" providerId="AD"/>
  <person displayName="David Monroy" id="{D135206F-B3A0-4154-93D6-C6C346F0BD8D}" userId="S::damonroy@microsoft.com::564f47a3-383a-430f-90c4-aa4dda5f38d3" providerId="AD"/>
  <person displayName="Jonathan Kahati" id="{8A1C910D-1286-415C-A364-34E7410625E8}" userId="S::jokahati@microsoft.com::f4215caf-07a2-497a-8eb5-f322f64ddb9a" providerId="AD"/>
  <person displayName="Katie Sullivan (DEAF/HOH)" id="{67685C64-F932-4224-937B-A01D933BE37C}" userId="S::kasulliv@microsoft.com::0d822c32-365e-4c6a-8b86-9373d0dafec9" providerId="AD"/>
  <person displayName="KC Lemson" id="{C4BD775F-7F80-4E38-93D1-4EC03351520C}" userId="S::lemsonkc@microsoft.com::612ea85a-ee03-4e4d-b71f-2c00f4b64160" providerId="AD"/>
  <person displayName="Mar Gines Marin" id="{A7A23E0D-D21E-444A-BA30-6C6D38122361}" userId="S::margines@microsoft.com::74454da8-e2d0-49dd-88b6-30bea10ac1b0" providerId="AD"/>
  <person displayName="Irena Berezovsky" id="{4D4747A1-3A71-47A9-8DB4-0932FD59C11B}" userId="S::iberezovsky@microsoft.com::48858b41-4fb6-4814-96ec-278348d56346" providerId="AD"/>
  <person displayName="Jerica Copeny" id="{999B0F23-CDAB-4DCC-870F-5C9F3FA46361}" userId="S::jericacopeny@microsoft.com::e543aeab-6f47-498f-bd78-b215506e3d01" providerId="AD"/>
  <person displayName="Sowmya Magham" id="{6B3D781C-C0C8-41FC-978A-F0D9A6EC97E9}" userId="S::sowmyamagham@microsoft.com::c6119716-24f5-4bc2-900a-af09c5f7947e" providerId="AD"/>
</personList>
</file>

<file path=xl/pivotCache/_rels/pivotCacheDefinition1.xml.rels><?xml version="1.0" encoding="UTF-8" standalone="yes"?>
<Relationships xmlns="http://schemas.openxmlformats.org/package/2006/relationships"><Relationship Id="rId2" Type="http://schemas.openxmlformats.org/officeDocument/2006/relationships/externalLinkPath" Target="https://microsoft-my.sharepoint-df.com/personal/ugupta_microsoft_com/Documents/DummyDataforCopilotDemo_Finance.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ry Hrncirik" refreshedDate="45434.543996527776" createdVersion="8" refreshedVersion="8" minRefreshableVersion="3" recordCount="4007" xr:uid="{1C4E4889-3907-4257-BDCE-1F9BEB6E38CE}">
  <cacheSource type="worksheet">
    <worksheetSource name="Table1" r:id="rId2"/>
  </cacheSource>
  <cacheFields count="8">
    <cacheField name="Sub Region" numFmtId="169">
      <sharedItems count="10">
        <s v="Lyonesse"/>
        <s v="Lemuria"/>
        <s v="El Dorado"/>
        <s v="Atlantis"/>
        <s v="Aztlan"/>
        <s v="Ophir"/>
        <s v="Shangri-La"/>
        <s v="Shambhala"/>
        <s v="Balaika"/>
        <s v="Bahari"/>
      </sharedItems>
    </cacheField>
    <cacheField name="Product" numFmtId="169">
      <sharedItems count="51">
        <s v="DataShift"/>
        <s v="SynthVox"/>
        <s v="NeuroLink"/>
        <s v="QuantumMind"/>
        <s v="StellarScribe"/>
        <s v="VoxSynth"/>
        <s v="MindSync"/>
        <s v="GalaxyTrader"/>
        <s v="EchoGuard"/>
        <s v="CodeBreeze"/>
        <s v="SparkWave"/>
        <s v="AlphaGen"/>
        <s v="NeuroSense"/>
        <s v="FusionCast"/>
        <s v="CryptoGuardian"/>
        <s v="MuseAI"/>
        <s v="TerraTech"/>
        <s v="EchoSphere"/>
        <s v="WarpDrive"/>
        <s v="NanoTranslate"/>
        <s v="PixelForge"/>
        <s v="MindSculpt"/>
        <s v="CodeWhisper"/>
        <s v="MetaMorph"/>
        <s v="VirtuLife"/>
        <s v="SynthSpace"/>
        <s v="QuantumScribe"/>
        <s v="Cosmoscope"/>
        <s v="BioScan"/>
        <s v="TerraMind"/>
        <s v="ReMindVR"/>
        <s v="CloudWhisper"/>
        <s v="HyperFlow"/>
        <s v="DreamSculpt"/>
        <s v="InfoGuard"/>
        <s v="BioGauge"/>
        <s v="NanoForge"/>
        <s v="DreamWeave"/>
        <s v="AeroSim"/>
        <s v="RoboChef"/>
        <s v="PixelPulse"/>
        <s v="CyberShift"/>
        <s v="SolarSurge"/>
        <s v="AquaQuest"/>
        <s v="CelestialComposer"/>
        <s v="ChronoSync"/>
        <s v="EnviroVision"/>
        <s v="HoloFit"/>
        <s v="MindMeld"/>
        <s v="PetSpeak"/>
        <s v="InfinitiSync"/>
      </sharedItems>
    </cacheField>
    <cacheField name="Fiscal Month" numFmtId="169">
      <sharedItems count="29">
        <s v="October, 2020"/>
        <s v="May, 2021"/>
        <s v="September, 2022"/>
        <s v="September, 2021"/>
        <s v="August, 2022"/>
        <s v="November, 2022"/>
        <s v="July, 2022"/>
        <s v="October, 2022"/>
        <s v="December, 2022"/>
        <s v="April, 2021"/>
        <s v="March, 2022"/>
        <s v="February, 2021"/>
        <s v="May, 2022"/>
        <s v="October, 2021"/>
        <s v="March, 2021"/>
        <s v="January, 2021"/>
        <s v="June, 2021"/>
        <s v="January, 2022"/>
        <s v="December, 2021"/>
        <s v="April, 2022"/>
        <s v="February, 2022"/>
        <s v="August, 2021"/>
        <s v="June, 2022"/>
        <s v="July, 2021"/>
        <s v="December, 2020"/>
        <s v="August, 2020"/>
        <s v="November, 2020"/>
        <s v="November, 2021"/>
        <s v="September, 2020"/>
      </sharedItems>
    </cacheField>
    <cacheField name="Sell-In Billed Revenue" numFmtId="169">
      <sharedItems containsSemiMixedTypes="0" containsString="0" containsNumber="1" containsInteger="1" minValue="-757029" maxValue="28425268"/>
    </cacheField>
    <cacheField name="Sell-In Licenses" numFmtId="169">
      <sharedItems containsSemiMixedTypes="0" containsString="0" containsNumber="1" containsInteger="1" minValue="-632" maxValue="81720"/>
    </cacheField>
    <cacheField name="Sell-Thru Billed Revenue" numFmtId="169">
      <sharedItems containsSemiMixedTypes="0" containsString="0" containsNumber="1" containsInteger="1" minValue="-273015" maxValue="38019812"/>
    </cacheField>
    <cacheField name="Sell-Thru Licenses" numFmtId="169">
      <sharedItems containsSemiMixedTypes="0" containsString="0" containsNumber="1" containsInteger="1" minValue="-208" maxValue="78679"/>
    </cacheField>
    <cacheField name="Sell-In Billed Price" numFmtId="169">
      <sharedItems containsSemiMixedTypes="0" containsString="0" containsNumber="1" minValue="-25746.666666666668" maxValue="2705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nie Thomas" refreshedDate="45643.499488310183" createdVersion="8" refreshedVersion="8" minRefreshableVersion="3" recordCount="15" xr:uid="{1F3BF86D-64D1-490A-B5F0-072020C2C5B3}">
  <cacheSource type="worksheet">
    <worksheetSource name="Table18"/>
  </cacheSource>
  <cacheFields count="9">
    <cacheField name="Line Item Group" numFmtId="0">
      <sharedItems/>
    </cacheField>
    <cacheField name="Line Item" numFmtId="0">
      <sharedItems count="3">
        <s v="40100 SaaS Revenue"/>
        <s v="40200 Implementation Revenue"/>
        <s v="40300 Product Sales"/>
      </sharedItems>
    </cacheField>
    <cacheField name="Department" numFmtId="0">
      <sharedItems containsNonDate="0" containsString="0" containsBlank="1"/>
    </cacheField>
    <cacheField name="AP" numFmtId="0">
      <sharedItems/>
    </cacheField>
    <cacheField name="Summary Grouping" numFmtId="0">
      <sharedItems/>
    </cacheField>
    <cacheField name="Column1" numFmtId="0">
      <sharedItems/>
    </cacheField>
    <cacheField name="Actual v Projection" numFmtId="0">
      <sharedItems/>
    </cacheField>
    <cacheField name="Date" numFmtId="14">
      <sharedItems containsSemiMixedTypes="0" containsNonDate="0" containsDate="1" containsString="0" minDate="2022-01-31T00:00:00" maxDate="2022-06-01T00:00:00" count="5">
        <d v="2022-01-31T00:00:00"/>
        <d v="2022-02-28T00:00:00"/>
        <d v="2022-03-31T00:00:00"/>
        <d v="2022-04-30T00:00:00"/>
        <d v="2022-05-31T00:00:00"/>
      </sharedItems>
    </cacheField>
    <cacheField name="Value" numFmtId="0">
      <sharedItems containsSemiMixedTypes="0" containsString="0" containsNumber="1" minValue="11225.744696187894" maxValue="62196.46117705167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rmi Gupta" refreshedDate="45644.520865509257" createdVersion="8" refreshedVersion="8" minRefreshableVersion="3" recordCount="12" xr:uid="{47114FF7-4E47-47BC-BD03-C31EAC0C6404}">
  <cacheSource type="worksheet">
    <worksheetSource ref="A3:C15" sheet="Concert Dates"/>
  </cacheSource>
  <cacheFields count="3">
    <cacheField name="City" numFmtId="0">
      <sharedItems count="8">
        <s v="Portland"/>
        <s v="San Francisco"/>
        <s v="Seattle"/>
        <s v="San Diego"/>
        <s v="Vancouver"/>
        <s v="New York City"/>
        <s v="Miami"/>
        <s v="Las Vegas"/>
      </sharedItems>
    </cacheField>
    <cacheField name="Concert Date" numFmtId="14">
      <sharedItems containsSemiMixedTypes="0" containsNonDate="0" containsDate="1" containsString="0" minDate="2024-11-02T00:00:00" maxDate="2024-12-10T00:00:00"/>
    </cacheField>
    <cacheField name="Concert Ratings" numFmtId="0">
      <sharedItems containsSemiMixedTypes="0" containsString="0" containsNumber="1" minValue="3.5" maxValue="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7">
  <r>
    <x v="0"/>
    <x v="0"/>
    <x v="0"/>
    <n v="-81156"/>
    <n v="-3"/>
    <n v="453713"/>
    <n v="640"/>
    <n v="27052"/>
  </r>
  <r>
    <x v="1"/>
    <x v="1"/>
    <x v="1"/>
    <n v="-131258"/>
    <n v="-6"/>
    <n v="20252"/>
    <n v="15"/>
    <n v="21876.333333333332"/>
  </r>
  <r>
    <x v="2"/>
    <x v="2"/>
    <x v="0"/>
    <n v="-79679"/>
    <n v="-5"/>
    <n v="-1524"/>
    <n v="-4"/>
    <n v="15935.8"/>
  </r>
  <r>
    <x v="1"/>
    <x v="3"/>
    <x v="2"/>
    <n v="-55220"/>
    <n v="-4"/>
    <n v="33597"/>
    <n v="43"/>
    <n v="13805"/>
  </r>
  <r>
    <x v="2"/>
    <x v="4"/>
    <x v="3"/>
    <n v="-35112"/>
    <n v="-3"/>
    <n v="13557"/>
    <n v="42"/>
    <n v="11704"/>
  </r>
  <r>
    <x v="3"/>
    <x v="5"/>
    <x v="4"/>
    <n v="1105096"/>
    <n v="176"/>
    <n v="583401"/>
    <n v="85"/>
    <n v="6278.954545454545"/>
  </r>
  <r>
    <x v="3"/>
    <x v="5"/>
    <x v="5"/>
    <n v="871708"/>
    <n v="141"/>
    <n v="385761"/>
    <n v="57"/>
    <n v="6182.3262411347514"/>
  </r>
  <r>
    <x v="3"/>
    <x v="5"/>
    <x v="6"/>
    <n v="195920"/>
    <n v="32"/>
    <n v="0"/>
    <n v="0"/>
    <n v="6122.5"/>
  </r>
  <r>
    <x v="2"/>
    <x v="5"/>
    <x v="7"/>
    <n v="798960"/>
    <n v="131"/>
    <n v="1047366"/>
    <n v="157"/>
    <n v="6098.9312977099235"/>
  </r>
  <r>
    <x v="2"/>
    <x v="5"/>
    <x v="2"/>
    <n v="1306774"/>
    <n v="215"/>
    <n v="209473"/>
    <n v="32"/>
    <n v="6078.0186046511626"/>
  </r>
  <r>
    <x v="2"/>
    <x v="5"/>
    <x v="5"/>
    <n v="705042"/>
    <n v="116"/>
    <n v="324551"/>
    <n v="49"/>
    <n v="6077.9482758620688"/>
  </r>
  <r>
    <x v="2"/>
    <x v="5"/>
    <x v="8"/>
    <n v="829320"/>
    <n v="138"/>
    <n v="660158"/>
    <n v="99"/>
    <n v="6009.565217391304"/>
  </r>
  <r>
    <x v="3"/>
    <x v="5"/>
    <x v="2"/>
    <n v="892737"/>
    <n v="149"/>
    <n v="1233951"/>
    <n v="181"/>
    <n v="5991.5234899328862"/>
  </r>
  <r>
    <x v="3"/>
    <x v="5"/>
    <x v="7"/>
    <n v="1706925"/>
    <n v="286"/>
    <n v="563086"/>
    <n v="82"/>
    <n v="5968.2692307692305"/>
  </r>
  <r>
    <x v="0"/>
    <x v="5"/>
    <x v="2"/>
    <n v="393070"/>
    <n v="67"/>
    <n v="0"/>
    <n v="0"/>
    <n v="5866.7164179104475"/>
  </r>
  <r>
    <x v="0"/>
    <x v="5"/>
    <x v="7"/>
    <n v="163780"/>
    <n v="28"/>
    <n v="307086"/>
    <n v="48"/>
    <n v="5849.2857142857147"/>
  </r>
  <r>
    <x v="0"/>
    <x v="5"/>
    <x v="5"/>
    <n v="318753"/>
    <n v="55"/>
    <n v="116693"/>
    <n v="19"/>
    <n v="5795.5090909090914"/>
  </r>
  <r>
    <x v="2"/>
    <x v="6"/>
    <x v="9"/>
    <n v="-107963"/>
    <n v="-20"/>
    <n v="-140232"/>
    <n v="-125"/>
    <n v="5398.15"/>
  </r>
  <r>
    <x v="0"/>
    <x v="5"/>
    <x v="8"/>
    <n v="214287"/>
    <n v="40"/>
    <n v="135118"/>
    <n v="21"/>
    <n v="5357.1750000000002"/>
  </r>
  <r>
    <x v="3"/>
    <x v="7"/>
    <x v="10"/>
    <n v="10568"/>
    <n v="2"/>
    <n v="9908"/>
    <n v="1"/>
    <n v="5284"/>
  </r>
  <r>
    <x v="1"/>
    <x v="5"/>
    <x v="5"/>
    <n v="895176"/>
    <n v="170"/>
    <n v="197577"/>
    <n v="35"/>
    <n v="5265.7411764705885"/>
  </r>
  <r>
    <x v="1"/>
    <x v="5"/>
    <x v="2"/>
    <n v="1123989"/>
    <n v="214"/>
    <n v="18833"/>
    <n v="3"/>
    <n v="5252.2850467289718"/>
  </r>
  <r>
    <x v="1"/>
    <x v="5"/>
    <x v="7"/>
    <n v="286852"/>
    <n v="55"/>
    <n v="334782"/>
    <n v="58"/>
    <n v="5215.4909090909086"/>
  </r>
  <r>
    <x v="1"/>
    <x v="5"/>
    <x v="8"/>
    <n v="614304"/>
    <n v="120"/>
    <n v="175623"/>
    <n v="31"/>
    <n v="5119.2"/>
  </r>
  <r>
    <x v="4"/>
    <x v="5"/>
    <x v="2"/>
    <n v="14400"/>
    <n v="3"/>
    <n v="13500"/>
    <n v="2"/>
    <n v="4800"/>
  </r>
  <r>
    <x v="4"/>
    <x v="5"/>
    <x v="5"/>
    <n v="13392"/>
    <n v="3"/>
    <n v="12555"/>
    <n v="2"/>
    <n v="4464"/>
  </r>
  <r>
    <x v="3"/>
    <x v="5"/>
    <x v="8"/>
    <n v="70197"/>
    <n v="17"/>
    <n v="473224"/>
    <n v="69"/>
    <n v="4129.2352941176468"/>
  </r>
  <r>
    <x v="3"/>
    <x v="8"/>
    <x v="11"/>
    <n v="77170"/>
    <n v="20"/>
    <n v="190746"/>
    <n v="66"/>
    <n v="3858.5"/>
  </r>
  <r>
    <x v="3"/>
    <x v="9"/>
    <x v="2"/>
    <n v="67173"/>
    <n v="18"/>
    <n v="3936"/>
    <n v="1"/>
    <n v="3731.8333333333335"/>
  </r>
  <r>
    <x v="3"/>
    <x v="9"/>
    <x v="7"/>
    <n v="96561"/>
    <n v="26"/>
    <n v="3936"/>
    <n v="1"/>
    <n v="3713.8846153846152"/>
  </r>
  <r>
    <x v="2"/>
    <x v="3"/>
    <x v="12"/>
    <n v="-37093"/>
    <n v="-10"/>
    <n v="102095"/>
    <n v="114"/>
    <n v="3709.3"/>
  </r>
  <r>
    <x v="2"/>
    <x v="7"/>
    <x v="13"/>
    <n v="-11127"/>
    <n v="-3"/>
    <n v="-11646"/>
    <n v="-5"/>
    <n v="3709"/>
  </r>
  <r>
    <x v="2"/>
    <x v="9"/>
    <x v="2"/>
    <n v="97500"/>
    <n v="27"/>
    <n v="19044"/>
    <n v="5"/>
    <n v="3611.1111111111113"/>
  </r>
  <r>
    <x v="4"/>
    <x v="5"/>
    <x v="8"/>
    <n v="7200"/>
    <n v="2"/>
    <n v="6750"/>
    <n v="1"/>
    <n v="3600"/>
  </r>
  <r>
    <x v="2"/>
    <x v="9"/>
    <x v="7"/>
    <n v="52813"/>
    <n v="15"/>
    <n v="26661"/>
    <n v="7"/>
    <n v="3520.8666666666668"/>
  </r>
  <r>
    <x v="3"/>
    <x v="9"/>
    <x v="8"/>
    <n v="20992"/>
    <n v="6"/>
    <n v="0"/>
    <n v="0"/>
    <n v="3498.6666666666665"/>
  </r>
  <r>
    <x v="2"/>
    <x v="1"/>
    <x v="1"/>
    <n v="-31237"/>
    <n v="-9"/>
    <n v="86203"/>
    <n v="71"/>
    <n v="3470.7777777777778"/>
  </r>
  <r>
    <x v="3"/>
    <x v="6"/>
    <x v="14"/>
    <n v="27544"/>
    <n v="8"/>
    <n v="31549"/>
    <n v="9"/>
    <n v="3443"/>
  </r>
  <r>
    <x v="0"/>
    <x v="1"/>
    <x v="0"/>
    <n v="-53134"/>
    <n v="-16"/>
    <n v="179414"/>
    <n v="134"/>
    <n v="3320.875"/>
  </r>
  <r>
    <x v="0"/>
    <x v="9"/>
    <x v="2"/>
    <n v="39308"/>
    <n v="12"/>
    <n v="18426"/>
    <n v="5"/>
    <n v="3275.6666666666665"/>
  </r>
  <r>
    <x v="0"/>
    <x v="10"/>
    <x v="5"/>
    <n v="-16207"/>
    <n v="-5"/>
    <n v="7707"/>
    <n v="3"/>
    <n v="3241.4"/>
  </r>
  <r>
    <x v="3"/>
    <x v="10"/>
    <x v="6"/>
    <n v="92685"/>
    <n v="29"/>
    <n v="114841"/>
    <n v="35"/>
    <n v="3196.0344827586205"/>
  </r>
  <r>
    <x v="2"/>
    <x v="7"/>
    <x v="15"/>
    <n v="-9440"/>
    <n v="-3"/>
    <n v="-7082"/>
    <n v="-5"/>
    <n v="3146.6666666666665"/>
  </r>
  <r>
    <x v="3"/>
    <x v="8"/>
    <x v="16"/>
    <n v="49692"/>
    <n v="16"/>
    <n v="129432"/>
    <n v="44"/>
    <n v="3105.75"/>
  </r>
  <r>
    <x v="1"/>
    <x v="9"/>
    <x v="2"/>
    <n v="98349"/>
    <n v="32"/>
    <n v="16465"/>
    <n v="5"/>
    <n v="3073.40625"/>
  </r>
  <r>
    <x v="1"/>
    <x v="9"/>
    <x v="7"/>
    <n v="21075"/>
    <n v="7"/>
    <n v="59273"/>
    <n v="18"/>
    <n v="3010.7142857142858"/>
  </r>
  <r>
    <x v="3"/>
    <x v="10"/>
    <x v="2"/>
    <n v="296733"/>
    <n v="99"/>
    <n v="263620"/>
    <n v="84"/>
    <n v="2997.3030303030305"/>
  </r>
  <r>
    <x v="3"/>
    <x v="10"/>
    <x v="17"/>
    <n v="154859"/>
    <n v="53"/>
    <n v="205957"/>
    <n v="64"/>
    <n v="2921.867924528302"/>
  </r>
  <r>
    <x v="3"/>
    <x v="10"/>
    <x v="10"/>
    <n v="159760"/>
    <n v="55"/>
    <n v="169841"/>
    <n v="54"/>
    <n v="2904.7272727272725"/>
  </r>
  <r>
    <x v="3"/>
    <x v="10"/>
    <x v="18"/>
    <n v="588538"/>
    <n v="204"/>
    <n v="327459"/>
    <n v="100"/>
    <n v="2884.9901960784314"/>
  </r>
  <r>
    <x v="3"/>
    <x v="8"/>
    <x v="3"/>
    <n v="42752"/>
    <n v="15"/>
    <n v="80170"/>
    <n v="28"/>
    <n v="2850.1333333333332"/>
  </r>
  <r>
    <x v="2"/>
    <x v="8"/>
    <x v="15"/>
    <n v="48380"/>
    <n v="17"/>
    <n v="224919"/>
    <n v="88"/>
    <n v="2845.8823529411766"/>
  </r>
  <r>
    <x v="3"/>
    <x v="10"/>
    <x v="19"/>
    <n v="209705"/>
    <n v="74"/>
    <n v="200959"/>
    <n v="65"/>
    <n v="2833.8513513513512"/>
  </r>
  <r>
    <x v="3"/>
    <x v="10"/>
    <x v="20"/>
    <n v="166121"/>
    <n v="59"/>
    <n v="161208"/>
    <n v="53"/>
    <n v="2815.6101694915255"/>
  </r>
  <r>
    <x v="3"/>
    <x v="8"/>
    <x v="21"/>
    <n v="53400"/>
    <n v="19"/>
    <n v="91686"/>
    <n v="32"/>
    <n v="2810.5263157894738"/>
  </r>
  <r>
    <x v="3"/>
    <x v="10"/>
    <x v="8"/>
    <n v="304768"/>
    <n v="109"/>
    <n v="208268"/>
    <n v="68"/>
    <n v="2796.0366972477063"/>
  </r>
  <r>
    <x v="2"/>
    <x v="8"/>
    <x v="17"/>
    <n v="-22154"/>
    <n v="-8"/>
    <n v="-1667"/>
    <n v="1"/>
    <n v="2769.25"/>
  </r>
  <r>
    <x v="2"/>
    <x v="10"/>
    <x v="17"/>
    <n v="104320"/>
    <n v="38"/>
    <n v="168861"/>
    <n v="57"/>
    <n v="2745.2631578947367"/>
  </r>
  <r>
    <x v="3"/>
    <x v="10"/>
    <x v="22"/>
    <n v="263195"/>
    <n v="96"/>
    <n v="191257"/>
    <n v="64"/>
    <n v="2741.6145833333335"/>
  </r>
  <r>
    <x v="2"/>
    <x v="10"/>
    <x v="7"/>
    <n v="79423"/>
    <n v="29"/>
    <n v="84138"/>
    <n v="31"/>
    <n v="2738.7241379310344"/>
  </r>
  <r>
    <x v="3"/>
    <x v="8"/>
    <x v="18"/>
    <n v="32742"/>
    <n v="12"/>
    <n v="65335"/>
    <n v="24"/>
    <n v="2728.5"/>
  </r>
  <r>
    <x v="3"/>
    <x v="10"/>
    <x v="12"/>
    <n v="86900"/>
    <n v="32"/>
    <n v="91421"/>
    <n v="29"/>
    <n v="2715.625"/>
  </r>
  <r>
    <x v="3"/>
    <x v="1"/>
    <x v="3"/>
    <n v="-732327"/>
    <n v="-270"/>
    <n v="-239030"/>
    <n v="-177"/>
    <n v="2712.3222222222221"/>
  </r>
  <r>
    <x v="3"/>
    <x v="10"/>
    <x v="7"/>
    <n v="59524"/>
    <n v="22"/>
    <n v="79002"/>
    <n v="25"/>
    <n v="2705.6363636363635"/>
  </r>
  <r>
    <x v="3"/>
    <x v="8"/>
    <x v="23"/>
    <n v="123515"/>
    <n v="46"/>
    <n v="129309"/>
    <n v="45"/>
    <n v="2685.108695652174"/>
  </r>
  <r>
    <x v="3"/>
    <x v="10"/>
    <x v="4"/>
    <n v="115396"/>
    <n v="43"/>
    <n v="115627"/>
    <n v="38"/>
    <n v="2683.6279069767443"/>
  </r>
  <r>
    <x v="3"/>
    <x v="8"/>
    <x v="13"/>
    <n v="155397"/>
    <n v="58"/>
    <n v="57354"/>
    <n v="20"/>
    <n v="2679.2586206896553"/>
  </r>
  <r>
    <x v="0"/>
    <x v="10"/>
    <x v="18"/>
    <n v="69342"/>
    <n v="26"/>
    <n v="32309"/>
    <n v="11"/>
    <n v="2667"/>
  </r>
  <r>
    <x v="2"/>
    <x v="8"/>
    <x v="21"/>
    <n v="130358"/>
    <n v="49"/>
    <n v="142389"/>
    <n v="55"/>
    <n v="2660.3673469387754"/>
  </r>
  <r>
    <x v="3"/>
    <x v="1"/>
    <x v="24"/>
    <n v="-247260"/>
    <n v="-93"/>
    <n v="547444"/>
    <n v="436"/>
    <n v="2658.7096774193546"/>
  </r>
  <r>
    <x v="3"/>
    <x v="8"/>
    <x v="12"/>
    <n v="-5312"/>
    <n v="-2"/>
    <n v="13234"/>
    <n v="6"/>
    <n v="2656"/>
  </r>
  <r>
    <x v="2"/>
    <x v="10"/>
    <x v="6"/>
    <n v="185552"/>
    <n v="70"/>
    <n v="186987"/>
    <n v="64"/>
    <n v="2650.7428571428572"/>
  </r>
  <r>
    <x v="3"/>
    <x v="8"/>
    <x v="25"/>
    <n v="242520"/>
    <n v="92"/>
    <n v="256425"/>
    <n v="92"/>
    <n v="2636.086956521739"/>
  </r>
  <r>
    <x v="3"/>
    <x v="10"/>
    <x v="5"/>
    <n v="65883"/>
    <n v="25"/>
    <n v="118312"/>
    <n v="39"/>
    <n v="2635.32"/>
  </r>
  <r>
    <x v="3"/>
    <x v="8"/>
    <x v="9"/>
    <n v="184468"/>
    <n v="70"/>
    <n v="207449"/>
    <n v="72"/>
    <n v="2635.2571428571428"/>
  </r>
  <r>
    <x v="3"/>
    <x v="8"/>
    <x v="14"/>
    <n v="176496"/>
    <n v="67"/>
    <n v="122789"/>
    <n v="43"/>
    <n v="2634.2686567164178"/>
  </r>
  <r>
    <x v="4"/>
    <x v="8"/>
    <x v="15"/>
    <n v="15676"/>
    <n v="6"/>
    <n v="14697"/>
    <n v="5"/>
    <n v="2612.6666666666665"/>
  </r>
  <r>
    <x v="3"/>
    <x v="8"/>
    <x v="26"/>
    <n v="181942"/>
    <n v="70"/>
    <n v="200037"/>
    <n v="70"/>
    <n v="2599.1714285714284"/>
  </r>
  <r>
    <x v="0"/>
    <x v="10"/>
    <x v="8"/>
    <n v="70094"/>
    <n v="27"/>
    <n v="50784"/>
    <n v="18"/>
    <n v="2596.0740740740739"/>
  </r>
  <r>
    <x v="2"/>
    <x v="10"/>
    <x v="18"/>
    <n v="509967"/>
    <n v="197"/>
    <n v="305874"/>
    <n v="110"/>
    <n v="2588.6649746192893"/>
  </r>
  <r>
    <x v="3"/>
    <x v="8"/>
    <x v="0"/>
    <n v="111244"/>
    <n v="43"/>
    <n v="183343"/>
    <n v="67"/>
    <n v="2587.0697674418607"/>
  </r>
  <r>
    <x v="2"/>
    <x v="10"/>
    <x v="4"/>
    <n v="149796"/>
    <n v="58"/>
    <n v="108235"/>
    <n v="38"/>
    <n v="2582.6896551724139"/>
  </r>
  <r>
    <x v="3"/>
    <x v="8"/>
    <x v="24"/>
    <n v="185747"/>
    <n v="72"/>
    <n v="185646"/>
    <n v="64"/>
    <n v="2579.8194444444443"/>
  </r>
  <r>
    <x v="2"/>
    <x v="10"/>
    <x v="5"/>
    <n v="123723"/>
    <n v="48"/>
    <n v="133877"/>
    <n v="48"/>
    <n v="2577.5625"/>
  </r>
  <r>
    <x v="2"/>
    <x v="10"/>
    <x v="19"/>
    <n v="247383"/>
    <n v="96"/>
    <n v="167690"/>
    <n v="57"/>
    <n v="2576.90625"/>
  </r>
  <r>
    <x v="2"/>
    <x v="10"/>
    <x v="2"/>
    <n v="169170"/>
    <n v="66"/>
    <n v="130578"/>
    <n v="47"/>
    <n v="2563.181818181818"/>
  </r>
  <r>
    <x v="4"/>
    <x v="10"/>
    <x v="20"/>
    <n v="12810"/>
    <n v="5"/>
    <n v="12009"/>
    <n v="4"/>
    <n v="2562"/>
  </r>
  <r>
    <x v="0"/>
    <x v="10"/>
    <x v="17"/>
    <n v="40942"/>
    <n v="16"/>
    <n v="20667"/>
    <n v="8"/>
    <n v="2558.875"/>
  </r>
  <r>
    <x v="4"/>
    <x v="10"/>
    <x v="5"/>
    <n v="15330"/>
    <n v="6"/>
    <n v="14372"/>
    <n v="5"/>
    <n v="2555"/>
  </r>
  <r>
    <x v="2"/>
    <x v="10"/>
    <x v="8"/>
    <n v="63828"/>
    <n v="25"/>
    <n v="96062"/>
    <n v="33"/>
    <n v="2553.12"/>
  </r>
  <r>
    <x v="2"/>
    <x v="10"/>
    <x v="27"/>
    <n v="270549"/>
    <n v="106"/>
    <n v="0"/>
    <n v="0"/>
    <n v="2552.3490566037735"/>
  </r>
  <r>
    <x v="3"/>
    <x v="8"/>
    <x v="28"/>
    <n v="226732"/>
    <n v="89"/>
    <n v="231467"/>
    <n v="82"/>
    <n v="2547.5505617977528"/>
  </r>
  <r>
    <x v="4"/>
    <x v="10"/>
    <x v="19"/>
    <n v="12717"/>
    <n v="5"/>
    <n v="11922"/>
    <n v="4"/>
    <n v="2543.4"/>
  </r>
  <r>
    <x v="2"/>
    <x v="10"/>
    <x v="20"/>
    <n v="175100"/>
    <n v="69"/>
    <n v="192524"/>
    <n v="68"/>
    <n v="2537.68115942029"/>
  </r>
  <r>
    <x v="2"/>
    <x v="10"/>
    <x v="10"/>
    <n v="147099"/>
    <n v="58"/>
    <n v="168761"/>
    <n v="60"/>
    <n v="2536.1896551724139"/>
  </r>
  <r>
    <x v="2"/>
    <x v="10"/>
    <x v="22"/>
    <n v="124020"/>
    <n v="49"/>
    <n v="214835"/>
    <n v="79"/>
    <n v="2531.0204081632655"/>
  </r>
  <r>
    <x v="1"/>
    <x v="10"/>
    <x v="19"/>
    <n v="207162"/>
    <n v="82"/>
    <n v="252877"/>
    <n v="95"/>
    <n v="2526.3658536585367"/>
  </r>
  <r>
    <x v="1"/>
    <x v="8"/>
    <x v="3"/>
    <n v="50476"/>
    <n v="20"/>
    <n v="48274"/>
    <n v="19"/>
    <n v="2523.8000000000002"/>
  </r>
  <r>
    <x v="3"/>
    <x v="8"/>
    <x v="17"/>
    <n v="-25201"/>
    <n v="-10"/>
    <n v="-9405"/>
    <n v="-4"/>
    <n v="2520.1"/>
  </r>
  <r>
    <x v="1"/>
    <x v="8"/>
    <x v="27"/>
    <n v="17543"/>
    <n v="7"/>
    <n v="22576"/>
    <n v="10"/>
    <n v="2506.1428571428573"/>
  </r>
  <r>
    <x v="0"/>
    <x v="8"/>
    <x v="26"/>
    <n v="17524"/>
    <n v="7"/>
    <n v="12104"/>
    <n v="5"/>
    <n v="2503.4285714285716"/>
  </r>
  <r>
    <x v="2"/>
    <x v="8"/>
    <x v="0"/>
    <n v="187573"/>
    <n v="75"/>
    <n v="169203"/>
    <n v="67"/>
    <n v="2500.9733333333334"/>
  </r>
  <r>
    <x v="2"/>
    <x v="8"/>
    <x v="23"/>
    <n v="392376"/>
    <n v="157"/>
    <n v="732534"/>
    <n v="274"/>
    <n v="2499.2101910828023"/>
  </r>
  <r>
    <x v="1"/>
    <x v="10"/>
    <x v="8"/>
    <n v="42484"/>
    <n v="17"/>
    <n v="54939"/>
    <n v="21"/>
    <n v="2499.0588235294117"/>
  </r>
  <r>
    <x v="1"/>
    <x v="10"/>
    <x v="20"/>
    <n v="474480"/>
    <n v="190"/>
    <n v="160739"/>
    <n v="57"/>
    <n v="2497.2631578947367"/>
  </r>
  <r>
    <x v="1"/>
    <x v="10"/>
    <x v="5"/>
    <n v="244293"/>
    <n v="98"/>
    <n v="115693"/>
    <n v="43"/>
    <n v="2492.7857142857142"/>
  </r>
  <r>
    <x v="1"/>
    <x v="10"/>
    <x v="2"/>
    <n v="146934"/>
    <n v="59"/>
    <n v="121572"/>
    <n v="44"/>
    <n v="2490.406779661017"/>
  </r>
  <r>
    <x v="1"/>
    <x v="10"/>
    <x v="10"/>
    <n v="206562"/>
    <n v="83"/>
    <n v="211767"/>
    <n v="77"/>
    <n v="2488.6987951807228"/>
  </r>
  <r>
    <x v="0"/>
    <x v="8"/>
    <x v="16"/>
    <n v="37320"/>
    <n v="15"/>
    <n v="5052"/>
    <n v="2"/>
    <n v="2488"/>
  </r>
  <r>
    <x v="1"/>
    <x v="10"/>
    <x v="6"/>
    <n v="74448"/>
    <n v="30"/>
    <n v="66065"/>
    <n v="25"/>
    <n v="2481.6"/>
  </r>
  <r>
    <x v="3"/>
    <x v="8"/>
    <x v="27"/>
    <n v="17328"/>
    <n v="7"/>
    <n v="58982"/>
    <n v="20"/>
    <n v="2475.4285714285716"/>
  </r>
  <r>
    <x v="0"/>
    <x v="10"/>
    <x v="20"/>
    <n v="24701"/>
    <n v="10"/>
    <n v="23532"/>
    <n v="9"/>
    <n v="2470.1"/>
  </r>
  <r>
    <x v="1"/>
    <x v="10"/>
    <x v="4"/>
    <n v="66455"/>
    <n v="27"/>
    <n v="98450"/>
    <n v="37"/>
    <n v="2461.2962962962961"/>
  </r>
  <r>
    <x v="2"/>
    <x v="10"/>
    <x v="12"/>
    <n v="132607"/>
    <n v="54"/>
    <n v="93991"/>
    <n v="33"/>
    <n v="2455.6851851851852"/>
  </r>
  <r>
    <x v="1"/>
    <x v="8"/>
    <x v="21"/>
    <n v="78413"/>
    <n v="32"/>
    <n v="81540"/>
    <n v="33"/>
    <n v="2450.40625"/>
  </r>
  <r>
    <x v="0"/>
    <x v="10"/>
    <x v="10"/>
    <n v="19598"/>
    <n v="8"/>
    <n v="12910"/>
    <n v="5"/>
    <n v="2449.75"/>
  </r>
  <r>
    <x v="3"/>
    <x v="7"/>
    <x v="17"/>
    <n v="4861"/>
    <n v="2"/>
    <n v="4557"/>
    <n v="1"/>
    <n v="2430.5"/>
  </r>
  <r>
    <x v="2"/>
    <x v="7"/>
    <x v="22"/>
    <n v="-21854"/>
    <n v="-9"/>
    <n v="-7544"/>
    <n v="-3"/>
    <n v="2428.2222222222222"/>
  </r>
  <r>
    <x v="2"/>
    <x v="8"/>
    <x v="16"/>
    <n v="218473"/>
    <n v="90"/>
    <n v="218391"/>
    <n v="84"/>
    <n v="2427.4777777777776"/>
  </r>
  <r>
    <x v="4"/>
    <x v="8"/>
    <x v="11"/>
    <n v="19344"/>
    <n v="8"/>
    <n v="18135"/>
    <n v="7"/>
    <n v="2418"/>
  </r>
  <r>
    <x v="1"/>
    <x v="10"/>
    <x v="7"/>
    <n v="82147"/>
    <n v="34"/>
    <n v="83375"/>
    <n v="32"/>
    <n v="2416.0882352941176"/>
  </r>
  <r>
    <x v="0"/>
    <x v="10"/>
    <x v="19"/>
    <n v="16864"/>
    <n v="7"/>
    <n v="27624"/>
    <n v="10"/>
    <n v="2409.1428571428573"/>
  </r>
  <r>
    <x v="0"/>
    <x v="0"/>
    <x v="9"/>
    <n v="-4804"/>
    <n v="-2"/>
    <n v="9043"/>
    <n v="11"/>
    <n v="2402"/>
  </r>
  <r>
    <x v="2"/>
    <x v="8"/>
    <x v="28"/>
    <n v="470498"/>
    <n v="196"/>
    <n v="258069"/>
    <n v="100"/>
    <n v="2400.5"/>
  </r>
  <r>
    <x v="1"/>
    <x v="8"/>
    <x v="16"/>
    <n v="43095"/>
    <n v="18"/>
    <n v="98758"/>
    <n v="40"/>
    <n v="2394.1666666666665"/>
  </r>
  <r>
    <x v="2"/>
    <x v="8"/>
    <x v="26"/>
    <n v="352550"/>
    <n v="149"/>
    <n v="190516"/>
    <n v="75"/>
    <n v="2366.1073825503354"/>
  </r>
  <r>
    <x v="1"/>
    <x v="10"/>
    <x v="22"/>
    <n v="113513"/>
    <n v="48"/>
    <n v="106334"/>
    <n v="40"/>
    <n v="2364.8541666666665"/>
  </r>
  <r>
    <x v="4"/>
    <x v="8"/>
    <x v="24"/>
    <n v="16536"/>
    <n v="7"/>
    <n v="15502"/>
    <n v="6"/>
    <n v="2362.2857142857142"/>
  </r>
  <r>
    <x v="3"/>
    <x v="7"/>
    <x v="3"/>
    <n v="11798"/>
    <n v="5"/>
    <n v="10587"/>
    <n v="5"/>
    <n v="2359.6"/>
  </r>
  <r>
    <x v="0"/>
    <x v="10"/>
    <x v="22"/>
    <n v="30658"/>
    <n v="13"/>
    <n v="10258"/>
    <n v="4"/>
    <n v="2358.3076923076924"/>
  </r>
  <r>
    <x v="3"/>
    <x v="8"/>
    <x v="6"/>
    <n v="42425"/>
    <n v="18"/>
    <n v="0"/>
    <n v="0"/>
    <n v="2356.9444444444443"/>
  </r>
  <r>
    <x v="3"/>
    <x v="1"/>
    <x v="17"/>
    <n v="101331"/>
    <n v="43"/>
    <n v="-8414"/>
    <n v="2"/>
    <n v="2356.5348837209303"/>
  </r>
  <r>
    <x v="1"/>
    <x v="10"/>
    <x v="12"/>
    <n v="127171"/>
    <n v="54"/>
    <n v="104477"/>
    <n v="38"/>
    <n v="2355.0185185185187"/>
  </r>
  <r>
    <x v="2"/>
    <x v="8"/>
    <x v="9"/>
    <n v="112781"/>
    <n v="48"/>
    <n v="175787"/>
    <n v="67"/>
    <n v="2349.6041666666665"/>
  </r>
  <r>
    <x v="1"/>
    <x v="8"/>
    <x v="24"/>
    <n v="154964"/>
    <n v="66"/>
    <n v="118938"/>
    <n v="47"/>
    <n v="2347.939393939394"/>
  </r>
  <r>
    <x v="1"/>
    <x v="8"/>
    <x v="25"/>
    <n v="30380"/>
    <n v="13"/>
    <n v="123059"/>
    <n v="52"/>
    <n v="2336.9230769230771"/>
  </r>
  <r>
    <x v="4"/>
    <x v="10"/>
    <x v="10"/>
    <n v="9301"/>
    <n v="4"/>
    <n v="8720"/>
    <n v="3"/>
    <n v="2325.25"/>
  </r>
  <r>
    <x v="4"/>
    <x v="10"/>
    <x v="6"/>
    <n v="6969"/>
    <n v="3"/>
    <n v="6534"/>
    <n v="2"/>
    <n v="2323"/>
  </r>
  <r>
    <x v="3"/>
    <x v="8"/>
    <x v="15"/>
    <n v="87721"/>
    <n v="38"/>
    <n v="195011"/>
    <n v="67"/>
    <n v="2308.4473684210525"/>
  </r>
  <r>
    <x v="1"/>
    <x v="8"/>
    <x v="14"/>
    <n v="142852"/>
    <n v="62"/>
    <n v="203300"/>
    <n v="80"/>
    <n v="2304.0645161290322"/>
  </r>
  <r>
    <x v="2"/>
    <x v="8"/>
    <x v="1"/>
    <n v="174880"/>
    <n v="76"/>
    <n v="233157"/>
    <n v="94"/>
    <n v="2301.0526315789475"/>
  </r>
  <r>
    <x v="0"/>
    <x v="8"/>
    <x v="1"/>
    <n v="9189"/>
    <n v="4"/>
    <n v="16869"/>
    <n v="7"/>
    <n v="2297.25"/>
  </r>
  <r>
    <x v="4"/>
    <x v="8"/>
    <x v="16"/>
    <n v="13756"/>
    <n v="6"/>
    <n v="12897"/>
    <n v="5"/>
    <n v="2292.6666666666665"/>
  </r>
  <r>
    <x v="2"/>
    <x v="8"/>
    <x v="25"/>
    <n v="518093"/>
    <n v="226"/>
    <n v="216261"/>
    <n v="81"/>
    <n v="2292.4469026548672"/>
  </r>
  <r>
    <x v="1"/>
    <x v="8"/>
    <x v="0"/>
    <n v="114120"/>
    <n v="50"/>
    <n v="103168"/>
    <n v="41"/>
    <n v="2282.4"/>
  </r>
  <r>
    <x v="4"/>
    <x v="8"/>
    <x v="14"/>
    <n v="9118"/>
    <n v="4"/>
    <n v="8548"/>
    <n v="3"/>
    <n v="2279.5"/>
  </r>
  <r>
    <x v="2"/>
    <x v="8"/>
    <x v="12"/>
    <n v="-11391"/>
    <n v="-5"/>
    <n v="10514"/>
    <n v="5"/>
    <n v="2278.1999999999998"/>
  </r>
  <r>
    <x v="1"/>
    <x v="8"/>
    <x v="28"/>
    <n v="515340"/>
    <n v="227"/>
    <n v="236233"/>
    <n v="92"/>
    <n v="2270.2202643171804"/>
  </r>
  <r>
    <x v="2"/>
    <x v="1"/>
    <x v="17"/>
    <n v="-11351"/>
    <n v="-5"/>
    <n v="21976"/>
    <n v="24"/>
    <n v="2270.1999999999998"/>
  </r>
  <r>
    <x v="0"/>
    <x v="8"/>
    <x v="25"/>
    <n v="61206"/>
    <n v="27"/>
    <n v="33568"/>
    <n v="14"/>
    <n v="2266.8888888888887"/>
  </r>
  <r>
    <x v="0"/>
    <x v="10"/>
    <x v="12"/>
    <n v="9047"/>
    <n v="4"/>
    <n v="7431"/>
    <n v="3"/>
    <n v="2261.75"/>
  </r>
  <r>
    <x v="2"/>
    <x v="8"/>
    <x v="14"/>
    <n v="99492"/>
    <n v="44"/>
    <n v="150544"/>
    <n v="58"/>
    <n v="2261.181818181818"/>
  </r>
  <r>
    <x v="2"/>
    <x v="8"/>
    <x v="24"/>
    <n v="340284"/>
    <n v="151"/>
    <n v="210752"/>
    <n v="80"/>
    <n v="2253.5364238410598"/>
  </r>
  <r>
    <x v="1"/>
    <x v="8"/>
    <x v="23"/>
    <n v="119389"/>
    <n v="53"/>
    <n v="102777"/>
    <n v="40"/>
    <n v="2252.6226415094338"/>
  </r>
  <r>
    <x v="1"/>
    <x v="8"/>
    <x v="11"/>
    <n v="49452"/>
    <n v="22"/>
    <n v="118677"/>
    <n v="48"/>
    <n v="2247.818181818182"/>
  </r>
  <r>
    <x v="4"/>
    <x v="8"/>
    <x v="3"/>
    <n v="6719"/>
    <n v="3"/>
    <n v="6299"/>
    <n v="2"/>
    <n v="2239.6666666666665"/>
  </r>
  <r>
    <x v="1"/>
    <x v="8"/>
    <x v="20"/>
    <n v="-4431"/>
    <n v="-2"/>
    <n v="1953"/>
    <n v="1"/>
    <n v="2215.5"/>
  </r>
  <r>
    <x v="4"/>
    <x v="10"/>
    <x v="12"/>
    <n v="8844"/>
    <n v="4"/>
    <n v="8292"/>
    <n v="3"/>
    <n v="2211"/>
  </r>
  <r>
    <x v="4"/>
    <x v="8"/>
    <x v="21"/>
    <n v="8790"/>
    <n v="4"/>
    <n v="5774"/>
    <n v="2"/>
    <n v="2197.5"/>
  </r>
  <r>
    <x v="0"/>
    <x v="10"/>
    <x v="7"/>
    <n v="59233"/>
    <n v="27"/>
    <n v="76485"/>
    <n v="31"/>
    <n v="2193.8148148148148"/>
  </r>
  <r>
    <x v="2"/>
    <x v="8"/>
    <x v="13"/>
    <n v="8725"/>
    <n v="4"/>
    <n v="57001"/>
    <n v="23"/>
    <n v="2181.25"/>
  </r>
  <r>
    <x v="0"/>
    <x v="8"/>
    <x v="28"/>
    <n v="47934"/>
    <n v="22"/>
    <n v="13541"/>
    <n v="6"/>
    <n v="2178.818181818182"/>
  </r>
  <r>
    <x v="1"/>
    <x v="8"/>
    <x v="1"/>
    <n v="80492"/>
    <n v="37"/>
    <n v="107605"/>
    <n v="42"/>
    <n v="2175.4594594594596"/>
  </r>
  <r>
    <x v="1"/>
    <x v="8"/>
    <x v="9"/>
    <n v="239109"/>
    <n v="110"/>
    <n v="240855"/>
    <n v="102"/>
    <n v="2173.7181818181816"/>
  </r>
  <r>
    <x v="2"/>
    <x v="8"/>
    <x v="18"/>
    <n v="6494"/>
    <n v="3"/>
    <n v="26078"/>
    <n v="11"/>
    <n v="2164.6666666666665"/>
  </r>
  <r>
    <x v="0"/>
    <x v="8"/>
    <x v="24"/>
    <n v="32443"/>
    <n v="15"/>
    <n v="35568"/>
    <n v="15"/>
    <n v="2162.8666666666668"/>
  </r>
  <r>
    <x v="2"/>
    <x v="8"/>
    <x v="11"/>
    <n v="180269"/>
    <n v="84"/>
    <n v="225229"/>
    <n v="93"/>
    <n v="2146.0595238095239"/>
  </r>
  <r>
    <x v="0"/>
    <x v="10"/>
    <x v="2"/>
    <n v="29920"/>
    <n v="14"/>
    <n v="22713"/>
    <n v="9"/>
    <n v="2137.1428571428573"/>
  </r>
  <r>
    <x v="3"/>
    <x v="7"/>
    <x v="23"/>
    <n v="6409"/>
    <n v="3"/>
    <n v="6009"/>
    <n v="2"/>
    <n v="2136.3333333333335"/>
  </r>
  <r>
    <x v="2"/>
    <x v="7"/>
    <x v="12"/>
    <n v="-19162"/>
    <n v="-9"/>
    <n v="-12099"/>
    <n v="-8"/>
    <n v="2129.1111111111113"/>
  </r>
  <r>
    <x v="0"/>
    <x v="8"/>
    <x v="14"/>
    <n v="6376"/>
    <n v="3"/>
    <n v="27445"/>
    <n v="11"/>
    <n v="2125.3333333333335"/>
  </r>
  <r>
    <x v="0"/>
    <x v="8"/>
    <x v="23"/>
    <n v="8492"/>
    <n v="4"/>
    <n v="25597"/>
    <n v="11"/>
    <n v="2123"/>
  </r>
  <r>
    <x v="2"/>
    <x v="11"/>
    <x v="24"/>
    <n v="6366"/>
    <n v="3"/>
    <n v="0"/>
    <n v="0"/>
    <n v="2122"/>
  </r>
  <r>
    <x v="2"/>
    <x v="11"/>
    <x v="1"/>
    <n v="-6366"/>
    <n v="-3"/>
    <n v="0"/>
    <n v="0"/>
    <n v="2122"/>
  </r>
  <r>
    <x v="0"/>
    <x v="8"/>
    <x v="0"/>
    <n v="35688"/>
    <n v="17"/>
    <n v="31497"/>
    <n v="13"/>
    <n v="2099.294117647059"/>
  </r>
  <r>
    <x v="1"/>
    <x v="8"/>
    <x v="26"/>
    <n v="260021"/>
    <n v="124"/>
    <n v="212170"/>
    <n v="87"/>
    <n v="2096.9435483870966"/>
  </r>
  <r>
    <x v="1"/>
    <x v="8"/>
    <x v="15"/>
    <n v="72879"/>
    <n v="35"/>
    <n v="107942"/>
    <n v="45"/>
    <n v="2082.2571428571428"/>
  </r>
  <r>
    <x v="4"/>
    <x v="10"/>
    <x v="18"/>
    <n v="6159"/>
    <n v="3"/>
    <n v="5774"/>
    <n v="2"/>
    <n v="2053"/>
  </r>
  <r>
    <x v="4"/>
    <x v="10"/>
    <x v="17"/>
    <n v="6159"/>
    <n v="3"/>
    <n v="5774"/>
    <n v="2"/>
    <n v="2053"/>
  </r>
  <r>
    <x v="2"/>
    <x v="8"/>
    <x v="10"/>
    <n v="-14359"/>
    <n v="-7"/>
    <n v="4266"/>
    <n v="2"/>
    <n v="2051.2857142857142"/>
  </r>
  <r>
    <x v="4"/>
    <x v="12"/>
    <x v="11"/>
    <n v="20441"/>
    <n v="10"/>
    <n v="19164"/>
    <n v="9"/>
    <n v="2044.1"/>
  </r>
  <r>
    <x v="2"/>
    <x v="9"/>
    <x v="8"/>
    <n v="4063"/>
    <n v="2"/>
    <n v="15235"/>
    <n v="4"/>
    <n v="2031.5"/>
  </r>
  <r>
    <x v="3"/>
    <x v="7"/>
    <x v="11"/>
    <n v="4043"/>
    <n v="2"/>
    <n v="3317"/>
    <n v="0"/>
    <n v="2021.5"/>
  </r>
  <r>
    <x v="3"/>
    <x v="6"/>
    <x v="25"/>
    <n v="44025"/>
    <n v="22"/>
    <n v="29082"/>
    <n v="-3"/>
    <n v="2001.1363636363637"/>
  </r>
  <r>
    <x v="4"/>
    <x v="12"/>
    <x v="22"/>
    <n v="11865"/>
    <n v="6"/>
    <n v="11124"/>
    <n v="5"/>
    <n v="1977.5"/>
  </r>
  <r>
    <x v="4"/>
    <x v="12"/>
    <x v="23"/>
    <n v="19710"/>
    <n v="10"/>
    <n v="18478"/>
    <n v="9"/>
    <n v="1971"/>
  </r>
  <r>
    <x v="0"/>
    <x v="9"/>
    <x v="5"/>
    <n v="3931"/>
    <n v="2"/>
    <n v="0"/>
    <n v="0"/>
    <n v="1965.5"/>
  </r>
  <r>
    <x v="3"/>
    <x v="12"/>
    <x v="11"/>
    <n v="51039"/>
    <n v="26"/>
    <n v="47849"/>
    <n v="22"/>
    <n v="1963.0384615384614"/>
  </r>
  <r>
    <x v="0"/>
    <x v="8"/>
    <x v="9"/>
    <n v="5872"/>
    <n v="3"/>
    <n v="9423"/>
    <n v="4"/>
    <n v="1957.3333333333333"/>
  </r>
  <r>
    <x v="3"/>
    <x v="13"/>
    <x v="18"/>
    <n v="17551"/>
    <n v="9"/>
    <n v="16454"/>
    <n v="8"/>
    <n v="1950.1111111111111"/>
  </r>
  <r>
    <x v="2"/>
    <x v="8"/>
    <x v="6"/>
    <n v="-3900"/>
    <n v="-2"/>
    <n v="6147"/>
    <n v="3"/>
    <n v="1950"/>
  </r>
  <r>
    <x v="4"/>
    <x v="12"/>
    <x v="24"/>
    <n v="13628"/>
    <n v="7"/>
    <n v="12776"/>
    <n v="6"/>
    <n v="1946.8571428571429"/>
  </r>
  <r>
    <x v="1"/>
    <x v="8"/>
    <x v="13"/>
    <n v="7697"/>
    <n v="4"/>
    <n v="44430"/>
    <n v="19"/>
    <n v="1924.25"/>
  </r>
  <r>
    <x v="3"/>
    <x v="8"/>
    <x v="22"/>
    <n v="-5768"/>
    <n v="-3"/>
    <n v="-5407"/>
    <n v="-2"/>
    <n v="1922.6666666666667"/>
  </r>
  <r>
    <x v="0"/>
    <x v="7"/>
    <x v="2"/>
    <n v="-24837"/>
    <n v="-13"/>
    <n v="-24558"/>
    <n v="-14"/>
    <n v="1910.5384615384614"/>
  </r>
  <r>
    <x v="0"/>
    <x v="8"/>
    <x v="11"/>
    <n v="3815"/>
    <n v="2"/>
    <n v="8557"/>
    <n v="3"/>
    <n v="1907.5"/>
  </r>
  <r>
    <x v="1"/>
    <x v="0"/>
    <x v="15"/>
    <n v="-47592"/>
    <n v="-25"/>
    <n v="445904"/>
    <n v="767"/>
    <n v="1903.68"/>
  </r>
  <r>
    <x v="4"/>
    <x v="12"/>
    <x v="4"/>
    <n v="17077"/>
    <n v="9"/>
    <n v="16010"/>
    <n v="8"/>
    <n v="1897.4444444444443"/>
  </r>
  <r>
    <x v="3"/>
    <x v="12"/>
    <x v="14"/>
    <n v="2862396"/>
    <n v="1512"/>
    <n v="1192618"/>
    <n v="569"/>
    <n v="1893.1190476190477"/>
  </r>
  <r>
    <x v="4"/>
    <x v="12"/>
    <x v="20"/>
    <n v="11273"/>
    <n v="6"/>
    <n v="10569"/>
    <n v="5"/>
    <n v="1878.8333333333333"/>
  </r>
  <r>
    <x v="4"/>
    <x v="12"/>
    <x v="27"/>
    <n v="22492"/>
    <n v="12"/>
    <n v="21086"/>
    <n v="10"/>
    <n v="1874.3333333333333"/>
  </r>
  <r>
    <x v="3"/>
    <x v="7"/>
    <x v="12"/>
    <n v="13091"/>
    <n v="7"/>
    <n v="9856"/>
    <n v="3"/>
    <n v="1870.1428571428571"/>
  </r>
  <r>
    <x v="4"/>
    <x v="8"/>
    <x v="0"/>
    <n v="5599"/>
    <n v="3"/>
    <n v="5249"/>
    <n v="2"/>
    <n v="1866.3333333333333"/>
  </r>
  <r>
    <x v="2"/>
    <x v="7"/>
    <x v="8"/>
    <n v="-83809"/>
    <n v="-45"/>
    <n v="-15132"/>
    <n v="-9"/>
    <n v="1862.4222222222222"/>
  </r>
  <r>
    <x v="4"/>
    <x v="12"/>
    <x v="1"/>
    <n v="11132"/>
    <n v="6"/>
    <n v="10437"/>
    <n v="5"/>
    <n v="1855.3333333333333"/>
  </r>
  <r>
    <x v="2"/>
    <x v="8"/>
    <x v="19"/>
    <n v="-5564"/>
    <n v="-3"/>
    <n v="6405"/>
    <n v="3"/>
    <n v="1854.6666666666667"/>
  </r>
  <r>
    <x v="4"/>
    <x v="12"/>
    <x v="14"/>
    <n v="25944"/>
    <n v="14"/>
    <n v="24322"/>
    <n v="12"/>
    <n v="1853.1428571428571"/>
  </r>
  <r>
    <x v="3"/>
    <x v="12"/>
    <x v="10"/>
    <n v="764033"/>
    <n v="413"/>
    <n v="785903"/>
    <n v="394"/>
    <n v="1849.9588377723971"/>
  </r>
  <r>
    <x v="2"/>
    <x v="8"/>
    <x v="4"/>
    <n v="-9229"/>
    <n v="-5"/>
    <n v="-2759"/>
    <n v="-1"/>
    <n v="1845.8"/>
  </r>
  <r>
    <x v="3"/>
    <x v="13"/>
    <x v="19"/>
    <n v="9227"/>
    <n v="5"/>
    <n v="8650"/>
    <n v="4"/>
    <n v="1845.4"/>
  </r>
  <r>
    <x v="3"/>
    <x v="12"/>
    <x v="9"/>
    <n v="998177"/>
    <n v="542"/>
    <n v="1159070"/>
    <n v="566"/>
    <n v="1841.6549815498156"/>
  </r>
  <r>
    <x v="0"/>
    <x v="12"/>
    <x v="9"/>
    <n v="33106"/>
    <n v="18"/>
    <n v="152748"/>
    <n v="85"/>
    <n v="1839.2222222222222"/>
  </r>
  <r>
    <x v="3"/>
    <x v="12"/>
    <x v="17"/>
    <n v="1339387"/>
    <n v="731"/>
    <n v="1230777"/>
    <n v="626"/>
    <n v="1832.2667578659371"/>
  </r>
  <r>
    <x v="3"/>
    <x v="12"/>
    <x v="1"/>
    <n v="720686"/>
    <n v="395"/>
    <n v="1038654"/>
    <n v="502"/>
    <n v="1824.5215189873418"/>
  </r>
  <r>
    <x v="4"/>
    <x v="12"/>
    <x v="9"/>
    <n v="27335"/>
    <n v="15"/>
    <n v="25626"/>
    <n v="13"/>
    <n v="1822.3333333333333"/>
  </r>
  <r>
    <x v="1"/>
    <x v="4"/>
    <x v="18"/>
    <n v="23656"/>
    <n v="13"/>
    <n v="30316"/>
    <n v="19"/>
    <n v="1819.6923076923076"/>
  </r>
  <r>
    <x v="3"/>
    <x v="1"/>
    <x v="6"/>
    <n v="-14551"/>
    <n v="-8"/>
    <n v="6027"/>
    <n v="4"/>
    <n v="1818.875"/>
  </r>
  <r>
    <x v="3"/>
    <x v="12"/>
    <x v="21"/>
    <n v="692872"/>
    <n v="381"/>
    <n v="825412"/>
    <n v="407"/>
    <n v="1818.5616797900263"/>
  </r>
  <r>
    <x v="4"/>
    <x v="12"/>
    <x v="18"/>
    <n v="10909"/>
    <n v="6"/>
    <n v="10227"/>
    <n v="5"/>
    <n v="1818.1666666666667"/>
  </r>
  <r>
    <x v="3"/>
    <x v="8"/>
    <x v="1"/>
    <n v="-57926"/>
    <n v="-32"/>
    <n v="136321"/>
    <n v="47"/>
    <n v="1810.1875"/>
  </r>
  <r>
    <x v="3"/>
    <x v="12"/>
    <x v="27"/>
    <n v="1245032"/>
    <n v="693"/>
    <n v="726474"/>
    <n v="371"/>
    <n v="1796.5829725829726"/>
  </r>
  <r>
    <x v="3"/>
    <x v="12"/>
    <x v="22"/>
    <n v="913907"/>
    <n v="510"/>
    <n v="882577"/>
    <n v="437"/>
    <n v="1791.9745098039216"/>
  </r>
  <r>
    <x v="4"/>
    <x v="12"/>
    <x v="15"/>
    <n v="23288"/>
    <n v="13"/>
    <n v="21833"/>
    <n v="11"/>
    <n v="1791.3846153846155"/>
  </r>
  <r>
    <x v="3"/>
    <x v="4"/>
    <x v="7"/>
    <n v="59009"/>
    <n v="33"/>
    <n v="59280"/>
    <n v="74"/>
    <n v="1788.1515151515152"/>
  </r>
  <r>
    <x v="4"/>
    <x v="12"/>
    <x v="10"/>
    <n v="24991"/>
    <n v="14"/>
    <n v="23429"/>
    <n v="12"/>
    <n v="1785.0714285714287"/>
  </r>
  <r>
    <x v="2"/>
    <x v="12"/>
    <x v="9"/>
    <n v="1030536"/>
    <n v="578"/>
    <n v="1682563"/>
    <n v="921"/>
    <n v="1782.9342560553632"/>
  </r>
  <r>
    <x v="3"/>
    <x v="12"/>
    <x v="23"/>
    <n v="1365341"/>
    <n v="766"/>
    <n v="1146655"/>
    <n v="564"/>
    <n v="1782.429503916449"/>
  </r>
  <r>
    <x v="3"/>
    <x v="12"/>
    <x v="3"/>
    <n v="1504820"/>
    <n v="855"/>
    <n v="1394058"/>
    <n v="699"/>
    <n v="1760.0233918128654"/>
  </r>
  <r>
    <x v="4"/>
    <x v="12"/>
    <x v="8"/>
    <n v="8797"/>
    <n v="5"/>
    <n v="8247"/>
    <n v="4"/>
    <n v="1759.4"/>
  </r>
  <r>
    <x v="3"/>
    <x v="12"/>
    <x v="18"/>
    <n v="1321441"/>
    <n v="756"/>
    <n v="1095951"/>
    <n v="551"/>
    <n v="1747.9378306878307"/>
  </r>
  <r>
    <x v="2"/>
    <x v="7"/>
    <x v="19"/>
    <n v="-40149"/>
    <n v="-23"/>
    <n v="-41895"/>
    <n v="-27"/>
    <n v="1745.608695652174"/>
  </r>
  <r>
    <x v="3"/>
    <x v="12"/>
    <x v="19"/>
    <n v="543846"/>
    <n v="312"/>
    <n v="876246"/>
    <n v="440"/>
    <n v="1743.0961538461538"/>
  </r>
  <r>
    <x v="3"/>
    <x v="7"/>
    <x v="16"/>
    <n v="15677"/>
    <n v="9"/>
    <n v="8584"/>
    <n v="1"/>
    <n v="1741.8888888888889"/>
  </r>
  <r>
    <x v="3"/>
    <x v="8"/>
    <x v="20"/>
    <n v="-3480"/>
    <n v="-2"/>
    <n v="7953"/>
    <n v="3"/>
    <n v="1740"/>
  </r>
  <r>
    <x v="2"/>
    <x v="7"/>
    <x v="17"/>
    <n v="104245"/>
    <n v="60"/>
    <n v="-10914"/>
    <n v="-8"/>
    <n v="1737.4166666666667"/>
  </r>
  <r>
    <x v="0"/>
    <x v="4"/>
    <x v="1"/>
    <n v="34726"/>
    <n v="20"/>
    <n v="54134"/>
    <n v="57"/>
    <n v="1736.3"/>
  </r>
  <r>
    <x v="4"/>
    <x v="8"/>
    <x v="28"/>
    <n v="5199"/>
    <n v="3"/>
    <n v="4874"/>
    <n v="2"/>
    <n v="1733"/>
  </r>
  <r>
    <x v="3"/>
    <x v="12"/>
    <x v="7"/>
    <n v="1312532"/>
    <n v="758"/>
    <n v="1269582"/>
    <n v="662"/>
    <n v="1731.5725593667546"/>
  </r>
  <r>
    <x v="4"/>
    <x v="12"/>
    <x v="7"/>
    <n v="17315"/>
    <n v="10"/>
    <n v="16233"/>
    <n v="9"/>
    <n v="1731.5"/>
  </r>
  <r>
    <x v="4"/>
    <x v="12"/>
    <x v="3"/>
    <n v="24191"/>
    <n v="14"/>
    <n v="22679"/>
    <n v="12"/>
    <n v="1727.9285714285713"/>
  </r>
  <r>
    <x v="3"/>
    <x v="12"/>
    <x v="13"/>
    <n v="1272058"/>
    <n v="738"/>
    <n v="1137411"/>
    <n v="561"/>
    <n v="1723.6558265582655"/>
  </r>
  <r>
    <x v="3"/>
    <x v="12"/>
    <x v="12"/>
    <n v="491388"/>
    <n v="286"/>
    <n v="658285"/>
    <n v="326"/>
    <n v="1718.13986013986"/>
  </r>
  <r>
    <x v="2"/>
    <x v="7"/>
    <x v="20"/>
    <n v="78964"/>
    <n v="46"/>
    <n v="-14990"/>
    <n v="-11"/>
    <n v="1716.608695652174"/>
  </r>
  <r>
    <x v="4"/>
    <x v="12"/>
    <x v="12"/>
    <n v="12016"/>
    <n v="7"/>
    <n v="11265"/>
    <n v="6"/>
    <n v="1716.5714285714287"/>
  </r>
  <r>
    <x v="4"/>
    <x v="12"/>
    <x v="2"/>
    <n v="25692"/>
    <n v="15"/>
    <n v="24087"/>
    <n v="13"/>
    <n v="1712.8"/>
  </r>
  <r>
    <x v="3"/>
    <x v="12"/>
    <x v="20"/>
    <n v="596281"/>
    <n v="349"/>
    <n v="657973"/>
    <n v="323"/>
    <n v="1708.5415472779371"/>
  </r>
  <r>
    <x v="4"/>
    <x v="12"/>
    <x v="16"/>
    <n v="13660"/>
    <n v="8"/>
    <n v="12806"/>
    <n v="7"/>
    <n v="1707.5"/>
  </r>
  <r>
    <x v="3"/>
    <x v="12"/>
    <x v="6"/>
    <n v="1092110"/>
    <n v="640"/>
    <n v="800316"/>
    <n v="408"/>
    <n v="1706.421875"/>
  </r>
  <r>
    <x v="2"/>
    <x v="12"/>
    <x v="23"/>
    <n v="1184962"/>
    <n v="696"/>
    <n v="1443054"/>
    <n v="815"/>
    <n v="1702.5316091954023"/>
  </r>
  <r>
    <x v="3"/>
    <x v="6"/>
    <x v="26"/>
    <n v="40728"/>
    <n v="24"/>
    <n v="32486"/>
    <n v="5"/>
    <n v="1697"/>
  </r>
  <r>
    <x v="2"/>
    <x v="1"/>
    <x v="3"/>
    <n v="-11874"/>
    <n v="-7"/>
    <n v="42069"/>
    <n v="29"/>
    <n v="1696.2857142857142"/>
  </r>
  <r>
    <x v="2"/>
    <x v="12"/>
    <x v="18"/>
    <n v="884692"/>
    <n v="523"/>
    <n v="1005667"/>
    <n v="566"/>
    <n v="1691.5717017208412"/>
  </r>
  <r>
    <x v="3"/>
    <x v="0"/>
    <x v="16"/>
    <n v="-33817"/>
    <n v="-20"/>
    <n v="56246"/>
    <n v="95"/>
    <n v="1690.85"/>
  </r>
  <r>
    <x v="0"/>
    <x v="8"/>
    <x v="17"/>
    <n v="-10131"/>
    <n v="-6"/>
    <n v="0"/>
    <n v="0"/>
    <n v="1688.5"/>
  </r>
  <r>
    <x v="4"/>
    <x v="12"/>
    <x v="21"/>
    <n v="8437"/>
    <n v="5"/>
    <n v="7910"/>
    <n v="4"/>
    <n v="1687.4"/>
  </r>
  <r>
    <x v="2"/>
    <x v="12"/>
    <x v="5"/>
    <n v="472415"/>
    <n v="280"/>
    <n v="465132"/>
    <n v="261"/>
    <n v="1687.1964285714287"/>
  </r>
  <r>
    <x v="3"/>
    <x v="12"/>
    <x v="16"/>
    <n v="692952"/>
    <n v="411"/>
    <n v="966189"/>
    <n v="475"/>
    <n v="1686.0145985401459"/>
  </r>
  <r>
    <x v="4"/>
    <x v="12"/>
    <x v="17"/>
    <n v="20232"/>
    <n v="12"/>
    <n v="18968"/>
    <n v="10"/>
    <n v="1686"/>
  </r>
  <r>
    <x v="2"/>
    <x v="7"/>
    <x v="7"/>
    <n v="-13472"/>
    <n v="-8"/>
    <n v="-9555"/>
    <n v="-8"/>
    <n v="1684"/>
  </r>
  <r>
    <x v="4"/>
    <x v="8"/>
    <x v="23"/>
    <n v="3360"/>
    <n v="2"/>
    <n v="3150"/>
    <n v="1"/>
    <n v="1680"/>
  </r>
  <r>
    <x v="4"/>
    <x v="8"/>
    <x v="6"/>
    <n v="-3360"/>
    <n v="-2"/>
    <n v="-3150"/>
    <n v="-1"/>
    <n v="1680"/>
  </r>
  <r>
    <x v="4"/>
    <x v="12"/>
    <x v="5"/>
    <n v="15114"/>
    <n v="9"/>
    <n v="14169"/>
    <n v="8"/>
    <n v="1679.3333333333333"/>
  </r>
  <r>
    <x v="4"/>
    <x v="12"/>
    <x v="19"/>
    <n v="25170"/>
    <n v="15"/>
    <n v="23597"/>
    <n v="13"/>
    <n v="1678"/>
  </r>
  <r>
    <x v="4"/>
    <x v="8"/>
    <x v="25"/>
    <n v="5028"/>
    <n v="3"/>
    <n v="-32641"/>
    <n v="-13"/>
    <n v="1676"/>
  </r>
  <r>
    <x v="1"/>
    <x v="1"/>
    <x v="11"/>
    <n v="-10046"/>
    <n v="-6"/>
    <n v="141400"/>
    <n v="94"/>
    <n v="1674.3333333333333"/>
  </r>
  <r>
    <x v="3"/>
    <x v="12"/>
    <x v="4"/>
    <n v="991425"/>
    <n v="594"/>
    <n v="856140"/>
    <n v="435"/>
    <n v="1669.0656565656566"/>
  </r>
  <r>
    <x v="3"/>
    <x v="7"/>
    <x v="1"/>
    <n v="8339"/>
    <n v="5"/>
    <n v="6396"/>
    <n v="1"/>
    <n v="1667.8"/>
  </r>
  <r>
    <x v="2"/>
    <x v="12"/>
    <x v="3"/>
    <n v="488981"/>
    <n v="294"/>
    <n v="859698"/>
    <n v="481"/>
    <n v="1663.2006802721089"/>
  </r>
  <r>
    <x v="3"/>
    <x v="4"/>
    <x v="21"/>
    <n v="73074"/>
    <n v="44"/>
    <n v="71729"/>
    <n v="38"/>
    <n v="1660.7727272727273"/>
  </r>
  <r>
    <x v="3"/>
    <x v="7"/>
    <x v="13"/>
    <n v="9962"/>
    <n v="6"/>
    <n v="8865"/>
    <n v="4"/>
    <n v="1660.3333333333333"/>
  </r>
  <r>
    <x v="2"/>
    <x v="7"/>
    <x v="10"/>
    <n v="-43101"/>
    <n v="-26"/>
    <n v="-36041"/>
    <n v="-22"/>
    <n v="1657.7307692307693"/>
  </r>
  <r>
    <x v="3"/>
    <x v="6"/>
    <x v="28"/>
    <n v="52995"/>
    <n v="32"/>
    <n v="39039"/>
    <n v="8"/>
    <n v="1656.09375"/>
  </r>
  <r>
    <x v="0"/>
    <x v="12"/>
    <x v="22"/>
    <n v="92268"/>
    <n v="56"/>
    <n v="92602"/>
    <n v="54"/>
    <n v="1647.6428571428571"/>
  </r>
  <r>
    <x v="2"/>
    <x v="12"/>
    <x v="13"/>
    <n v="459939"/>
    <n v="280"/>
    <n v="688224"/>
    <n v="386"/>
    <n v="1642.6392857142857"/>
  </r>
  <r>
    <x v="3"/>
    <x v="12"/>
    <x v="2"/>
    <n v="1078936"/>
    <n v="657"/>
    <n v="843688"/>
    <n v="447"/>
    <n v="1642.2161339421614"/>
  </r>
  <r>
    <x v="4"/>
    <x v="12"/>
    <x v="13"/>
    <n v="6550"/>
    <n v="4"/>
    <n v="6141"/>
    <n v="3"/>
    <n v="1637.5"/>
  </r>
  <r>
    <x v="2"/>
    <x v="7"/>
    <x v="6"/>
    <n v="-42542"/>
    <n v="-26"/>
    <n v="-11922"/>
    <n v="-14"/>
    <n v="1636.2307692307693"/>
  </r>
  <r>
    <x v="2"/>
    <x v="7"/>
    <x v="25"/>
    <n v="-32719"/>
    <n v="-20"/>
    <n v="-35468"/>
    <n v="-24"/>
    <n v="1635.95"/>
  </r>
  <r>
    <x v="1"/>
    <x v="4"/>
    <x v="21"/>
    <n v="49024"/>
    <n v="30"/>
    <n v="61054"/>
    <n v="30"/>
    <n v="1634.1333333333334"/>
  </r>
  <r>
    <x v="2"/>
    <x v="1"/>
    <x v="4"/>
    <n v="-190991"/>
    <n v="-117"/>
    <n v="-9699"/>
    <n v="-6"/>
    <n v="1632.4017094017095"/>
  </r>
  <r>
    <x v="2"/>
    <x v="12"/>
    <x v="22"/>
    <n v="927940"/>
    <n v="569"/>
    <n v="671432"/>
    <n v="376"/>
    <n v="1630.8260105448155"/>
  </r>
  <r>
    <x v="2"/>
    <x v="12"/>
    <x v="27"/>
    <n v="946941"/>
    <n v="582"/>
    <n v="673003"/>
    <n v="369"/>
    <n v="1627.0463917525774"/>
  </r>
  <r>
    <x v="3"/>
    <x v="12"/>
    <x v="8"/>
    <n v="1331680"/>
    <n v="819"/>
    <n v="550430"/>
    <n v="304"/>
    <n v="1625.982905982906"/>
  </r>
  <r>
    <x v="3"/>
    <x v="14"/>
    <x v="26"/>
    <n v="3248"/>
    <n v="2"/>
    <n v="18906"/>
    <n v="14"/>
    <n v="1624"/>
  </r>
  <r>
    <x v="2"/>
    <x v="12"/>
    <x v="4"/>
    <n v="1110297"/>
    <n v="684"/>
    <n v="603499"/>
    <n v="341"/>
    <n v="1623.2412280701753"/>
  </r>
  <r>
    <x v="1"/>
    <x v="12"/>
    <x v="16"/>
    <n v="679872"/>
    <n v="421"/>
    <n v="822734"/>
    <n v="473"/>
    <n v="1614.8978622327791"/>
  </r>
  <r>
    <x v="2"/>
    <x v="7"/>
    <x v="3"/>
    <n v="-25828"/>
    <n v="-16"/>
    <n v="-25002"/>
    <n v="-17"/>
    <n v="1614.25"/>
  </r>
  <r>
    <x v="0"/>
    <x v="7"/>
    <x v="16"/>
    <n v="29052"/>
    <n v="18"/>
    <n v="24558"/>
    <n v="14"/>
    <n v="1614"/>
  </r>
  <r>
    <x v="1"/>
    <x v="12"/>
    <x v="27"/>
    <n v="316228"/>
    <n v="196"/>
    <n v="382022"/>
    <n v="221"/>
    <n v="1613.408163265306"/>
  </r>
  <r>
    <x v="2"/>
    <x v="8"/>
    <x v="5"/>
    <n v="-3219"/>
    <n v="-2"/>
    <n v="-3018"/>
    <n v="-1"/>
    <n v="1609.5"/>
  </r>
  <r>
    <x v="0"/>
    <x v="12"/>
    <x v="14"/>
    <n v="254264"/>
    <n v="158"/>
    <n v="31227"/>
    <n v="17"/>
    <n v="1609.2658227848101"/>
  </r>
  <r>
    <x v="0"/>
    <x v="12"/>
    <x v="1"/>
    <n v="91612"/>
    <n v="57"/>
    <n v="39384"/>
    <n v="23"/>
    <n v="1607.2280701754387"/>
  </r>
  <r>
    <x v="0"/>
    <x v="0"/>
    <x v="24"/>
    <n v="-24048"/>
    <n v="-15"/>
    <n v="150617"/>
    <n v="199"/>
    <n v="1603.2"/>
  </r>
  <r>
    <x v="0"/>
    <x v="12"/>
    <x v="20"/>
    <n v="144232"/>
    <n v="90"/>
    <n v="64284"/>
    <n v="38"/>
    <n v="1602.5777777777778"/>
  </r>
  <r>
    <x v="2"/>
    <x v="12"/>
    <x v="1"/>
    <n v="930502"/>
    <n v="582"/>
    <n v="728970"/>
    <n v="404"/>
    <n v="1598.8006872852234"/>
  </r>
  <r>
    <x v="2"/>
    <x v="12"/>
    <x v="16"/>
    <n v="1493160"/>
    <n v="934"/>
    <n v="951012"/>
    <n v="532"/>
    <n v="1598.6723768736617"/>
  </r>
  <r>
    <x v="2"/>
    <x v="12"/>
    <x v="2"/>
    <n v="766624"/>
    <n v="480"/>
    <n v="614067"/>
    <n v="344"/>
    <n v="1597.1333333333334"/>
  </r>
  <r>
    <x v="1"/>
    <x v="4"/>
    <x v="24"/>
    <n v="71817"/>
    <n v="45"/>
    <n v="92449"/>
    <n v="70"/>
    <n v="1595.9333333333334"/>
  </r>
  <r>
    <x v="2"/>
    <x v="15"/>
    <x v="14"/>
    <n v="-7972"/>
    <n v="-5"/>
    <n v="-873"/>
    <n v="-4"/>
    <n v="1594.4"/>
  </r>
  <r>
    <x v="2"/>
    <x v="11"/>
    <x v="21"/>
    <n v="3184"/>
    <n v="2"/>
    <n v="0"/>
    <n v="0"/>
    <n v="1592"/>
  </r>
  <r>
    <x v="2"/>
    <x v="11"/>
    <x v="3"/>
    <n v="-3184"/>
    <n v="-2"/>
    <n v="0"/>
    <n v="0"/>
    <n v="1592"/>
  </r>
  <r>
    <x v="2"/>
    <x v="12"/>
    <x v="12"/>
    <n v="913724"/>
    <n v="574"/>
    <n v="626488"/>
    <n v="357"/>
    <n v="1591.8536585365853"/>
  </r>
  <r>
    <x v="0"/>
    <x v="0"/>
    <x v="26"/>
    <n v="-63535"/>
    <n v="-40"/>
    <n v="260805"/>
    <n v="361"/>
    <n v="1588.375"/>
  </r>
  <r>
    <x v="0"/>
    <x v="12"/>
    <x v="18"/>
    <n v="174497"/>
    <n v="110"/>
    <n v="168726"/>
    <n v="100"/>
    <n v="1586.3363636363636"/>
  </r>
  <r>
    <x v="1"/>
    <x v="12"/>
    <x v="21"/>
    <n v="799054"/>
    <n v="504"/>
    <n v="534530"/>
    <n v="311"/>
    <n v="1585.4246031746031"/>
  </r>
  <r>
    <x v="2"/>
    <x v="12"/>
    <x v="20"/>
    <n v="1128431"/>
    <n v="712"/>
    <n v="641703"/>
    <n v="365"/>
    <n v="1584.875"/>
  </r>
  <r>
    <x v="3"/>
    <x v="13"/>
    <x v="12"/>
    <n v="6319"/>
    <n v="4"/>
    <n v="5924"/>
    <n v="3"/>
    <n v="1579.75"/>
  </r>
  <r>
    <x v="4"/>
    <x v="8"/>
    <x v="20"/>
    <n v="3158"/>
    <n v="2"/>
    <n v="2961"/>
    <n v="1"/>
    <n v="1579"/>
  </r>
  <r>
    <x v="4"/>
    <x v="8"/>
    <x v="10"/>
    <n v="3158"/>
    <n v="2"/>
    <n v="2961"/>
    <n v="1"/>
    <n v="1579"/>
  </r>
  <r>
    <x v="0"/>
    <x v="12"/>
    <x v="21"/>
    <n v="296562"/>
    <n v="188"/>
    <n v="84255"/>
    <n v="49"/>
    <n v="1577.4574468085107"/>
  </r>
  <r>
    <x v="2"/>
    <x v="12"/>
    <x v="10"/>
    <n v="455565"/>
    <n v="289"/>
    <n v="710820"/>
    <n v="402"/>
    <n v="1576.3494809688582"/>
  </r>
  <r>
    <x v="2"/>
    <x v="12"/>
    <x v="21"/>
    <n v="2076071"/>
    <n v="1318"/>
    <n v="806170"/>
    <n v="453"/>
    <n v="1575.1676783004552"/>
  </r>
  <r>
    <x v="0"/>
    <x v="12"/>
    <x v="3"/>
    <n v="124249"/>
    <n v="79"/>
    <n v="113578"/>
    <n v="66"/>
    <n v="1572.7721518987341"/>
  </r>
  <r>
    <x v="2"/>
    <x v="12"/>
    <x v="17"/>
    <n v="871183"/>
    <n v="554"/>
    <n v="1110828"/>
    <n v="635"/>
    <n v="1572.5324909747292"/>
  </r>
  <r>
    <x v="3"/>
    <x v="6"/>
    <x v="3"/>
    <n v="36164"/>
    <n v="23"/>
    <n v="29847"/>
    <n v="8"/>
    <n v="1572.3478260869565"/>
  </r>
  <r>
    <x v="0"/>
    <x v="12"/>
    <x v="16"/>
    <n v="66007"/>
    <n v="42"/>
    <n v="89061"/>
    <n v="51"/>
    <n v="1571.5952380952381"/>
  </r>
  <r>
    <x v="1"/>
    <x v="12"/>
    <x v="1"/>
    <n v="1954047"/>
    <n v="1244"/>
    <n v="1306835"/>
    <n v="746"/>
    <n v="1570.7773311897106"/>
  </r>
  <r>
    <x v="0"/>
    <x v="1"/>
    <x v="23"/>
    <n v="25114"/>
    <n v="16"/>
    <n v="31138"/>
    <n v="19"/>
    <n v="1569.625"/>
  </r>
  <r>
    <x v="2"/>
    <x v="12"/>
    <x v="6"/>
    <n v="817259"/>
    <n v="522"/>
    <n v="1501364"/>
    <n v="855"/>
    <n v="1565.6302681992338"/>
  </r>
  <r>
    <x v="1"/>
    <x v="0"/>
    <x v="3"/>
    <n v="-3128"/>
    <n v="-2"/>
    <n v="10560"/>
    <n v="19"/>
    <n v="1564"/>
  </r>
  <r>
    <x v="1"/>
    <x v="12"/>
    <x v="13"/>
    <n v="672052"/>
    <n v="430"/>
    <n v="396801"/>
    <n v="239"/>
    <n v="1562.9116279069767"/>
  </r>
  <r>
    <x v="2"/>
    <x v="12"/>
    <x v="14"/>
    <n v="1790765"/>
    <n v="1149"/>
    <n v="265832"/>
    <n v="147"/>
    <n v="1558.5422106179287"/>
  </r>
  <r>
    <x v="1"/>
    <x v="12"/>
    <x v="19"/>
    <n v="811856"/>
    <n v="521"/>
    <n v="682182"/>
    <n v="403"/>
    <n v="1558.2648752399232"/>
  </r>
  <r>
    <x v="1"/>
    <x v="12"/>
    <x v="20"/>
    <n v="571809"/>
    <n v="367"/>
    <n v="393256"/>
    <n v="229"/>
    <n v="1558.0626702997274"/>
  </r>
  <r>
    <x v="1"/>
    <x v="12"/>
    <x v="23"/>
    <n v="1002744"/>
    <n v="644"/>
    <n v="830961"/>
    <n v="493"/>
    <n v="1557.0559006211181"/>
  </r>
  <r>
    <x v="3"/>
    <x v="1"/>
    <x v="19"/>
    <n v="-119853"/>
    <n v="-77"/>
    <n v="11631"/>
    <n v="12"/>
    <n v="1556.5324675324675"/>
  </r>
  <r>
    <x v="1"/>
    <x v="12"/>
    <x v="7"/>
    <n v="640664"/>
    <n v="412"/>
    <n v="505882"/>
    <n v="301"/>
    <n v="1555.009708737864"/>
  </r>
  <r>
    <x v="2"/>
    <x v="7"/>
    <x v="9"/>
    <n v="-49752"/>
    <n v="-32"/>
    <n v="-49476"/>
    <n v="-34"/>
    <n v="1554.75"/>
  </r>
  <r>
    <x v="1"/>
    <x v="4"/>
    <x v="15"/>
    <n v="90078"/>
    <n v="58"/>
    <n v="112990"/>
    <n v="85"/>
    <n v="1553.0689655172414"/>
  </r>
  <r>
    <x v="2"/>
    <x v="1"/>
    <x v="28"/>
    <n v="1231490"/>
    <n v="793"/>
    <n v="1715651"/>
    <n v="1258"/>
    <n v="1552.950819672131"/>
  </r>
  <r>
    <x v="0"/>
    <x v="12"/>
    <x v="19"/>
    <n v="76093"/>
    <n v="49"/>
    <n v="105957"/>
    <n v="63"/>
    <n v="1552.9183673469388"/>
  </r>
  <r>
    <x v="1"/>
    <x v="12"/>
    <x v="10"/>
    <n v="434082"/>
    <n v="280"/>
    <n v="414084"/>
    <n v="243"/>
    <n v="1550.2928571428572"/>
  </r>
  <r>
    <x v="2"/>
    <x v="1"/>
    <x v="21"/>
    <n v="-10848"/>
    <n v="-7"/>
    <n v="15272"/>
    <n v="11"/>
    <n v="1549.7142857142858"/>
  </r>
  <r>
    <x v="0"/>
    <x v="12"/>
    <x v="6"/>
    <n v="51120"/>
    <n v="33"/>
    <n v="88953"/>
    <n v="53"/>
    <n v="1549.090909090909"/>
  </r>
  <r>
    <x v="1"/>
    <x v="12"/>
    <x v="17"/>
    <n v="742648"/>
    <n v="481"/>
    <n v="652713"/>
    <n v="377"/>
    <n v="1543.966735966736"/>
  </r>
  <r>
    <x v="2"/>
    <x v="12"/>
    <x v="8"/>
    <n v="376421"/>
    <n v="244"/>
    <n v="621864"/>
    <n v="360"/>
    <n v="1542.7090163934427"/>
  </r>
  <r>
    <x v="3"/>
    <x v="1"/>
    <x v="16"/>
    <n v="-84785"/>
    <n v="-55"/>
    <n v="381002"/>
    <n v="323"/>
    <n v="1541.5454545454545"/>
  </r>
  <r>
    <x v="4"/>
    <x v="12"/>
    <x v="6"/>
    <n v="7704"/>
    <n v="5"/>
    <n v="7223"/>
    <n v="4"/>
    <n v="1540.8"/>
  </r>
  <r>
    <x v="4"/>
    <x v="1"/>
    <x v="25"/>
    <n v="29235"/>
    <n v="19"/>
    <n v="24984"/>
    <n v="15"/>
    <n v="1538.6842105263158"/>
  </r>
  <r>
    <x v="3"/>
    <x v="13"/>
    <x v="3"/>
    <n v="4614"/>
    <n v="3"/>
    <n v="4326"/>
    <n v="2"/>
    <n v="1538"/>
  </r>
  <r>
    <x v="3"/>
    <x v="13"/>
    <x v="10"/>
    <n v="4614"/>
    <n v="3"/>
    <n v="4326"/>
    <n v="2"/>
    <n v="1538"/>
  </r>
  <r>
    <x v="3"/>
    <x v="13"/>
    <x v="5"/>
    <n v="4614"/>
    <n v="3"/>
    <n v="4326"/>
    <n v="2"/>
    <n v="1538"/>
  </r>
  <r>
    <x v="2"/>
    <x v="12"/>
    <x v="7"/>
    <n v="902152"/>
    <n v="587"/>
    <n v="559356"/>
    <n v="316"/>
    <n v="1536.885860306644"/>
  </r>
  <r>
    <x v="0"/>
    <x v="1"/>
    <x v="1"/>
    <n v="227049"/>
    <n v="148"/>
    <n v="219696"/>
    <n v="133"/>
    <n v="1534.1148648648648"/>
  </r>
  <r>
    <x v="1"/>
    <x v="12"/>
    <x v="12"/>
    <n v="344772"/>
    <n v="225"/>
    <n v="397956"/>
    <n v="232"/>
    <n v="1532.32"/>
  </r>
  <r>
    <x v="1"/>
    <x v="12"/>
    <x v="22"/>
    <n v="492961"/>
    <n v="322"/>
    <n v="596001"/>
    <n v="359"/>
    <n v="1530.9347826086957"/>
  </r>
  <r>
    <x v="1"/>
    <x v="12"/>
    <x v="6"/>
    <n v="729795"/>
    <n v="477"/>
    <n v="761957"/>
    <n v="457"/>
    <n v="1529.9685534591194"/>
  </r>
  <r>
    <x v="0"/>
    <x v="7"/>
    <x v="12"/>
    <n v="-10694"/>
    <n v="-7"/>
    <n v="-8771"/>
    <n v="-5"/>
    <n v="1527.7142857142858"/>
  </r>
  <r>
    <x v="0"/>
    <x v="1"/>
    <x v="21"/>
    <n v="-256599"/>
    <n v="-168"/>
    <n v="18159"/>
    <n v="13"/>
    <n v="1527.375"/>
  </r>
  <r>
    <x v="0"/>
    <x v="12"/>
    <x v="8"/>
    <n v="80772"/>
    <n v="53"/>
    <n v="78211"/>
    <n v="47"/>
    <n v="1524"/>
  </r>
  <r>
    <x v="0"/>
    <x v="12"/>
    <x v="7"/>
    <n v="176733"/>
    <n v="116"/>
    <n v="72807"/>
    <n v="43"/>
    <n v="1523.5603448275863"/>
  </r>
  <r>
    <x v="2"/>
    <x v="16"/>
    <x v="19"/>
    <n v="-10628"/>
    <n v="-7"/>
    <n v="-11882"/>
    <n v="-12"/>
    <n v="1518.2857142857142"/>
  </r>
  <r>
    <x v="1"/>
    <x v="12"/>
    <x v="18"/>
    <n v="373425"/>
    <n v="246"/>
    <n v="378464"/>
    <n v="225"/>
    <n v="1517.9878048780488"/>
  </r>
  <r>
    <x v="1"/>
    <x v="12"/>
    <x v="3"/>
    <n v="449888"/>
    <n v="297"/>
    <n v="329883"/>
    <n v="193"/>
    <n v="1514.7744107744109"/>
  </r>
  <r>
    <x v="2"/>
    <x v="12"/>
    <x v="19"/>
    <n v="607674"/>
    <n v="402"/>
    <n v="845325"/>
    <n v="484"/>
    <n v="1511.6268656716418"/>
  </r>
  <r>
    <x v="3"/>
    <x v="14"/>
    <x v="27"/>
    <n v="205492"/>
    <n v="136"/>
    <n v="9483"/>
    <n v="7"/>
    <n v="1510.9705882352941"/>
  </r>
  <r>
    <x v="0"/>
    <x v="12"/>
    <x v="12"/>
    <n v="95000"/>
    <n v="63"/>
    <n v="85788"/>
    <n v="49"/>
    <n v="1507.936507936508"/>
  </r>
  <r>
    <x v="1"/>
    <x v="12"/>
    <x v="8"/>
    <n v="245758"/>
    <n v="163"/>
    <n v="297473"/>
    <n v="177"/>
    <n v="1507.717791411043"/>
  </r>
  <r>
    <x v="3"/>
    <x v="1"/>
    <x v="23"/>
    <n v="1161038"/>
    <n v="771"/>
    <n v="554835"/>
    <n v="401"/>
    <n v="1505.8858625162127"/>
  </r>
  <r>
    <x v="2"/>
    <x v="8"/>
    <x v="22"/>
    <n v="-4512"/>
    <n v="-3"/>
    <n v="10116"/>
    <n v="4"/>
    <n v="1504"/>
  </r>
  <r>
    <x v="0"/>
    <x v="12"/>
    <x v="2"/>
    <n v="82684"/>
    <n v="55"/>
    <n v="70881"/>
    <n v="41"/>
    <n v="1503.3454545454545"/>
  </r>
  <r>
    <x v="1"/>
    <x v="12"/>
    <x v="2"/>
    <n v="449708"/>
    <n v="301"/>
    <n v="322140"/>
    <n v="196"/>
    <n v="1494.046511627907"/>
  </r>
  <r>
    <x v="1"/>
    <x v="12"/>
    <x v="5"/>
    <n v="327023"/>
    <n v="219"/>
    <n v="291436"/>
    <n v="175"/>
    <n v="1493.255707762557"/>
  </r>
  <r>
    <x v="2"/>
    <x v="7"/>
    <x v="14"/>
    <n v="-8958"/>
    <n v="-6"/>
    <n v="-3616"/>
    <n v="-3"/>
    <n v="1493"/>
  </r>
  <r>
    <x v="3"/>
    <x v="12"/>
    <x v="5"/>
    <n v="536850"/>
    <n v="361"/>
    <n v="607861"/>
    <n v="323"/>
    <n v="1487.1191135734073"/>
  </r>
  <r>
    <x v="3"/>
    <x v="1"/>
    <x v="20"/>
    <n v="56356"/>
    <n v="38"/>
    <n v="-58058"/>
    <n v="-53"/>
    <n v="1483.0526315789473"/>
  </r>
  <r>
    <x v="2"/>
    <x v="7"/>
    <x v="1"/>
    <n v="-19214"/>
    <n v="-13"/>
    <n v="-20725"/>
    <n v="-16"/>
    <n v="1478"/>
  </r>
  <r>
    <x v="3"/>
    <x v="7"/>
    <x v="18"/>
    <n v="8846"/>
    <n v="6"/>
    <n v="7345"/>
    <n v="3"/>
    <n v="1474.3333333333333"/>
  </r>
  <r>
    <x v="0"/>
    <x v="12"/>
    <x v="10"/>
    <n v="69172"/>
    <n v="47"/>
    <n v="57837"/>
    <n v="34"/>
    <n v="1471.7446808510638"/>
  </r>
  <r>
    <x v="2"/>
    <x v="8"/>
    <x v="27"/>
    <n v="-2943"/>
    <n v="-2"/>
    <n v="64956"/>
    <n v="27"/>
    <n v="1471.5"/>
  </r>
  <r>
    <x v="2"/>
    <x v="8"/>
    <x v="7"/>
    <n v="-2943"/>
    <n v="-2"/>
    <n v="1965"/>
    <n v="1"/>
    <n v="1471.5"/>
  </r>
  <r>
    <x v="2"/>
    <x v="7"/>
    <x v="26"/>
    <n v="-27947"/>
    <n v="-19"/>
    <n v="-19580"/>
    <n v="-13"/>
    <n v="1470.8947368421052"/>
  </r>
  <r>
    <x v="3"/>
    <x v="7"/>
    <x v="19"/>
    <n v="13176"/>
    <n v="9"/>
    <n v="9936"/>
    <n v="5"/>
    <n v="1464"/>
  </r>
  <r>
    <x v="0"/>
    <x v="12"/>
    <x v="4"/>
    <n v="109604"/>
    <n v="75"/>
    <n v="69831"/>
    <n v="42"/>
    <n v="1461.3866666666668"/>
  </r>
  <r>
    <x v="2"/>
    <x v="7"/>
    <x v="4"/>
    <n v="-55532"/>
    <n v="-38"/>
    <n v="-22215"/>
    <n v="-17"/>
    <n v="1461.3684210526317"/>
  </r>
  <r>
    <x v="2"/>
    <x v="7"/>
    <x v="18"/>
    <n v="-42300"/>
    <n v="-29"/>
    <n v="-36828"/>
    <n v="-24"/>
    <n v="1458.6206896551723"/>
  </r>
  <r>
    <x v="2"/>
    <x v="8"/>
    <x v="8"/>
    <n v="-2917"/>
    <n v="-2"/>
    <n v="-2735"/>
    <n v="-1"/>
    <n v="1458.5"/>
  </r>
  <r>
    <x v="3"/>
    <x v="14"/>
    <x v="17"/>
    <n v="256504"/>
    <n v="176"/>
    <n v="495696"/>
    <n v="305"/>
    <n v="1457.409090909091"/>
  </r>
  <r>
    <x v="4"/>
    <x v="17"/>
    <x v="11"/>
    <n v="24669"/>
    <n v="17"/>
    <n v="23127"/>
    <n v="15"/>
    <n v="1451.1176470588234"/>
  </r>
  <r>
    <x v="0"/>
    <x v="12"/>
    <x v="27"/>
    <n v="149057"/>
    <n v="103"/>
    <n v="80633"/>
    <n v="47"/>
    <n v="1447.1553398058252"/>
  </r>
  <r>
    <x v="2"/>
    <x v="7"/>
    <x v="23"/>
    <n v="-23152"/>
    <n v="-16"/>
    <n v="-23076"/>
    <n v="-19"/>
    <n v="1447"/>
  </r>
  <r>
    <x v="0"/>
    <x v="1"/>
    <x v="26"/>
    <n v="13020"/>
    <n v="9"/>
    <n v="232654"/>
    <n v="173"/>
    <n v="1446.6666666666667"/>
  </r>
  <r>
    <x v="3"/>
    <x v="7"/>
    <x v="9"/>
    <n v="4336"/>
    <n v="3"/>
    <n v="3591"/>
    <n v="1"/>
    <n v="1445.3333333333333"/>
  </r>
  <r>
    <x v="3"/>
    <x v="8"/>
    <x v="7"/>
    <n v="-2884"/>
    <n v="-2"/>
    <n v="-2703"/>
    <n v="-1"/>
    <n v="1442"/>
  </r>
  <r>
    <x v="3"/>
    <x v="8"/>
    <x v="5"/>
    <n v="-2884"/>
    <n v="-2"/>
    <n v="-518"/>
    <n v="0"/>
    <n v="1442"/>
  </r>
  <r>
    <x v="3"/>
    <x v="13"/>
    <x v="20"/>
    <n v="4312"/>
    <n v="3"/>
    <n v="4043"/>
    <n v="2"/>
    <n v="1437.3333333333333"/>
  </r>
  <r>
    <x v="3"/>
    <x v="13"/>
    <x v="2"/>
    <n v="4312"/>
    <n v="3"/>
    <n v="4043"/>
    <n v="2"/>
    <n v="1437.3333333333333"/>
  </r>
  <r>
    <x v="3"/>
    <x v="6"/>
    <x v="23"/>
    <n v="42850"/>
    <n v="30"/>
    <n v="29349"/>
    <n v="4"/>
    <n v="1428.3333333333333"/>
  </r>
  <r>
    <x v="1"/>
    <x v="4"/>
    <x v="3"/>
    <n v="27128"/>
    <n v="19"/>
    <n v="19488"/>
    <n v="15"/>
    <n v="1427.7894736842106"/>
  </r>
  <r>
    <x v="0"/>
    <x v="11"/>
    <x v="12"/>
    <n v="-2845"/>
    <n v="-2"/>
    <n v="0"/>
    <n v="0"/>
    <n v="1422.5"/>
  </r>
  <r>
    <x v="1"/>
    <x v="4"/>
    <x v="19"/>
    <n v="12773"/>
    <n v="9"/>
    <n v="56"/>
    <n v="2"/>
    <n v="1419.2222222222222"/>
  </r>
  <r>
    <x v="2"/>
    <x v="4"/>
    <x v="15"/>
    <n v="102177"/>
    <n v="72"/>
    <n v="165126"/>
    <n v="133"/>
    <n v="1419.125"/>
  </r>
  <r>
    <x v="0"/>
    <x v="4"/>
    <x v="3"/>
    <n v="4254"/>
    <n v="3"/>
    <n v="8332"/>
    <n v="15"/>
    <n v="1418"/>
  </r>
  <r>
    <x v="2"/>
    <x v="7"/>
    <x v="28"/>
    <n v="-38137"/>
    <n v="-27"/>
    <n v="-36009"/>
    <n v="-23"/>
    <n v="1412.4814814814815"/>
  </r>
  <r>
    <x v="2"/>
    <x v="4"/>
    <x v="16"/>
    <n v="140860"/>
    <n v="100"/>
    <n v="87634"/>
    <n v="164"/>
    <n v="1408.6"/>
  </r>
  <r>
    <x v="2"/>
    <x v="1"/>
    <x v="20"/>
    <n v="-7034"/>
    <n v="-5"/>
    <n v="6138"/>
    <n v="7"/>
    <n v="1406.8"/>
  </r>
  <r>
    <x v="3"/>
    <x v="6"/>
    <x v="0"/>
    <n v="40774"/>
    <n v="29"/>
    <n v="32210"/>
    <n v="12"/>
    <n v="1406"/>
  </r>
  <r>
    <x v="4"/>
    <x v="8"/>
    <x v="1"/>
    <n v="2800"/>
    <n v="2"/>
    <n v="2625"/>
    <n v="1"/>
    <n v="1400"/>
  </r>
  <r>
    <x v="4"/>
    <x v="10"/>
    <x v="8"/>
    <n v="2800"/>
    <n v="2"/>
    <n v="2625"/>
    <n v="1"/>
    <n v="1400"/>
  </r>
  <r>
    <x v="3"/>
    <x v="1"/>
    <x v="27"/>
    <n v="-69974"/>
    <n v="-50"/>
    <n v="47487"/>
    <n v="38"/>
    <n v="1399.48"/>
  </r>
  <r>
    <x v="2"/>
    <x v="7"/>
    <x v="11"/>
    <n v="-11146"/>
    <n v="-8"/>
    <n v="-5420"/>
    <n v="-5"/>
    <n v="1393.25"/>
  </r>
  <r>
    <x v="2"/>
    <x v="4"/>
    <x v="27"/>
    <n v="20777"/>
    <n v="15"/>
    <n v="16138"/>
    <n v="19"/>
    <n v="1385.1333333333334"/>
  </r>
  <r>
    <x v="3"/>
    <x v="17"/>
    <x v="11"/>
    <n v="1383870"/>
    <n v="1001"/>
    <n v="1772785"/>
    <n v="1237"/>
    <n v="1382.4875124875125"/>
  </r>
  <r>
    <x v="0"/>
    <x v="8"/>
    <x v="15"/>
    <n v="2756"/>
    <n v="2"/>
    <n v="13388"/>
    <n v="5"/>
    <n v="1378"/>
  </r>
  <r>
    <x v="3"/>
    <x v="1"/>
    <x v="13"/>
    <n v="-16484"/>
    <n v="-12"/>
    <n v="-157183"/>
    <n v="-83"/>
    <n v="1373.6666666666667"/>
  </r>
  <r>
    <x v="4"/>
    <x v="10"/>
    <x v="7"/>
    <n v="2744"/>
    <n v="2"/>
    <n v="2572"/>
    <n v="1"/>
    <n v="1372"/>
  </r>
  <r>
    <x v="2"/>
    <x v="7"/>
    <x v="2"/>
    <n v="-4111"/>
    <n v="-3"/>
    <n v="1383"/>
    <n v="-3"/>
    <n v="1370.3333333333333"/>
  </r>
  <r>
    <x v="3"/>
    <x v="14"/>
    <x v="19"/>
    <n v="146580"/>
    <n v="107"/>
    <n v="16509"/>
    <n v="14"/>
    <n v="1369.9065420560748"/>
  </r>
  <r>
    <x v="4"/>
    <x v="17"/>
    <x v="19"/>
    <n v="35520"/>
    <n v="26"/>
    <n v="33300"/>
    <n v="22"/>
    <n v="1366.1538461538462"/>
  </r>
  <r>
    <x v="3"/>
    <x v="1"/>
    <x v="11"/>
    <n v="1313427"/>
    <n v="962"/>
    <n v="69397"/>
    <n v="52"/>
    <n v="1365.3087318087319"/>
  </r>
  <r>
    <x v="0"/>
    <x v="12"/>
    <x v="23"/>
    <n v="4090"/>
    <n v="3"/>
    <n v="45241"/>
    <n v="25"/>
    <n v="1363.3333333333333"/>
  </r>
  <r>
    <x v="0"/>
    <x v="1"/>
    <x v="13"/>
    <n v="-8164"/>
    <n v="-6"/>
    <n v="3948"/>
    <n v="3"/>
    <n v="1360.6666666666667"/>
  </r>
  <r>
    <x v="3"/>
    <x v="4"/>
    <x v="9"/>
    <n v="98808"/>
    <n v="73"/>
    <n v="109208"/>
    <n v="124"/>
    <n v="1353.5342465753424"/>
  </r>
  <r>
    <x v="4"/>
    <x v="17"/>
    <x v="1"/>
    <n v="33764"/>
    <n v="25"/>
    <n v="31654"/>
    <n v="21"/>
    <n v="1350.56"/>
  </r>
  <r>
    <x v="2"/>
    <x v="0"/>
    <x v="2"/>
    <n v="-8102"/>
    <n v="-6"/>
    <n v="-689"/>
    <n v="1"/>
    <n v="1350.3333333333333"/>
  </r>
  <r>
    <x v="3"/>
    <x v="17"/>
    <x v="24"/>
    <n v="3735047"/>
    <n v="2772"/>
    <n v="2025439"/>
    <n v="1310"/>
    <n v="1347.4195526695526"/>
  </r>
  <r>
    <x v="4"/>
    <x v="17"/>
    <x v="24"/>
    <n v="21550"/>
    <n v="16"/>
    <n v="20203"/>
    <n v="14"/>
    <n v="1346.875"/>
  </r>
  <r>
    <x v="0"/>
    <x v="17"/>
    <x v="15"/>
    <n v="375689"/>
    <n v="279"/>
    <n v="349239"/>
    <n v="261"/>
    <n v="1346.5555555555557"/>
  </r>
  <r>
    <x v="3"/>
    <x v="1"/>
    <x v="0"/>
    <n v="1036832"/>
    <n v="770"/>
    <n v="1482326"/>
    <n v="1026"/>
    <n v="1346.5350649350648"/>
  </r>
  <r>
    <x v="3"/>
    <x v="14"/>
    <x v="2"/>
    <n v="617940"/>
    <n v="459"/>
    <n v="504991"/>
    <n v="332"/>
    <n v="1346.2745098039215"/>
  </r>
  <r>
    <x v="2"/>
    <x v="17"/>
    <x v="4"/>
    <n v="701081"/>
    <n v="521"/>
    <n v="1700903"/>
    <n v="1462"/>
    <n v="1345.6449136276392"/>
  </r>
  <r>
    <x v="1"/>
    <x v="12"/>
    <x v="4"/>
    <n v="484911"/>
    <n v="361"/>
    <n v="631238"/>
    <n v="408"/>
    <n v="1343.2437673130194"/>
  </r>
  <r>
    <x v="3"/>
    <x v="17"/>
    <x v="15"/>
    <n v="2417540"/>
    <n v="1802"/>
    <n v="2292231"/>
    <n v="1534"/>
    <n v="1341.5871254162041"/>
  </r>
  <r>
    <x v="4"/>
    <x v="17"/>
    <x v="14"/>
    <n v="49632"/>
    <n v="37"/>
    <n v="46530"/>
    <n v="32"/>
    <n v="1341.4054054054054"/>
  </r>
  <r>
    <x v="2"/>
    <x v="8"/>
    <x v="20"/>
    <n v="-2681"/>
    <n v="-2"/>
    <n v="8987"/>
    <n v="4"/>
    <n v="1340.5"/>
  </r>
  <r>
    <x v="2"/>
    <x v="18"/>
    <x v="2"/>
    <n v="8038"/>
    <n v="6"/>
    <n v="7233"/>
    <n v="5"/>
    <n v="1339.6666666666667"/>
  </r>
  <r>
    <x v="4"/>
    <x v="1"/>
    <x v="26"/>
    <n v="21384"/>
    <n v="16"/>
    <n v="20048"/>
    <n v="14"/>
    <n v="1336.5"/>
  </r>
  <r>
    <x v="3"/>
    <x v="16"/>
    <x v="6"/>
    <n v="2663"/>
    <n v="2"/>
    <n v="2904"/>
    <n v="2"/>
    <n v="1331.5"/>
  </r>
  <r>
    <x v="0"/>
    <x v="12"/>
    <x v="17"/>
    <n v="6644"/>
    <n v="5"/>
    <n v="109659"/>
    <n v="63"/>
    <n v="1328.8"/>
  </r>
  <r>
    <x v="1"/>
    <x v="17"/>
    <x v="24"/>
    <n v="2551897"/>
    <n v="1926"/>
    <n v="1183830"/>
    <n v="774"/>
    <n v="1324.972481827622"/>
  </r>
  <r>
    <x v="4"/>
    <x v="17"/>
    <x v="15"/>
    <n v="47608"/>
    <n v="36"/>
    <n v="44633"/>
    <n v="31"/>
    <n v="1322.4444444444443"/>
  </r>
  <r>
    <x v="4"/>
    <x v="17"/>
    <x v="18"/>
    <n v="26443"/>
    <n v="20"/>
    <n v="24790"/>
    <n v="18"/>
    <n v="1322.15"/>
  </r>
  <r>
    <x v="2"/>
    <x v="18"/>
    <x v="10"/>
    <n v="9237"/>
    <n v="7"/>
    <n v="4575"/>
    <n v="4"/>
    <n v="1319.5714285714287"/>
  </r>
  <r>
    <x v="0"/>
    <x v="4"/>
    <x v="26"/>
    <n v="25004"/>
    <n v="19"/>
    <n v="22047"/>
    <n v="35"/>
    <n v="1316"/>
  </r>
  <r>
    <x v="3"/>
    <x v="1"/>
    <x v="18"/>
    <n v="-277641"/>
    <n v="-211"/>
    <n v="29927"/>
    <n v="24"/>
    <n v="1315.8341232227488"/>
  </r>
  <r>
    <x v="2"/>
    <x v="7"/>
    <x v="0"/>
    <n v="-26228"/>
    <n v="-20"/>
    <n v="-22411"/>
    <n v="-17"/>
    <n v="1311.4"/>
  </r>
  <r>
    <x v="3"/>
    <x v="17"/>
    <x v="21"/>
    <n v="1821904"/>
    <n v="1390"/>
    <n v="1870077"/>
    <n v="1372"/>
    <n v="1310.7223021582734"/>
  </r>
  <r>
    <x v="3"/>
    <x v="14"/>
    <x v="6"/>
    <n v="295388"/>
    <n v="226"/>
    <n v="276926"/>
    <n v="193"/>
    <n v="1307.0265486725664"/>
  </r>
  <r>
    <x v="0"/>
    <x v="12"/>
    <x v="5"/>
    <n v="5204"/>
    <n v="4"/>
    <n v="69875"/>
    <n v="40"/>
    <n v="1301"/>
  </r>
  <r>
    <x v="3"/>
    <x v="1"/>
    <x v="4"/>
    <n v="-15608"/>
    <n v="-12"/>
    <n v="-273015"/>
    <n v="-208"/>
    <n v="1300.6666666666667"/>
  </r>
  <r>
    <x v="3"/>
    <x v="7"/>
    <x v="20"/>
    <n v="12997"/>
    <n v="10"/>
    <n v="8700"/>
    <n v="3"/>
    <n v="1299.7"/>
  </r>
  <r>
    <x v="0"/>
    <x v="4"/>
    <x v="24"/>
    <n v="62296"/>
    <n v="48"/>
    <n v="74152"/>
    <n v="86"/>
    <n v="1297.8333333333333"/>
  </r>
  <r>
    <x v="3"/>
    <x v="14"/>
    <x v="4"/>
    <n v="60986"/>
    <n v="47"/>
    <n v="57174"/>
    <n v="40"/>
    <n v="1297.5744680851064"/>
  </r>
  <r>
    <x v="3"/>
    <x v="14"/>
    <x v="18"/>
    <n v="264114"/>
    <n v="204"/>
    <n v="204381"/>
    <n v="125"/>
    <n v="1294.6764705882354"/>
  </r>
  <r>
    <x v="0"/>
    <x v="19"/>
    <x v="8"/>
    <n v="-7764"/>
    <n v="-6"/>
    <n v="87075"/>
    <n v="96"/>
    <n v="1294"/>
  </r>
  <r>
    <x v="3"/>
    <x v="1"/>
    <x v="26"/>
    <n v="1291633"/>
    <n v="1002"/>
    <n v="772780"/>
    <n v="521"/>
    <n v="1289.0548902195608"/>
  </r>
  <r>
    <x v="2"/>
    <x v="1"/>
    <x v="10"/>
    <n v="-11587"/>
    <n v="-9"/>
    <n v="19011"/>
    <n v="12"/>
    <n v="1287.4444444444443"/>
  </r>
  <r>
    <x v="1"/>
    <x v="17"/>
    <x v="23"/>
    <n v="886404"/>
    <n v="691"/>
    <n v="2041979"/>
    <n v="1902"/>
    <n v="1282.7843704775687"/>
  </r>
  <r>
    <x v="2"/>
    <x v="1"/>
    <x v="27"/>
    <n v="-11544"/>
    <n v="-9"/>
    <n v="3803"/>
    <n v="2"/>
    <n v="1282.6666666666667"/>
  </r>
  <r>
    <x v="3"/>
    <x v="4"/>
    <x v="1"/>
    <n v="34631"/>
    <n v="27"/>
    <n v="41876"/>
    <n v="47"/>
    <n v="1282.6296296296296"/>
  </r>
  <r>
    <x v="3"/>
    <x v="1"/>
    <x v="1"/>
    <n v="489376"/>
    <n v="383"/>
    <n v="36909"/>
    <n v="27"/>
    <n v="1277.7441253263707"/>
  </r>
  <r>
    <x v="3"/>
    <x v="6"/>
    <x v="15"/>
    <n v="44657"/>
    <n v="35"/>
    <n v="29894"/>
    <n v="8"/>
    <n v="1275.9142857142858"/>
  </r>
  <r>
    <x v="0"/>
    <x v="1"/>
    <x v="25"/>
    <n v="248523"/>
    <n v="195"/>
    <n v="173184"/>
    <n v="127"/>
    <n v="1274.4769230769232"/>
  </r>
  <r>
    <x v="1"/>
    <x v="0"/>
    <x v="24"/>
    <n v="-10176"/>
    <n v="-8"/>
    <n v="624317"/>
    <n v="1120"/>
    <n v="1272"/>
  </r>
  <r>
    <x v="2"/>
    <x v="1"/>
    <x v="12"/>
    <n v="-10149"/>
    <n v="-8"/>
    <n v="55854"/>
    <n v="38"/>
    <n v="1268.625"/>
  </r>
  <r>
    <x v="3"/>
    <x v="1"/>
    <x v="25"/>
    <n v="1078072"/>
    <n v="852"/>
    <n v="1351960"/>
    <n v="914"/>
    <n v="1265.3427230046948"/>
  </r>
  <r>
    <x v="4"/>
    <x v="17"/>
    <x v="5"/>
    <n v="24008"/>
    <n v="19"/>
    <n v="22507"/>
    <n v="17"/>
    <n v="1263.578947368421"/>
  </r>
  <r>
    <x v="3"/>
    <x v="17"/>
    <x v="26"/>
    <n v="94598"/>
    <n v="75"/>
    <n v="0"/>
    <n v="0"/>
    <n v="1261.3066666666666"/>
  </r>
  <r>
    <x v="1"/>
    <x v="1"/>
    <x v="24"/>
    <n v="571097"/>
    <n v="453"/>
    <n v="764436"/>
    <n v="574"/>
    <n v="1260.6997792494481"/>
  </r>
  <r>
    <x v="4"/>
    <x v="1"/>
    <x v="28"/>
    <n v="35274"/>
    <n v="28"/>
    <n v="33069"/>
    <n v="24"/>
    <n v="1259.7857142857142"/>
  </r>
  <r>
    <x v="0"/>
    <x v="3"/>
    <x v="17"/>
    <n v="-75553"/>
    <n v="-60"/>
    <n v="339713"/>
    <n v="448"/>
    <n v="1259.2166666666667"/>
  </r>
  <r>
    <x v="2"/>
    <x v="1"/>
    <x v="25"/>
    <n v="2671405"/>
    <n v="2131"/>
    <n v="1312966"/>
    <n v="934"/>
    <n v="1253.5922102299389"/>
  </r>
  <r>
    <x v="3"/>
    <x v="17"/>
    <x v="17"/>
    <n v="1333409"/>
    <n v="1064"/>
    <n v="1868031"/>
    <n v="1363"/>
    <n v="1253.203947368421"/>
  </r>
  <r>
    <x v="4"/>
    <x v="17"/>
    <x v="20"/>
    <n v="25050"/>
    <n v="20"/>
    <n v="23484"/>
    <n v="18"/>
    <n v="1252.5"/>
  </r>
  <r>
    <x v="3"/>
    <x v="6"/>
    <x v="21"/>
    <n v="46328"/>
    <n v="37"/>
    <n v="33191"/>
    <n v="15"/>
    <n v="1252.1081081081081"/>
  </r>
  <r>
    <x v="1"/>
    <x v="1"/>
    <x v="26"/>
    <n v="637243"/>
    <n v="510"/>
    <n v="1357829"/>
    <n v="1048"/>
    <n v="1249.4960784313726"/>
  </r>
  <r>
    <x v="0"/>
    <x v="1"/>
    <x v="3"/>
    <n v="-8746"/>
    <n v="-7"/>
    <n v="-2026"/>
    <n v="-1"/>
    <n v="1249.4285714285713"/>
  </r>
  <r>
    <x v="4"/>
    <x v="17"/>
    <x v="4"/>
    <n v="27469"/>
    <n v="22"/>
    <n v="25752"/>
    <n v="19"/>
    <n v="1248.590909090909"/>
  </r>
  <r>
    <x v="0"/>
    <x v="10"/>
    <x v="6"/>
    <n v="2493"/>
    <n v="2"/>
    <n v="17852"/>
    <n v="7"/>
    <n v="1246.5"/>
  </r>
  <r>
    <x v="2"/>
    <x v="17"/>
    <x v="14"/>
    <n v="2300524"/>
    <n v="1848"/>
    <n v="2777107"/>
    <n v="2291"/>
    <n v="1244.8722943722944"/>
  </r>
  <r>
    <x v="0"/>
    <x v="1"/>
    <x v="11"/>
    <n v="-21151"/>
    <n v="-17"/>
    <n v="35760"/>
    <n v="27"/>
    <n v="1244.1764705882354"/>
  </r>
  <r>
    <x v="1"/>
    <x v="17"/>
    <x v="11"/>
    <n v="1568934"/>
    <n v="1263"/>
    <n v="1464303"/>
    <n v="1081"/>
    <n v="1242.2280285035629"/>
  </r>
  <r>
    <x v="0"/>
    <x v="4"/>
    <x v="28"/>
    <n v="45917"/>
    <n v="37"/>
    <n v="41202"/>
    <n v="50"/>
    <n v="1241"/>
  </r>
  <r>
    <x v="3"/>
    <x v="1"/>
    <x v="28"/>
    <n v="1297240"/>
    <n v="1047"/>
    <n v="1448137"/>
    <n v="1025"/>
    <n v="1239.0066857688635"/>
  </r>
  <r>
    <x v="4"/>
    <x v="17"/>
    <x v="17"/>
    <n v="24771"/>
    <n v="20"/>
    <n v="23223"/>
    <n v="18"/>
    <n v="1238.55"/>
  </r>
  <r>
    <x v="0"/>
    <x v="17"/>
    <x v="10"/>
    <n v="91424"/>
    <n v="74"/>
    <n v="172948"/>
    <n v="144"/>
    <n v="1235.4594594594594"/>
  </r>
  <r>
    <x v="1"/>
    <x v="4"/>
    <x v="14"/>
    <n v="145506"/>
    <n v="118"/>
    <n v="140904"/>
    <n v="100"/>
    <n v="1233.1016949152543"/>
  </r>
  <r>
    <x v="3"/>
    <x v="1"/>
    <x v="10"/>
    <n v="-446082"/>
    <n v="-362"/>
    <n v="28388"/>
    <n v="26"/>
    <n v="1232.2707182320441"/>
  </r>
  <r>
    <x v="3"/>
    <x v="1"/>
    <x v="2"/>
    <n v="-84999"/>
    <n v="-69"/>
    <n v="4938"/>
    <n v="4"/>
    <n v="1231.8695652173913"/>
  </r>
  <r>
    <x v="3"/>
    <x v="14"/>
    <x v="22"/>
    <n v="51708"/>
    <n v="42"/>
    <n v="71760"/>
    <n v="54"/>
    <n v="1231.1428571428571"/>
  </r>
  <r>
    <x v="3"/>
    <x v="17"/>
    <x v="14"/>
    <n v="1467540"/>
    <n v="1196"/>
    <n v="1377408"/>
    <n v="986"/>
    <n v="1227.0401337792641"/>
  </r>
  <r>
    <x v="3"/>
    <x v="17"/>
    <x v="20"/>
    <n v="987222"/>
    <n v="805"/>
    <n v="1421118"/>
    <n v="1103"/>
    <n v="1226.3627329192548"/>
  </r>
  <r>
    <x v="3"/>
    <x v="13"/>
    <x v="14"/>
    <n v="2452"/>
    <n v="2"/>
    <n v="2298"/>
    <n v="1"/>
    <n v="1226"/>
  </r>
  <r>
    <x v="0"/>
    <x v="17"/>
    <x v="20"/>
    <n v="257354"/>
    <n v="211"/>
    <n v="205509"/>
    <n v="175"/>
    <n v="1219.6872037914693"/>
  </r>
  <r>
    <x v="0"/>
    <x v="4"/>
    <x v="16"/>
    <n v="23119"/>
    <n v="19"/>
    <n v="23025"/>
    <n v="40"/>
    <n v="1216.7894736842106"/>
  </r>
  <r>
    <x v="3"/>
    <x v="17"/>
    <x v="6"/>
    <n v="1698968"/>
    <n v="1398"/>
    <n v="1521207"/>
    <n v="1191"/>
    <n v="1215.2846924177397"/>
  </r>
  <r>
    <x v="4"/>
    <x v="17"/>
    <x v="23"/>
    <n v="24272"/>
    <n v="20"/>
    <n v="22755"/>
    <n v="18"/>
    <n v="1213.5999999999999"/>
  </r>
  <r>
    <x v="3"/>
    <x v="7"/>
    <x v="24"/>
    <n v="6038"/>
    <n v="5"/>
    <n v="2014"/>
    <n v="1"/>
    <n v="1207.5999999999999"/>
  </r>
  <r>
    <x v="1"/>
    <x v="17"/>
    <x v="18"/>
    <n v="607892"/>
    <n v="504"/>
    <n v="615366"/>
    <n v="478"/>
    <n v="1206.1349206349207"/>
  </r>
  <r>
    <x v="1"/>
    <x v="4"/>
    <x v="11"/>
    <n v="108545"/>
    <n v="90"/>
    <n v="88753"/>
    <n v="72"/>
    <n v="1206.0555555555557"/>
  </r>
  <r>
    <x v="3"/>
    <x v="1"/>
    <x v="14"/>
    <n v="321668"/>
    <n v="267"/>
    <n v="202876"/>
    <n v="151"/>
    <n v="1204.7490636704119"/>
  </r>
  <r>
    <x v="0"/>
    <x v="1"/>
    <x v="14"/>
    <n v="-9635"/>
    <n v="-8"/>
    <n v="15767"/>
    <n v="13"/>
    <n v="1204.375"/>
  </r>
  <r>
    <x v="2"/>
    <x v="17"/>
    <x v="21"/>
    <n v="3383236"/>
    <n v="2811"/>
    <n v="2182334"/>
    <n v="1878"/>
    <n v="1203.5702596940591"/>
  </r>
  <r>
    <x v="3"/>
    <x v="14"/>
    <x v="8"/>
    <n v="883837"/>
    <n v="735"/>
    <n v="201186"/>
    <n v="133"/>
    <n v="1202.4993197278911"/>
  </r>
  <r>
    <x v="3"/>
    <x v="17"/>
    <x v="3"/>
    <n v="2010352"/>
    <n v="1672"/>
    <n v="2507124"/>
    <n v="1934"/>
    <n v="1202.3636363636363"/>
  </r>
  <r>
    <x v="3"/>
    <x v="17"/>
    <x v="23"/>
    <n v="2360092"/>
    <n v="1963"/>
    <n v="2044585"/>
    <n v="1577"/>
    <n v="1202.288334182374"/>
  </r>
  <r>
    <x v="2"/>
    <x v="18"/>
    <x v="7"/>
    <n v="7208"/>
    <n v="6"/>
    <n v="9239"/>
    <n v="6"/>
    <n v="1201.3333333333333"/>
  </r>
  <r>
    <x v="0"/>
    <x v="1"/>
    <x v="15"/>
    <n v="6004"/>
    <n v="5"/>
    <n v="100908"/>
    <n v="76"/>
    <n v="1200.8"/>
  </r>
  <r>
    <x v="3"/>
    <x v="3"/>
    <x v="6"/>
    <n v="307054"/>
    <n v="256"/>
    <n v="332205"/>
    <n v="294"/>
    <n v="1199.4296875"/>
  </r>
  <r>
    <x v="4"/>
    <x v="17"/>
    <x v="9"/>
    <n v="26386"/>
    <n v="22"/>
    <n v="24737"/>
    <n v="19"/>
    <n v="1199.3636363636363"/>
  </r>
  <r>
    <x v="0"/>
    <x v="17"/>
    <x v="14"/>
    <n v="446060"/>
    <n v="372"/>
    <n v="360608"/>
    <n v="298"/>
    <n v="1199.0860215053763"/>
  </r>
  <r>
    <x v="3"/>
    <x v="17"/>
    <x v="2"/>
    <n v="1691359"/>
    <n v="1411"/>
    <n v="1614300"/>
    <n v="1232"/>
    <n v="1198.6952515946136"/>
  </r>
  <r>
    <x v="2"/>
    <x v="7"/>
    <x v="21"/>
    <n v="-35921"/>
    <n v="-30"/>
    <n v="-40745"/>
    <n v="-33"/>
    <n v="1197.3666666666666"/>
  </r>
  <r>
    <x v="3"/>
    <x v="14"/>
    <x v="7"/>
    <n v="232145"/>
    <n v="194"/>
    <n v="139957"/>
    <n v="101"/>
    <n v="1196.6237113402062"/>
  </r>
  <r>
    <x v="4"/>
    <x v="17"/>
    <x v="16"/>
    <n v="32278"/>
    <n v="27"/>
    <n v="30261"/>
    <n v="23"/>
    <n v="1195.4814814814815"/>
  </r>
  <r>
    <x v="3"/>
    <x v="7"/>
    <x v="25"/>
    <n v="4780"/>
    <n v="4"/>
    <n v="1422"/>
    <n v="0"/>
    <n v="1195"/>
  </r>
  <r>
    <x v="3"/>
    <x v="18"/>
    <x v="19"/>
    <n v="21483"/>
    <n v="18"/>
    <n v="1093"/>
    <n v="1"/>
    <n v="1193.5"/>
  </r>
  <r>
    <x v="3"/>
    <x v="17"/>
    <x v="19"/>
    <n v="1578538"/>
    <n v="1325"/>
    <n v="1333617"/>
    <n v="993"/>
    <n v="1191.3494339622641"/>
  </r>
  <r>
    <x v="0"/>
    <x v="17"/>
    <x v="5"/>
    <n v="55921"/>
    <n v="47"/>
    <n v="150268"/>
    <n v="115"/>
    <n v="1189.8085106382978"/>
  </r>
  <r>
    <x v="1"/>
    <x v="17"/>
    <x v="10"/>
    <n v="628096"/>
    <n v="528"/>
    <n v="683530"/>
    <n v="560"/>
    <n v="1189.5757575757575"/>
  </r>
  <r>
    <x v="0"/>
    <x v="8"/>
    <x v="13"/>
    <n v="-2377"/>
    <n v="-2"/>
    <n v="0"/>
    <n v="0"/>
    <n v="1188.5"/>
  </r>
  <r>
    <x v="3"/>
    <x v="17"/>
    <x v="9"/>
    <n v="2831982"/>
    <n v="2384"/>
    <n v="1790442"/>
    <n v="1292"/>
    <n v="1187.9119127516778"/>
  </r>
  <r>
    <x v="1"/>
    <x v="17"/>
    <x v="15"/>
    <n v="2768924"/>
    <n v="2335"/>
    <n v="2332960"/>
    <n v="1761"/>
    <n v="1185.8346895074947"/>
  </r>
  <r>
    <x v="2"/>
    <x v="20"/>
    <x v="14"/>
    <n v="15409"/>
    <n v="13"/>
    <n v="22129"/>
    <n v="47"/>
    <n v="1185.3076923076924"/>
  </r>
  <r>
    <x v="2"/>
    <x v="18"/>
    <x v="22"/>
    <n v="7102"/>
    <n v="6"/>
    <n v="6644"/>
    <n v="5"/>
    <n v="1183.6666666666667"/>
  </r>
  <r>
    <x v="1"/>
    <x v="17"/>
    <x v="14"/>
    <n v="1652789"/>
    <n v="1397"/>
    <n v="1300188"/>
    <n v="943"/>
    <n v="1183.098783106657"/>
  </r>
  <r>
    <x v="4"/>
    <x v="17"/>
    <x v="13"/>
    <n v="18917"/>
    <n v="16"/>
    <n v="17735"/>
    <n v="14"/>
    <n v="1182.3125"/>
  </r>
  <r>
    <x v="2"/>
    <x v="21"/>
    <x v="8"/>
    <n v="652279"/>
    <n v="552"/>
    <n v="979500"/>
    <n v="855"/>
    <n v="1181.6648550724638"/>
  </r>
  <r>
    <x v="1"/>
    <x v="17"/>
    <x v="1"/>
    <n v="1142118"/>
    <n v="967"/>
    <n v="1129242"/>
    <n v="872"/>
    <n v="1181.0941054808686"/>
  </r>
  <r>
    <x v="3"/>
    <x v="6"/>
    <x v="9"/>
    <n v="49512"/>
    <n v="42"/>
    <n v="38604"/>
    <n v="17"/>
    <n v="1178.8571428571429"/>
  </r>
  <r>
    <x v="3"/>
    <x v="8"/>
    <x v="10"/>
    <n v="2357"/>
    <n v="2"/>
    <n v="3826"/>
    <n v="2"/>
    <n v="1178.5"/>
  </r>
  <r>
    <x v="3"/>
    <x v="2"/>
    <x v="25"/>
    <n v="-7051"/>
    <n v="-6"/>
    <n v="13299"/>
    <n v="39"/>
    <n v="1175.1666666666667"/>
  </r>
  <r>
    <x v="3"/>
    <x v="1"/>
    <x v="12"/>
    <n v="-15258"/>
    <n v="-13"/>
    <n v="9699"/>
    <n v="5"/>
    <n v="1173.6923076923076"/>
  </r>
  <r>
    <x v="4"/>
    <x v="17"/>
    <x v="22"/>
    <n v="19937"/>
    <n v="17"/>
    <n v="18691"/>
    <n v="15"/>
    <n v="1172.7647058823529"/>
  </r>
  <r>
    <x v="3"/>
    <x v="17"/>
    <x v="13"/>
    <n v="3119769"/>
    <n v="2661"/>
    <n v="2190198"/>
    <n v="1693"/>
    <n v="1172.4047350620067"/>
  </r>
  <r>
    <x v="3"/>
    <x v="17"/>
    <x v="16"/>
    <n v="2200072"/>
    <n v="1878"/>
    <n v="1821702"/>
    <n v="1351"/>
    <n v="1171.4973375931843"/>
  </r>
  <r>
    <x v="4"/>
    <x v="17"/>
    <x v="10"/>
    <n v="28113"/>
    <n v="24"/>
    <n v="26356"/>
    <n v="20"/>
    <n v="1171.375"/>
  </r>
  <r>
    <x v="2"/>
    <x v="18"/>
    <x v="18"/>
    <n v="40888"/>
    <n v="35"/>
    <n v="9680"/>
    <n v="9"/>
    <n v="1168.2285714285715"/>
  </r>
  <r>
    <x v="2"/>
    <x v="1"/>
    <x v="0"/>
    <n v="876100"/>
    <n v="751"/>
    <n v="1522569"/>
    <n v="1107"/>
    <n v="1166.5778961384819"/>
  </r>
  <r>
    <x v="4"/>
    <x v="17"/>
    <x v="27"/>
    <n v="40822"/>
    <n v="35"/>
    <n v="38271"/>
    <n v="30"/>
    <n v="1166.3428571428572"/>
  </r>
  <r>
    <x v="3"/>
    <x v="4"/>
    <x v="6"/>
    <n v="2332"/>
    <n v="2"/>
    <n v="144820"/>
    <n v="65"/>
    <n v="1166"/>
  </r>
  <r>
    <x v="2"/>
    <x v="1"/>
    <x v="13"/>
    <n v="-15126"/>
    <n v="-13"/>
    <n v="-324"/>
    <n v="-1"/>
    <n v="1163.5384615384614"/>
  </r>
  <r>
    <x v="2"/>
    <x v="4"/>
    <x v="21"/>
    <n v="22086"/>
    <n v="19"/>
    <n v="28153"/>
    <n v="42"/>
    <n v="1162.421052631579"/>
  </r>
  <r>
    <x v="4"/>
    <x v="17"/>
    <x v="3"/>
    <n v="39481"/>
    <n v="34"/>
    <n v="37014"/>
    <n v="29"/>
    <n v="1161.2058823529412"/>
  </r>
  <r>
    <x v="3"/>
    <x v="1"/>
    <x v="22"/>
    <n v="-88250"/>
    <n v="-76"/>
    <n v="11261"/>
    <n v="10"/>
    <n v="1161.1842105263158"/>
  </r>
  <r>
    <x v="3"/>
    <x v="17"/>
    <x v="22"/>
    <n v="1586136"/>
    <n v="1366"/>
    <n v="1317810"/>
    <n v="1012"/>
    <n v="1161.1537335285504"/>
  </r>
  <r>
    <x v="3"/>
    <x v="17"/>
    <x v="12"/>
    <n v="854528"/>
    <n v="736"/>
    <n v="1169788"/>
    <n v="883"/>
    <n v="1161.0434782608695"/>
  </r>
  <r>
    <x v="2"/>
    <x v="4"/>
    <x v="28"/>
    <n v="114912"/>
    <n v="99"/>
    <n v="86078"/>
    <n v="157"/>
    <n v="1160.7272727272727"/>
  </r>
  <r>
    <x v="1"/>
    <x v="17"/>
    <x v="27"/>
    <n v="534654"/>
    <n v="461"/>
    <n v="529040"/>
    <n v="390"/>
    <n v="1159.7700650759218"/>
  </r>
  <r>
    <x v="2"/>
    <x v="1"/>
    <x v="22"/>
    <n v="-4636"/>
    <n v="-4"/>
    <n v="-4590"/>
    <n v="-4"/>
    <n v="1159"/>
  </r>
  <r>
    <x v="4"/>
    <x v="17"/>
    <x v="6"/>
    <n v="11589"/>
    <n v="10"/>
    <n v="10865"/>
    <n v="9"/>
    <n v="1158.9000000000001"/>
  </r>
  <r>
    <x v="3"/>
    <x v="18"/>
    <x v="12"/>
    <n v="25476"/>
    <n v="22"/>
    <n v="1093"/>
    <n v="1"/>
    <n v="1158"/>
  </r>
  <r>
    <x v="1"/>
    <x v="1"/>
    <x v="0"/>
    <n v="1094251"/>
    <n v="945"/>
    <n v="1195333"/>
    <n v="890"/>
    <n v="1157.9375661375661"/>
  </r>
  <r>
    <x v="4"/>
    <x v="17"/>
    <x v="2"/>
    <n v="23146"/>
    <n v="20"/>
    <n v="21699"/>
    <n v="18"/>
    <n v="1157.3"/>
  </r>
  <r>
    <x v="3"/>
    <x v="17"/>
    <x v="4"/>
    <n v="1154756"/>
    <n v="998"/>
    <n v="1347312"/>
    <n v="975"/>
    <n v="1157.0701402805612"/>
  </r>
  <r>
    <x v="3"/>
    <x v="18"/>
    <x v="5"/>
    <n v="4626"/>
    <n v="4"/>
    <n v="2364"/>
    <n v="2"/>
    <n v="1156.5"/>
  </r>
  <r>
    <x v="3"/>
    <x v="17"/>
    <x v="10"/>
    <n v="938726"/>
    <n v="812"/>
    <n v="1080509"/>
    <n v="836"/>
    <n v="1156.0665024630541"/>
  </r>
  <r>
    <x v="3"/>
    <x v="13"/>
    <x v="1"/>
    <n v="2307"/>
    <n v="2"/>
    <n v="2163"/>
    <n v="1"/>
    <n v="1153.5"/>
  </r>
  <r>
    <x v="3"/>
    <x v="13"/>
    <x v="17"/>
    <n v="2307"/>
    <n v="2"/>
    <n v="2163"/>
    <n v="1"/>
    <n v="1153.5"/>
  </r>
  <r>
    <x v="3"/>
    <x v="13"/>
    <x v="6"/>
    <n v="2307"/>
    <n v="2"/>
    <n v="2163"/>
    <n v="1"/>
    <n v="1153.5"/>
  </r>
  <r>
    <x v="3"/>
    <x v="13"/>
    <x v="4"/>
    <n v="2307"/>
    <n v="2"/>
    <n v="2163"/>
    <n v="1"/>
    <n v="1153.5"/>
  </r>
  <r>
    <x v="3"/>
    <x v="13"/>
    <x v="7"/>
    <n v="2307"/>
    <n v="2"/>
    <n v="2163"/>
    <n v="1"/>
    <n v="1153.5"/>
  </r>
  <r>
    <x v="1"/>
    <x v="17"/>
    <x v="7"/>
    <n v="1423496"/>
    <n v="1236"/>
    <n v="764326"/>
    <n v="618"/>
    <n v="1151.695792880259"/>
  </r>
  <r>
    <x v="2"/>
    <x v="18"/>
    <x v="8"/>
    <n v="3452"/>
    <n v="3"/>
    <n v="1150"/>
    <n v="1"/>
    <n v="1150.6666666666667"/>
  </r>
  <r>
    <x v="3"/>
    <x v="0"/>
    <x v="14"/>
    <n v="-72432"/>
    <n v="-63"/>
    <n v="997557"/>
    <n v="951"/>
    <n v="1149.7142857142858"/>
  </r>
  <r>
    <x v="0"/>
    <x v="17"/>
    <x v="18"/>
    <n v="366616"/>
    <n v="319"/>
    <n v="462330"/>
    <n v="408"/>
    <n v="1149.2664576802508"/>
  </r>
  <r>
    <x v="1"/>
    <x v="17"/>
    <x v="12"/>
    <n v="571452"/>
    <n v="498"/>
    <n v="790017"/>
    <n v="626"/>
    <n v="1147.4939759036145"/>
  </r>
  <r>
    <x v="3"/>
    <x v="18"/>
    <x v="2"/>
    <n v="4582"/>
    <n v="4"/>
    <n v="2350"/>
    <n v="2"/>
    <n v="1145.5"/>
  </r>
  <r>
    <x v="3"/>
    <x v="14"/>
    <x v="13"/>
    <n v="600036"/>
    <n v="524"/>
    <n v="674940"/>
    <n v="515"/>
    <n v="1145.1068702290077"/>
  </r>
  <r>
    <x v="3"/>
    <x v="17"/>
    <x v="7"/>
    <n v="2634952"/>
    <n v="2302"/>
    <n v="2243007"/>
    <n v="1740"/>
    <n v="1144.6359687228496"/>
  </r>
  <r>
    <x v="0"/>
    <x v="17"/>
    <x v="24"/>
    <n v="687411"/>
    <n v="602"/>
    <n v="196671"/>
    <n v="139"/>
    <n v="1141.8787375415282"/>
  </r>
  <r>
    <x v="2"/>
    <x v="16"/>
    <x v="17"/>
    <n v="-4563"/>
    <n v="-4"/>
    <n v="-4917"/>
    <n v="-5"/>
    <n v="1140.75"/>
  </r>
  <r>
    <x v="3"/>
    <x v="17"/>
    <x v="1"/>
    <n v="1883587"/>
    <n v="1659"/>
    <n v="1552552"/>
    <n v="1190"/>
    <n v="1135.3749246534057"/>
  </r>
  <r>
    <x v="2"/>
    <x v="17"/>
    <x v="24"/>
    <n v="6450444"/>
    <n v="5684"/>
    <n v="1851964"/>
    <n v="1368"/>
    <n v="1134.8423645320197"/>
  </r>
  <r>
    <x v="4"/>
    <x v="21"/>
    <x v="5"/>
    <n v="6788"/>
    <n v="6"/>
    <n v="6364"/>
    <n v="5"/>
    <n v="1131.3333333333333"/>
  </r>
  <r>
    <x v="3"/>
    <x v="17"/>
    <x v="18"/>
    <n v="2027421"/>
    <n v="1795"/>
    <n v="1953640"/>
    <n v="1532"/>
    <n v="1129.4824512534819"/>
  </r>
  <r>
    <x v="3"/>
    <x v="7"/>
    <x v="15"/>
    <n v="6776"/>
    <n v="6"/>
    <n v="5879"/>
    <n v="4"/>
    <n v="1129.3333333333333"/>
  </r>
  <r>
    <x v="1"/>
    <x v="17"/>
    <x v="2"/>
    <n v="516012"/>
    <n v="457"/>
    <n v="553079"/>
    <n v="443"/>
    <n v="1129.129102844639"/>
  </r>
  <r>
    <x v="2"/>
    <x v="16"/>
    <x v="22"/>
    <n v="-9027"/>
    <n v="-8"/>
    <n v="-7852"/>
    <n v="-7"/>
    <n v="1128.375"/>
  </r>
  <r>
    <x v="0"/>
    <x v="1"/>
    <x v="28"/>
    <n v="231243"/>
    <n v="205"/>
    <n v="214129"/>
    <n v="152"/>
    <n v="1128.0146341463415"/>
  </r>
  <r>
    <x v="4"/>
    <x v="8"/>
    <x v="27"/>
    <n v="2256"/>
    <n v="2"/>
    <n v="2115"/>
    <n v="1"/>
    <n v="1128"/>
  </r>
  <r>
    <x v="3"/>
    <x v="17"/>
    <x v="27"/>
    <n v="1659981"/>
    <n v="1472"/>
    <n v="1347779"/>
    <n v="1043"/>
    <n v="1127.7044836956522"/>
  </r>
  <r>
    <x v="2"/>
    <x v="18"/>
    <x v="20"/>
    <n v="4510"/>
    <n v="4"/>
    <n v="10131"/>
    <n v="9"/>
    <n v="1127.5"/>
  </r>
  <r>
    <x v="2"/>
    <x v="1"/>
    <x v="24"/>
    <n v="734940"/>
    <n v="652"/>
    <n v="1281927"/>
    <n v="1019"/>
    <n v="1127.2085889570553"/>
  </r>
  <r>
    <x v="3"/>
    <x v="6"/>
    <x v="13"/>
    <n v="21415"/>
    <n v="19"/>
    <n v="16368"/>
    <n v="4"/>
    <n v="1127.1052631578948"/>
  </r>
  <r>
    <x v="2"/>
    <x v="17"/>
    <x v="15"/>
    <n v="3611985"/>
    <n v="3206"/>
    <n v="3917079"/>
    <n v="3284"/>
    <n v="1126.6328758577667"/>
  </r>
  <r>
    <x v="2"/>
    <x v="4"/>
    <x v="17"/>
    <n v="2247"/>
    <n v="2"/>
    <n v="2106"/>
    <n v="1"/>
    <n v="1123.5"/>
  </r>
  <r>
    <x v="3"/>
    <x v="6"/>
    <x v="19"/>
    <n v="25836"/>
    <n v="23"/>
    <n v="19193"/>
    <n v="7"/>
    <n v="1123.304347826087"/>
  </r>
  <r>
    <x v="2"/>
    <x v="2"/>
    <x v="28"/>
    <n v="-6735"/>
    <n v="-6"/>
    <n v="5967"/>
    <n v="14"/>
    <n v="1122.5"/>
  </r>
  <r>
    <x v="2"/>
    <x v="17"/>
    <x v="10"/>
    <n v="775535"/>
    <n v="691"/>
    <n v="2380953"/>
    <n v="2124"/>
    <n v="1122.3371924746743"/>
  </r>
  <r>
    <x v="3"/>
    <x v="14"/>
    <x v="10"/>
    <n v="140187"/>
    <n v="125"/>
    <n v="233812"/>
    <n v="177"/>
    <n v="1121.4960000000001"/>
  </r>
  <r>
    <x v="2"/>
    <x v="4"/>
    <x v="1"/>
    <n v="80712"/>
    <n v="72"/>
    <n v="78899"/>
    <n v="185"/>
    <n v="1121"/>
  </r>
  <r>
    <x v="3"/>
    <x v="6"/>
    <x v="24"/>
    <n v="56049"/>
    <n v="50"/>
    <n v="40241"/>
    <n v="16"/>
    <n v="1120.98"/>
  </r>
  <r>
    <x v="1"/>
    <x v="4"/>
    <x v="9"/>
    <n v="225208"/>
    <n v="201"/>
    <n v="241509"/>
    <n v="203"/>
    <n v="1120.4378109452737"/>
  </r>
  <r>
    <x v="4"/>
    <x v="17"/>
    <x v="12"/>
    <n v="21272"/>
    <n v="19"/>
    <n v="19943"/>
    <n v="17"/>
    <n v="1119.578947368421"/>
  </r>
  <r>
    <x v="2"/>
    <x v="1"/>
    <x v="7"/>
    <n v="-7836"/>
    <n v="-7"/>
    <n v="1797"/>
    <n v="0"/>
    <n v="1119.4285714285713"/>
  </r>
  <r>
    <x v="2"/>
    <x v="4"/>
    <x v="23"/>
    <n v="135383"/>
    <n v="121"/>
    <n v="137850"/>
    <n v="253"/>
    <n v="1118.8677685950413"/>
  </r>
  <r>
    <x v="3"/>
    <x v="18"/>
    <x v="18"/>
    <n v="6704"/>
    <n v="6"/>
    <n v="0"/>
    <n v="0"/>
    <n v="1117.3333333333333"/>
  </r>
  <r>
    <x v="3"/>
    <x v="7"/>
    <x v="2"/>
    <n v="15620"/>
    <n v="14"/>
    <n v="10175"/>
    <n v="4"/>
    <n v="1115.7142857142858"/>
  </r>
  <r>
    <x v="3"/>
    <x v="14"/>
    <x v="21"/>
    <n v="493249"/>
    <n v="443"/>
    <n v="133146"/>
    <n v="114"/>
    <n v="1113.4288939051919"/>
  </r>
  <r>
    <x v="0"/>
    <x v="17"/>
    <x v="9"/>
    <n v="974899"/>
    <n v="876"/>
    <n v="355269"/>
    <n v="295"/>
    <n v="1112.8984018264839"/>
  </r>
  <r>
    <x v="3"/>
    <x v="14"/>
    <x v="23"/>
    <n v="575355"/>
    <n v="517"/>
    <n v="449568"/>
    <n v="364"/>
    <n v="1112.872340425532"/>
  </r>
  <r>
    <x v="3"/>
    <x v="19"/>
    <x v="7"/>
    <n v="-702333"/>
    <n v="-632"/>
    <n v="746926"/>
    <n v="785"/>
    <n v="1111.2863924050632"/>
  </r>
  <r>
    <x v="0"/>
    <x v="17"/>
    <x v="4"/>
    <n v="145521"/>
    <n v="131"/>
    <n v="248986"/>
    <n v="211"/>
    <n v="1110.8473282442749"/>
  </r>
  <r>
    <x v="2"/>
    <x v="22"/>
    <x v="9"/>
    <n v="-4440"/>
    <n v="-4"/>
    <n v="640"/>
    <n v="2"/>
    <n v="1110"/>
  </r>
  <r>
    <x v="2"/>
    <x v="17"/>
    <x v="6"/>
    <n v="1458691"/>
    <n v="1316"/>
    <n v="3413842"/>
    <n v="2896"/>
    <n v="1108.427811550152"/>
  </r>
  <r>
    <x v="0"/>
    <x v="17"/>
    <x v="11"/>
    <n v="530148"/>
    <n v="480"/>
    <n v="259134"/>
    <n v="209"/>
    <n v="1104.4749999999999"/>
  </r>
  <r>
    <x v="0"/>
    <x v="0"/>
    <x v="4"/>
    <n v="-5520"/>
    <n v="-5"/>
    <n v="-229"/>
    <n v="1"/>
    <n v="1104"/>
  </r>
  <r>
    <x v="2"/>
    <x v="17"/>
    <x v="11"/>
    <n v="2719000"/>
    <n v="2469"/>
    <n v="3151587"/>
    <n v="2675"/>
    <n v="1101.2555690562981"/>
  </r>
  <r>
    <x v="3"/>
    <x v="17"/>
    <x v="8"/>
    <n v="2410871"/>
    <n v="2195"/>
    <n v="961884"/>
    <n v="751"/>
    <n v="1098.3466970387244"/>
  </r>
  <r>
    <x v="0"/>
    <x v="17"/>
    <x v="2"/>
    <n v="302788"/>
    <n v="276"/>
    <n v="155661"/>
    <n v="131"/>
    <n v="1097.0579710144928"/>
  </r>
  <r>
    <x v="3"/>
    <x v="1"/>
    <x v="5"/>
    <n v="-2194"/>
    <n v="-2"/>
    <n v="723"/>
    <n v="1"/>
    <n v="1097"/>
  </r>
  <r>
    <x v="2"/>
    <x v="17"/>
    <x v="2"/>
    <n v="1399222"/>
    <n v="1279"/>
    <n v="1664429"/>
    <n v="1469"/>
    <n v="1093.9968725566848"/>
  </r>
  <r>
    <x v="2"/>
    <x v="17"/>
    <x v="22"/>
    <n v="1609579"/>
    <n v="1473"/>
    <n v="1935336"/>
    <n v="1680"/>
    <n v="1092.7216564833673"/>
  </r>
  <r>
    <x v="4"/>
    <x v="1"/>
    <x v="24"/>
    <n v="6556"/>
    <n v="6"/>
    <n v="6147"/>
    <n v="5"/>
    <n v="1092.6666666666667"/>
  </r>
  <r>
    <x v="2"/>
    <x v="17"/>
    <x v="23"/>
    <n v="2960633"/>
    <n v="2711"/>
    <n v="6988458"/>
    <n v="5684"/>
    <n v="1092.0815197344155"/>
  </r>
  <r>
    <x v="3"/>
    <x v="4"/>
    <x v="25"/>
    <n v="34896"/>
    <n v="32"/>
    <n v="41910"/>
    <n v="48"/>
    <n v="1090.5"/>
  </r>
  <r>
    <x v="3"/>
    <x v="18"/>
    <x v="8"/>
    <n v="3271"/>
    <n v="3"/>
    <n v="0"/>
    <n v="0"/>
    <n v="1090.3333333333333"/>
  </r>
  <r>
    <x v="1"/>
    <x v="17"/>
    <x v="6"/>
    <n v="647931"/>
    <n v="595"/>
    <n v="949067"/>
    <n v="810"/>
    <n v="1088.9596638655462"/>
  </r>
  <r>
    <x v="2"/>
    <x v="1"/>
    <x v="5"/>
    <n v="-2171"/>
    <n v="-2"/>
    <n v="-201"/>
    <n v="0"/>
    <n v="1085.5"/>
  </r>
  <r>
    <x v="2"/>
    <x v="18"/>
    <x v="17"/>
    <n v="3255"/>
    <n v="3"/>
    <n v="14686"/>
    <n v="13"/>
    <n v="1085"/>
  </r>
  <r>
    <x v="3"/>
    <x v="23"/>
    <x v="8"/>
    <n v="456136"/>
    <n v="421"/>
    <n v="783366"/>
    <n v="708"/>
    <n v="1083.4584323040381"/>
  </r>
  <r>
    <x v="1"/>
    <x v="4"/>
    <x v="1"/>
    <n v="91995"/>
    <n v="85"/>
    <n v="56704"/>
    <n v="50"/>
    <n v="1082.2941176470588"/>
  </r>
  <r>
    <x v="1"/>
    <x v="17"/>
    <x v="4"/>
    <n v="609324"/>
    <n v="563"/>
    <n v="766129"/>
    <n v="601"/>
    <n v="1082.2806394316162"/>
  </r>
  <r>
    <x v="2"/>
    <x v="16"/>
    <x v="9"/>
    <n v="-5404"/>
    <n v="-5"/>
    <n v="-5067"/>
    <n v="-4"/>
    <n v="1080.8"/>
  </r>
  <r>
    <x v="1"/>
    <x v="17"/>
    <x v="19"/>
    <n v="1662257"/>
    <n v="1538"/>
    <n v="2725051"/>
    <n v="2608"/>
    <n v="1080.7912873862158"/>
  </r>
  <r>
    <x v="4"/>
    <x v="6"/>
    <x v="14"/>
    <n v="2158"/>
    <n v="2"/>
    <n v="2023"/>
    <n v="1"/>
    <n v="1079"/>
  </r>
  <r>
    <x v="1"/>
    <x v="1"/>
    <x v="15"/>
    <n v="552845"/>
    <n v="513"/>
    <n v="394359"/>
    <n v="343"/>
    <n v="1077.6705653021443"/>
  </r>
  <r>
    <x v="0"/>
    <x v="21"/>
    <x v="8"/>
    <n v="271248"/>
    <n v="252"/>
    <n v="235071"/>
    <n v="215"/>
    <n v="1076.3809523809523"/>
  </r>
  <r>
    <x v="3"/>
    <x v="4"/>
    <x v="17"/>
    <n v="-26891"/>
    <n v="-25"/>
    <n v="3311"/>
    <n v="5"/>
    <n v="1075.6400000000001"/>
  </r>
  <r>
    <x v="3"/>
    <x v="6"/>
    <x v="16"/>
    <n v="58077"/>
    <n v="54"/>
    <n v="36186"/>
    <n v="16"/>
    <n v="1075.5"/>
  </r>
  <r>
    <x v="1"/>
    <x v="4"/>
    <x v="13"/>
    <n v="13980"/>
    <n v="13"/>
    <n v="18779"/>
    <n v="17"/>
    <n v="1075.3846153846155"/>
  </r>
  <r>
    <x v="3"/>
    <x v="14"/>
    <x v="1"/>
    <n v="221254"/>
    <n v="206"/>
    <n v="290040"/>
    <n v="243"/>
    <n v="1074.0485436893205"/>
  </r>
  <r>
    <x v="0"/>
    <x v="1"/>
    <x v="17"/>
    <n v="-5367"/>
    <n v="-5"/>
    <n v="1497"/>
    <n v="1"/>
    <n v="1073.4000000000001"/>
  </r>
  <r>
    <x v="1"/>
    <x v="17"/>
    <x v="13"/>
    <n v="1037292"/>
    <n v="967"/>
    <n v="607506"/>
    <n v="484"/>
    <n v="1072.6907962771459"/>
  </r>
  <r>
    <x v="2"/>
    <x v="17"/>
    <x v="9"/>
    <n v="5465839"/>
    <n v="5101"/>
    <n v="2070458"/>
    <n v="1657"/>
    <n v="1071.5230346990786"/>
  </r>
  <r>
    <x v="1"/>
    <x v="1"/>
    <x v="25"/>
    <n v="1188700"/>
    <n v="1110"/>
    <n v="1321719"/>
    <n v="1039"/>
    <n v="1070.900900900901"/>
  </r>
  <r>
    <x v="2"/>
    <x v="17"/>
    <x v="20"/>
    <n v="2326706"/>
    <n v="2173"/>
    <n v="2998354"/>
    <n v="2857"/>
    <n v="1070.7344684767602"/>
  </r>
  <r>
    <x v="2"/>
    <x v="17"/>
    <x v="7"/>
    <n v="1744189"/>
    <n v="1630"/>
    <n v="1529035"/>
    <n v="1312"/>
    <n v="1070.0546012269938"/>
  </r>
  <r>
    <x v="3"/>
    <x v="23"/>
    <x v="13"/>
    <n v="405600"/>
    <n v="380"/>
    <n v="0"/>
    <n v="0"/>
    <n v="1067.3684210526317"/>
  </r>
  <r>
    <x v="0"/>
    <x v="17"/>
    <x v="16"/>
    <n v="532610"/>
    <n v="499"/>
    <n v="283095"/>
    <n v="239"/>
    <n v="1067.3547094188377"/>
  </r>
  <r>
    <x v="0"/>
    <x v="4"/>
    <x v="17"/>
    <n v="-5332"/>
    <n v="-5"/>
    <n v="1994"/>
    <n v="1"/>
    <n v="1066.4000000000001"/>
  </r>
  <r>
    <x v="2"/>
    <x v="17"/>
    <x v="13"/>
    <n v="3179276"/>
    <n v="2982"/>
    <n v="1776408"/>
    <n v="1548"/>
    <n v="1066.1556002682764"/>
  </r>
  <r>
    <x v="3"/>
    <x v="1"/>
    <x v="21"/>
    <n v="168437"/>
    <n v="158"/>
    <n v="719277"/>
    <n v="368"/>
    <n v="1066.0569620253164"/>
  </r>
  <r>
    <x v="3"/>
    <x v="7"/>
    <x v="26"/>
    <n v="3196"/>
    <n v="3"/>
    <n v="588"/>
    <n v="-1"/>
    <n v="1065.3333333333333"/>
  </r>
  <r>
    <x v="0"/>
    <x v="3"/>
    <x v="12"/>
    <n v="-5319"/>
    <n v="-5"/>
    <n v="38178"/>
    <n v="45"/>
    <n v="1063.8"/>
  </r>
  <r>
    <x v="0"/>
    <x v="4"/>
    <x v="21"/>
    <n v="2127"/>
    <n v="2"/>
    <n v="2215"/>
    <n v="2"/>
    <n v="1063.5"/>
  </r>
  <r>
    <x v="0"/>
    <x v="4"/>
    <x v="10"/>
    <n v="-2127"/>
    <n v="-2"/>
    <n v="0"/>
    <n v="0"/>
    <n v="1063.5"/>
  </r>
  <r>
    <x v="1"/>
    <x v="4"/>
    <x v="17"/>
    <n v="2120"/>
    <n v="2"/>
    <n v="1987"/>
    <n v="1"/>
    <n v="1060"/>
  </r>
  <r>
    <x v="2"/>
    <x v="3"/>
    <x v="4"/>
    <n v="-73105"/>
    <n v="-69"/>
    <n v="19437"/>
    <n v="30"/>
    <n v="1059.4927536231885"/>
  </r>
  <r>
    <x v="0"/>
    <x v="4"/>
    <x v="0"/>
    <n v="9525"/>
    <n v="9"/>
    <n v="35825"/>
    <n v="34"/>
    <n v="1058.3333333333333"/>
  </r>
  <r>
    <x v="3"/>
    <x v="17"/>
    <x v="5"/>
    <n v="1115704"/>
    <n v="1055"/>
    <n v="949392"/>
    <n v="708"/>
    <n v="1057.5393364928909"/>
  </r>
  <r>
    <x v="3"/>
    <x v="4"/>
    <x v="15"/>
    <n v="232240"/>
    <n v="220"/>
    <n v="179015"/>
    <n v="165"/>
    <n v="1055.6363636363637"/>
  </r>
  <r>
    <x v="2"/>
    <x v="18"/>
    <x v="12"/>
    <n v="5276"/>
    <n v="5"/>
    <n v="3559"/>
    <n v="3"/>
    <n v="1055.2"/>
  </r>
  <r>
    <x v="1"/>
    <x v="18"/>
    <x v="20"/>
    <n v="23043"/>
    <n v="22"/>
    <n v="977"/>
    <n v="1"/>
    <n v="1047.409090909091"/>
  </r>
  <r>
    <x v="3"/>
    <x v="3"/>
    <x v="19"/>
    <n v="571859"/>
    <n v="547"/>
    <n v="710617"/>
    <n v="624"/>
    <n v="1045.4460694698355"/>
  </r>
  <r>
    <x v="3"/>
    <x v="0"/>
    <x v="3"/>
    <n v="-9382"/>
    <n v="-9"/>
    <n v="6576"/>
    <n v="27"/>
    <n v="1042.4444444444443"/>
  </r>
  <r>
    <x v="2"/>
    <x v="17"/>
    <x v="16"/>
    <n v="2900412"/>
    <n v="2783"/>
    <n v="2165370"/>
    <n v="1746"/>
    <n v="1042.1890046712181"/>
  </r>
  <r>
    <x v="3"/>
    <x v="21"/>
    <x v="5"/>
    <n v="1991506"/>
    <n v="1914"/>
    <n v="434535"/>
    <n v="332"/>
    <n v="1040.4942528735633"/>
  </r>
  <r>
    <x v="4"/>
    <x v="17"/>
    <x v="8"/>
    <n v="16632"/>
    <n v="16"/>
    <n v="15593"/>
    <n v="14"/>
    <n v="1039.5"/>
  </r>
  <r>
    <x v="0"/>
    <x v="17"/>
    <x v="12"/>
    <n v="219120"/>
    <n v="211"/>
    <n v="195646"/>
    <n v="168"/>
    <n v="1038.4834123222749"/>
  </r>
  <r>
    <x v="0"/>
    <x v="4"/>
    <x v="23"/>
    <n v="55941"/>
    <n v="54"/>
    <n v="80391"/>
    <n v="119"/>
    <n v="1035.9444444444443"/>
  </r>
  <r>
    <x v="2"/>
    <x v="4"/>
    <x v="9"/>
    <n v="95235"/>
    <n v="92"/>
    <n v="104527"/>
    <n v="167"/>
    <n v="1035.1630434782608"/>
  </r>
  <r>
    <x v="1"/>
    <x v="1"/>
    <x v="16"/>
    <n v="-6200"/>
    <n v="-6"/>
    <n v="7366"/>
    <n v="6"/>
    <n v="1033.3333333333333"/>
  </r>
  <r>
    <x v="0"/>
    <x v="17"/>
    <x v="22"/>
    <n v="184917"/>
    <n v="179"/>
    <n v="192377"/>
    <n v="164"/>
    <n v="1033.0558659217877"/>
  </r>
  <r>
    <x v="3"/>
    <x v="4"/>
    <x v="16"/>
    <n v="134134"/>
    <n v="130"/>
    <n v="225541"/>
    <n v="193"/>
    <n v="1031.8"/>
  </r>
  <r>
    <x v="3"/>
    <x v="6"/>
    <x v="1"/>
    <n v="54588"/>
    <n v="53"/>
    <n v="31771"/>
    <n v="11"/>
    <n v="1029.9622641509434"/>
  </r>
  <r>
    <x v="3"/>
    <x v="4"/>
    <x v="11"/>
    <n v="100660"/>
    <n v="98"/>
    <n v="64210"/>
    <n v="61"/>
    <n v="1027.1428571428571"/>
  </r>
  <r>
    <x v="4"/>
    <x v="3"/>
    <x v="18"/>
    <n v="12307"/>
    <n v="12"/>
    <n v="11538"/>
    <n v="10"/>
    <n v="1025.5833333333333"/>
  </r>
  <r>
    <x v="3"/>
    <x v="21"/>
    <x v="8"/>
    <n v="1767751"/>
    <n v="1725"/>
    <n v="704462"/>
    <n v="586"/>
    <n v="1024.7831884057971"/>
  </r>
  <r>
    <x v="2"/>
    <x v="1"/>
    <x v="6"/>
    <n v="-9216"/>
    <n v="-9"/>
    <n v="-3078"/>
    <n v="-2"/>
    <n v="1024"/>
  </r>
  <r>
    <x v="2"/>
    <x v="1"/>
    <x v="26"/>
    <n v="526293"/>
    <n v="514"/>
    <n v="1672432"/>
    <n v="1334"/>
    <n v="1023.9163424124514"/>
  </r>
  <r>
    <x v="3"/>
    <x v="16"/>
    <x v="19"/>
    <n v="3071"/>
    <n v="3"/>
    <n v="2471"/>
    <n v="1"/>
    <n v="1023.6666666666666"/>
  </r>
  <r>
    <x v="4"/>
    <x v="17"/>
    <x v="7"/>
    <n v="18419"/>
    <n v="18"/>
    <n v="17268"/>
    <n v="16"/>
    <n v="1023.2777777777778"/>
  </r>
  <r>
    <x v="3"/>
    <x v="23"/>
    <x v="5"/>
    <n v="715455"/>
    <n v="700"/>
    <n v="1131319"/>
    <n v="1019"/>
    <n v="1022.0785714285714"/>
  </r>
  <r>
    <x v="1"/>
    <x v="1"/>
    <x v="17"/>
    <n v="-14305"/>
    <n v="-14"/>
    <n v="-8238"/>
    <n v="-8"/>
    <n v="1021.7857142857143"/>
  </r>
  <r>
    <x v="0"/>
    <x v="1"/>
    <x v="24"/>
    <n v="-8166"/>
    <n v="-8"/>
    <n v="125397"/>
    <n v="92"/>
    <n v="1020.75"/>
  </r>
  <r>
    <x v="3"/>
    <x v="14"/>
    <x v="9"/>
    <n v="351921"/>
    <n v="345"/>
    <n v="64381"/>
    <n v="81"/>
    <n v="1020.0608695652174"/>
  </r>
  <r>
    <x v="2"/>
    <x v="17"/>
    <x v="3"/>
    <n v="1705177"/>
    <n v="1672"/>
    <n v="1929053"/>
    <n v="1655"/>
    <n v="1019.8427033492823"/>
  </r>
  <r>
    <x v="0"/>
    <x v="17"/>
    <x v="7"/>
    <n v="376764"/>
    <n v="370"/>
    <n v="200163"/>
    <n v="171"/>
    <n v="1018.2810810810811"/>
  </r>
  <r>
    <x v="0"/>
    <x v="17"/>
    <x v="1"/>
    <n v="521159"/>
    <n v="512"/>
    <n v="263261"/>
    <n v="213"/>
    <n v="1017.888671875"/>
  </r>
  <r>
    <x v="2"/>
    <x v="17"/>
    <x v="12"/>
    <n v="4430583"/>
    <n v="4353"/>
    <n v="1456241"/>
    <n v="1302"/>
    <n v="1017.8228807718815"/>
  </r>
  <r>
    <x v="3"/>
    <x v="4"/>
    <x v="26"/>
    <n v="131050"/>
    <n v="129"/>
    <n v="83402"/>
    <n v="90"/>
    <n v="1015.8914728682171"/>
  </r>
  <r>
    <x v="0"/>
    <x v="23"/>
    <x v="18"/>
    <n v="103488"/>
    <n v="102"/>
    <n v="598443"/>
    <n v="716"/>
    <n v="1014.5882352941177"/>
  </r>
  <r>
    <x v="3"/>
    <x v="18"/>
    <x v="25"/>
    <n v="23319"/>
    <n v="23"/>
    <n v="0"/>
    <n v="0"/>
    <n v="1013.8695652173913"/>
  </r>
  <r>
    <x v="0"/>
    <x v="8"/>
    <x v="20"/>
    <n v="-2027"/>
    <n v="-2"/>
    <n v="-2667"/>
    <n v="-1"/>
    <n v="1013.5"/>
  </r>
  <r>
    <x v="0"/>
    <x v="17"/>
    <x v="27"/>
    <n v="130732"/>
    <n v="129"/>
    <n v="374439"/>
    <n v="335"/>
    <n v="1013.4263565891473"/>
  </r>
  <r>
    <x v="2"/>
    <x v="17"/>
    <x v="1"/>
    <n v="3357439"/>
    <n v="3315"/>
    <n v="1753998"/>
    <n v="1477"/>
    <n v="1012.8021116138763"/>
  </r>
  <r>
    <x v="2"/>
    <x v="3"/>
    <x v="2"/>
    <n v="-30333"/>
    <n v="-30"/>
    <n v="4310"/>
    <n v="8"/>
    <n v="1011.1"/>
  </r>
  <r>
    <x v="4"/>
    <x v="21"/>
    <x v="8"/>
    <n v="14108"/>
    <n v="14"/>
    <n v="13227"/>
    <n v="12"/>
    <n v="1007.7142857142857"/>
  </r>
  <r>
    <x v="4"/>
    <x v="23"/>
    <x v="5"/>
    <n v="28189"/>
    <n v="28"/>
    <n v="26427"/>
    <n v="24"/>
    <n v="1006.75"/>
  </r>
  <r>
    <x v="0"/>
    <x v="3"/>
    <x v="11"/>
    <n v="162065"/>
    <n v="161"/>
    <n v="272877"/>
    <n v="323"/>
    <n v="1006.6149068322982"/>
  </r>
  <r>
    <x v="2"/>
    <x v="17"/>
    <x v="17"/>
    <n v="2425539"/>
    <n v="2415"/>
    <n v="3639647"/>
    <n v="3278"/>
    <n v="1004.3639751552795"/>
  </r>
  <r>
    <x v="4"/>
    <x v="1"/>
    <x v="0"/>
    <n v="12025"/>
    <n v="12"/>
    <n v="6426"/>
    <n v="6"/>
    <n v="1002.0833333333334"/>
  </r>
  <r>
    <x v="2"/>
    <x v="17"/>
    <x v="5"/>
    <n v="1148226"/>
    <n v="1148"/>
    <n v="929954"/>
    <n v="790"/>
    <n v="1000.1968641114983"/>
  </r>
  <r>
    <x v="4"/>
    <x v="7"/>
    <x v="3"/>
    <n v="-2000"/>
    <n v="-2"/>
    <n v="-1875"/>
    <n v="-1"/>
    <n v="1000"/>
  </r>
  <r>
    <x v="1"/>
    <x v="4"/>
    <x v="16"/>
    <n v="28988"/>
    <n v="29"/>
    <n v="45851"/>
    <n v="53"/>
    <n v="999.58620689655174"/>
  </r>
  <r>
    <x v="1"/>
    <x v="17"/>
    <x v="20"/>
    <n v="2169476"/>
    <n v="2172"/>
    <n v="758637"/>
    <n v="665"/>
    <n v="998.83793738489874"/>
  </r>
  <r>
    <x v="3"/>
    <x v="18"/>
    <x v="20"/>
    <n v="2991"/>
    <n v="3"/>
    <n v="0"/>
    <n v="0"/>
    <n v="997"/>
  </r>
  <r>
    <x v="3"/>
    <x v="18"/>
    <x v="10"/>
    <n v="2991"/>
    <n v="3"/>
    <n v="2804"/>
    <n v="2"/>
    <n v="997"/>
  </r>
  <r>
    <x v="2"/>
    <x v="17"/>
    <x v="27"/>
    <n v="2734356"/>
    <n v="2744"/>
    <n v="1863873"/>
    <n v="1610"/>
    <n v="996.48542274052477"/>
  </r>
  <r>
    <x v="0"/>
    <x v="3"/>
    <x v="13"/>
    <n v="126368"/>
    <n v="127"/>
    <n v="380851"/>
    <n v="475"/>
    <n v="995.02362204724409"/>
  </r>
  <r>
    <x v="3"/>
    <x v="14"/>
    <x v="16"/>
    <n v="1109870"/>
    <n v="1118"/>
    <n v="240313"/>
    <n v="201"/>
    <n v="992.72808586762073"/>
  </r>
  <r>
    <x v="3"/>
    <x v="3"/>
    <x v="2"/>
    <n v="72148"/>
    <n v="73"/>
    <n v="162635"/>
    <n v="155"/>
    <n v="988.32876712328766"/>
  </r>
  <r>
    <x v="4"/>
    <x v="23"/>
    <x v="12"/>
    <n v="15792"/>
    <n v="16"/>
    <n v="14805"/>
    <n v="14"/>
    <n v="987"/>
  </r>
  <r>
    <x v="3"/>
    <x v="3"/>
    <x v="17"/>
    <n v="2292802"/>
    <n v="2334"/>
    <n v="1043319"/>
    <n v="1028"/>
    <n v="982.34875749785772"/>
  </r>
  <r>
    <x v="1"/>
    <x v="7"/>
    <x v="0"/>
    <n v="47039"/>
    <n v="48"/>
    <n v="44099"/>
    <n v="41"/>
    <n v="979.97916666666663"/>
  </r>
  <r>
    <x v="0"/>
    <x v="17"/>
    <x v="6"/>
    <n v="171473"/>
    <n v="175"/>
    <n v="404875"/>
    <n v="358"/>
    <n v="979.84571428571428"/>
  </r>
  <r>
    <x v="3"/>
    <x v="14"/>
    <x v="5"/>
    <n v="6853"/>
    <n v="7"/>
    <n v="132256"/>
    <n v="91"/>
    <n v="979"/>
  </r>
  <r>
    <x v="4"/>
    <x v="17"/>
    <x v="21"/>
    <n v="12725"/>
    <n v="13"/>
    <n v="11930"/>
    <n v="11"/>
    <n v="978.84615384615381"/>
  </r>
  <r>
    <x v="3"/>
    <x v="6"/>
    <x v="11"/>
    <n v="50684"/>
    <n v="52"/>
    <n v="29440"/>
    <n v="7"/>
    <n v="974.69230769230774"/>
  </r>
  <r>
    <x v="0"/>
    <x v="17"/>
    <x v="13"/>
    <n v="390745"/>
    <n v="401"/>
    <n v="243609"/>
    <n v="212"/>
    <n v="974.42643391521199"/>
  </r>
  <r>
    <x v="3"/>
    <x v="6"/>
    <x v="7"/>
    <n v="40809"/>
    <n v="42"/>
    <n v="28872"/>
    <n v="10"/>
    <n v="971.64285714285711"/>
  </r>
  <r>
    <x v="2"/>
    <x v="18"/>
    <x v="14"/>
    <n v="9699"/>
    <n v="10"/>
    <n v="3042"/>
    <n v="3"/>
    <n v="969.9"/>
  </r>
  <r>
    <x v="3"/>
    <x v="4"/>
    <x v="14"/>
    <n v="150272"/>
    <n v="155"/>
    <n v="163520"/>
    <n v="176"/>
    <n v="969.49677419354839"/>
  </r>
  <r>
    <x v="4"/>
    <x v="23"/>
    <x v="8"/>
    <n v="7754"/>
    <n v="8"/>
    <n v="7269"/>
    <n v="7"/>
    <n v="969.25"/>
  </r>
  <r>
    <x v="3"/>
    <x v="0"/>
    <x v="27"/>
    <n v="-5784"/>
    <n v="-6"/>
    <n v="15042"/>
    <n v="33"/>
    <n v="964"/>
  </r>
  <r>
    <x v="3"/>
    <x v="16"/>
    <x v="5"/>
    <n v="3849"/>
    <n v="4"/>
    <n v="3251"/>
    <n v="1"/>
    <n v="962.25"/>
  </r>
  <r>
    <x v="3"/>
    <x v="0"/>
    <x v="13"/>
    <n v="-5772"/>
    <n v="-6"/>
    <n v="12808"/>
    <n v="25"/>
    <n v="962"/>
  </r>
  <r>
    <x v="2"/>
    <x v="17"/>
    <x v="19"/>
    <n v="1977284"/>
    <n v="2058"/>
    <n v="2748324"/>
    <n v="2558"/>
    <n v="960.77939747327503"/>
  </r>
  <r>
    <x v="1"/>
    <x v="3"/>
    <x v="4"/>
    <n v="12488"/>
    <n v="13"/>
    <n v="78930"/>
    <n v="97"/>
    <n v="960.61538461538464"/>
  </r>
  <r>
    <x v="4"/>
    <x v="6"/>
    <x v="27"/>
    <n v="2880"/>
    <n v="3"/>
    <n v="2700"/>
    <n v="2"/>
    <n v="960"/>
  </r>
  <r>
    <x v="4"/>
    <x v="24"/>
    <x v="8"/>
    <n v="9572"/>
    <n v="10"/>
    <n v="8973"/>
    <n v="9"/>
    <n v="957.2"/>
  </r>
  <r>
    <x v="4"/>
    <x v="25"/>
    <x v="5"/>
    <n v="11473"/>
    <n v="12"/>
    <n v="10756"/>
    <n v="10"/>
    <n v="956.08333333333337"/>
  </r>
  <r>
    <x v="0"/>
    <x v="23"/>
    <x v="13"/>
    <n v="142170"/>
    <n v="149"/>
    <n v="0"/>
    <n v="0"/>
    <n v="954.16107382550331"/>
  </r>
  <r>
    <x v="3"/>
    <x v="3"/>
    <x v="27"/>
    <n v="364877"/>
    <n v="383"/>
    <n v="811750"/>
    <n v="881"/>
    <n v="952.68146214099215"/>
  </r>
  <r>
    <x v="3"/>
    <x v="14"/>
    <x v="0"/>
    <n v="121884"/>
    <n v="128"/>
    <n v="117314"/>
    <n v="113"/>
    <n v="952.21875"/>
  </r>
  <r>
    <x v="0"/>
    <x v="3"/>
    <x v="6"/>
    <n v="-3805"/>
    <n v="-4"/>
    <n v="73761"/>
    <n v="88"/>
    <n v="951.25"/>
  </r>
  <r>
    <x v="0"/>
    <x v="17"/>
    <x v="17"/>
    <n v="224951"/>
    <n v="237"/>
    <n v="311296"/>
    <n v="264"/>
    <n v="949.16033755274259"/>
  </r>
  <r>
    <x v="0"/>
    <x v="17"/>
    <x v="19"/>
    <n v="597783"/>
    <n v="631"/>
    <n v="336662"/>
    <n v="286"/>
    <n v="947.35816164817754"/>
  </r>
  <r>
    <x v="2"/>
    <x v="22"/>
    <x v="20"/>
    <n v="-4731"/>
    <n v="-5"/>
    <n v="-4435"/>
    <n v="-4"/>
    <n v="946.2"/>
  </r>
  <r>
    <x v="2"/>
    <x v="4"/>
    <x v="24"/>
    <n v="139730"/>
    <n v="148"/>
    <n v="112193"/>
    <n v="183"/>
    <n v="944.12162162162167"/>
  </r>
  <r>
    <x v="2"/>
    <x v="21"/>
    <x v="5"/>
    <n v="4758484"/>
    <n v="5041"/>
    <n v="356793"/>
    <n v="283"/>
    <n v="943.95635786550292"/>
  </r>
  <r>
    <x v="3"/>
    <x v="3"/>
    <x v="18"/>
    <n v="338550"/>
    <n v="359"/>
    <n v="413660"/>
    <n v="439"/>
    <n v="943.03621169916437"/>
  </r>
  <r>
    <x v="2"/>
    <x v="1"/>
    <x v="2"/>
    <n v="-7544"/>
    <n v="-8"/>
    <n v="1470"/>
    <n v="1"/>
    <n v="943"/>
  </r>
  <r>
    <x v="4"/>
    <x v="19"/>
    <x v="22"/>
    <n v="6596"/>
    <n v="7"/>
    <n v="6184"/>
    <n v="6"/>
    <n v="942.28571428571433"/>
  </r>
  <r>
    <x v="2"/>
    <x v="1"/>
    <x v="8"/>
    <n v="-1884"/>
    <n v="-2"/>
    <n v="-2883"/>
    <n v="-2"/>
    <n v="942"/>
  </r>
  <r>
    <x v="2"/>
    <x v="17"/>
    <x v="8"/>
    <n v="3057188"/>
    <n v="3251"/>
    <n v="1606082"/>
    <n v="1440"/>
    <n v="940.38388188249769"/>
  </r>
  <r>
    <x v="3"/>
    <x v="26"/>
    <x v="7"/>
    <n v="1880"/>
    <n v="2"/>
    <n v="1762"/>
    <n v="1"/>
    <n v="940"/>
  </r>
  <r>
    <x v="4"/>
    <x v="23"/>
    <x v="4"/>
    <n v="32883"/>
    <n v="35"/>
    <n v="30828"/>
    <n v="30"/>
    <n v="939.51428571428573"/>
  </r>
  <r>
    <x v="2"/>
    <x v="3"/>
    <x v="8"/>
    <n v="-23465"/>
    <n v="-25"/>
    <n v="6546"/>
    <n v="16"/>
    <n v="938.6"/>
  </r>
  <r>
    <x v="4"/>
    <x v="3"/>
    <x v="14"/>
    <n v="25313"/>
    <n v="27"/>
    <n v="23731"/>
    <n v="23"/>
    <n v="937.51851851851848"/>
  </r>
  <r>
    <x v="4"/>
    <x v="3"/>
    <x v="11"/>
    <n v="53438"/>
    <n v="57"/>
    <n v="50098"/>
    <n v="49"/>
    <n v="937.50877192982455"/>
  </r>
  <r>
    <x v="3"/>
    <x v="7"/>
    <x v="6"/>
    <n v="23432"/>
    <n v="25"/>
    <n v="10895"/>
    <n v="4"/>
    <n v="937.28"/>
  </r>
  <r>
    <x v="3"/>
    <x v="14"/>
    <x v="25"/>
    <n v="137696"/>
    <n v="147"/>
    <n v="134162"/>
    <n v="132"/>
    <n v="936.70748299319723"/>
  </r>
  <r>
    <x v="1"/>
    <x v="17"/>
    <x v="9"/>
    <n v="6347403"/>
    <n v="6787"/>
    <n v="3225734"/>
    <n v="2934"/>
    <n v="935.22955650508322"/>
  </r>
  <r>
    <x v="3"/>
    <x v="4"/>
    <x v="18"/>
    <n v="5604"/>
    <n v="6"/>
    <n v="4628"/>
    <n v="8"/>
    <n v="934"/>
  </r>
  <r>
    <x v="2"/>
    <x v="25"/>
    <x v="8"/>
    <n v="4444985"/>
    <n v="4765"/>
    <n v="4284307"/>
    <n v="4676"/>
    <n v="932.84050367261284"/>
  </r>
  <r>
    <x v="2"/>
    <x v="20"/>
    <x v="11"/>
    <n v="15858"/>
    <n v="17"/>
    <n v="15668"/>
    <n v="35"/>
    <n v="932.82352941176475"/>
  </r>
  <r>
    <x v="4"/>
    <x v="23"/>
    <x v="19"/>
    <n v="36372"/>
    <n v="39"/>
    <n v="34099"/>
    <n v="34"/>
    <n v="932.61538461538464"/>
  </r>
  <r>
    <x v="2"/>
    <x v="16"/>
    <x v="8"/>
    <n v="7460"/>
    <n v="8"/>
    <n v="6994"/>
    <n v="7"/>
    <n v="932.5"/>
  </r>
  <r>
    <x v="0"/>
    <x v="17"/>
    <x v="8"/>
    <n v="224151"/>
    <n v="241"/>
    <n v="185077"/>
    <n v="155"/>
    <n v="930.0871369294606"/>
  </r>
  <r>
    <x v="2"/>
    <x v="1"/>
    <x v="18"/>
    <n v="-5578"/>
    <n v="-6"/>
    <n v="-6474"/>
    <n v="-4"/>
    <n v="929.66666666666663"/>
  </r>
  <r>
    <x v="3"/>
    <x v="4"/>
    <x v="5"/>
    <n v="37140"/>
    <n v="40"/>
    <n v="27236"/>
    <n v="40"/>
    <n v="928.5"/>
  </r>
  <r>
    <x v="1"/>
    <x v="17"/>
    <x v="3"/>
    <n v="673050"/>
    <n v="725"/>
    <n v="763440"/>
    <n v="557"/>
    <n v="928.34482758620686"/>
  </r>
  <r>
    <x v="1"/>
    <x v="4"/>
    <x v="23"/>
    <n v="54764"/>
    <n v="59"/>
    <n v="52785"/>
    <n v="70"/>
    <n v="928.20338983050851"/>
  </r>
  <r>
    <x v="1"/>
    <x v="17"/>
    <x v="5"/>
    <n v="1440892"/>
    <n v="1553"/>
    <n v="300662"/>
    <n v="231"/>
    <n v="927.81197681905985"/>
  </r>
  <r>
    <x v="2"/>
    <x v="18"/>
    <x v="24"/>
    <n v="6488"/>
    <n v="7"/>
    <n v="2028"/>
    <n v="2"/>
    <n v="926.85714285714289"/>
  </r>
  <r>
    <x v="4"/>
    <x v="3"/>
    <x v="0"/>
    <n v="14822"/>
    <n v="16"/>
    <n v="11202"/>
    <n v="11"/>
    <n v="926.375"/>
  </r>
  <r>
    <x v="0"/>
    <x v="23"/>
    <x v="5"/>
    <n v="-60160"/>
    <n v="-65"/>
    <n v="277231"/>
    <n v="316"/>
    <n v="925.53846153846155"/>
  </r>
  <r>
    <x v="4"/>
    <x v="27"/>
    <x v="27"/>
    <n v="49048"/>
    <n v="53"/>
    <n v="45983"/>
    <n v="45"/>
    <n v="925.43396226415098"/>
  </r>
  <r>
    <x v="0"/>
    <x v="3"/>
    <x v="14"/>
    <n v="331098"/>
    <n v="358"/>
    <n v="325655"/>
    <n v="385"/>
    <n v="924.85474860335194"/>
  </r>
  <r>
    <x v="3"/>
    <x v="19"/>
    <x v="6"/>
    <n v="6023957"/>
    <n v="6528"/>
    <n v="7991724"/>
    <n v="7885"/>
    <n v="922.78753063725492"/>
  </r>
  <r>
    <x v="0"/>
    <x v="21"/>
    <x v="5"/>
    <n v="667911"/>
    <n v="724"/>
    <n v="50681"/>
    <n v="45"/>
    <n v="922.52900552486187"/>
  </r>
  <r>
    <x v="3"/>
    <x v="14"/>
    <x v="28"/>
    <n v="189768"/>
    <n v="206"/>
    <n v="189666"/>
    <n v="188"/>
    <n v="921.20388349514565"/>
  </r>
  <r>
    <x v="1"/>
    <x v="17"/>
    <x v="8"/>
    <n v="1367537"/>
    <n v="1485"/>
    <n v="2306133"/>
    <n v="2350"/>
    <n v="920.90033670033665"/>
  </r>
  <r>
    <x v="3"/>
    <x v="0"/>
    <x v="21"/>
    <n v="-8288"/>
    <n v="-9"/>
    <n v="24803"/>
    <n v="42"/>
    <n v="920.88888888888891"/>
  </r>
  <r>
    <x v="2"/>
    <x v="28"/>
    <x v="1"/>
    <n v="22098"/>
    <n v="24"/>
    <n v="33812"/>
    <n v="44"/>
    <n v="920.75"/>
  </r>
  <r>
    <x v="3"/>
    <x v="19"/>
    <x v="19"/>
    <n v="7692848"/>
    <n v="8358"/>
    <n v="9569852"/>
    <n v="9706"/>
    <n v="920.41732471883222"/>
  </r>
  <r>
    <x v="4"/>
    <x v="23"/>
    <x v="27"/>
    <n v="15643"/>
    <n v="17"/>
    <n v="14665"/>
    <n v="15"/>
    <n v="920.17647058823525"/>
  </r>
  <r>
    <x v="2"/>
    <x v="16"/>
    <x v="11"/>
    <n v="-2756"/>
    <n v="-3"/>
    <n v="-2583"/>
    <n v="-2"/>
    <n v="918.66666666666663"/>
  </r>
  <r>
    <x v="0"/>
    <x v="7"/>
    <x v="7"/>
    <n v="-1837"/>
    <n v="-2"/>
    <n v="0"/>
    <n v="0"/>
    <n v="918.5"/>
  </r>
  <r>
    <x v="0"/>
    <x v="17"/>
    <x v="3"/>
    <n v="307277"/>
    <n v="335"/>
    <n v="314420"/>
    <n v="263"/>
    <n v="917.24477611940301"/>
  </r>
  <r>
    <x v="3"/>
    <x v="16"/>
    <x v="8"/>
    <n v="3667"/>
    <n v="4"/>
    <n v="3080"/>
    <n v="0"/>
    <n v="916.75"/>
  </r>
  <r>
    <x v="0"/>
    <x v="1"/>
    <x v="2"/>
    <n v="-1833"/>
    <n v="-2"/>
    <n v="-987"/>
    <n v="-1"/>
    <n v="916.5"/>
  </r>
  <r>
    <x v="3"/>
    <x v="8"/>
    <x v="19"/>
    <n v="1831"/>
    <n v="2"/>
    <n v="5087"/>
    <n v="2"/>
    <n v="915.5"/>
  </r>
  <r>
    <x v="4"/>
    <x v="29"/>
    <x v="5"/>
    <n v="33808"/>
    <n v="37"/>
    <n v="31695"/>
    <n v="32"/>
    <n v="913.72972972972968"/>
  </r>
  <r>
    <x v="2"/>
    <x v="19"/>
    <x v="28"/>
    <n v="2743356"/>
    <n v="3006"/>
    <n v="3773319"/>
    <n v="4194"/>
    <n v="912.62674650698602"/>
  </r>
  <r>
    <x v="3"/>
    <x v="19"/>
    <x v="20"/>
    <n v="6695196"/>
    <n v="7338"/>
    <n v="3638285"/>
    <n v="3787"/>
    <n v="912.40065412919057"/>
  </r>
  <r>
    <x v="4"/>
    <x v="23"/>
    <x v="20"/>
    <n v="30977"/>
    <n v="34"/>
    <n v="29041"/>
    <n v="29"/>
    <n v="911.08823529411768"/>
  </r>
  <r>
    <x v="3"/>
    <x v="19"/>
    <x v="28"/>
    <n v="5670784"/>
    <n v="6226"/>
    <n v="4086785"/>
    <n v="4286"/>
    <n v="910.82300032123351"/>
  </r>
  <r>
    <x v="4"/>
    <x v="3"/>
    <x v="9"/>
    <n v="30024"/>
    <n v="33"/>
    <n v="28148"/>
    <n v="28"/>
    <n v="909.81818181818187"/>
  </r>
  <r>
    <x v="3"/>
    <x v="14"/>
    <x v="15"/>
    <n v="56400"/>
    <n v="62"/>
    <n v="52875"/>
    <n v="53"/>
    <n v="909.67741935483866"/>
  </r>
  <r>
    <x v="2"/>
    <x v="7"/>
    <x v="24"/>
    <n v="5447"/>
    <n v="6"/>
    <n v="-1227"/>
    <n v="0"/>
    <n v="907.83333333333337"/>
  </r>
  <r>
    <x v="0"/>
    <x v="19"/>
    <x v="5"/>
    <n v="-97076"/>
    <n v="-107"/>
    <n v="59279"/>
    <n v="70"/>
    <n v="907.25233644859816"/>
  </r>
  <r>
    <x v="0"/>
    <x v="18"/>
    <x v="7"/>
    <n v="3624"/>
    <n v="4"/>
    <n v="0"/>
    <n v="0"/>
    <n v="906"/>
  </r>
  <r>
    <x v="3"/>
    <x v="6"/>
    <x v="27"/>
    <n v="24409"/>
    <n v="27"/>
    <n v="17762"/>
    <n v="10"/>
    <n v="904.03703703703707"/>
  </r>
  <r>
    <x v="1"/>
    <x v="3"/>
    <x v="6"/>
    <n v="130986"/>
    <n v="145"/>
    <n v="316615"/>
    <n v="394"/>
    <n v="903.351724137931"/>
  </r>
  <r>
    <x v="4"/>
    <x v="23"/>
    <x v="7"/>
    <n v="26150"/>
    <n v="29"/>
    <n v="24516"/>
    <n v="25"/>
    <n v="901.72413793103453"/>
  </r>
  <r>
    <x v="0"/>
    <x v="3"/>
    <x v="10"/>
    <n v="-12622"/>
    <n v="-14"/>
    <n v="183118"/>
    <n v="223"/>
    <n v="901.57142857142856"/>
  </r>
  <r>
    <x v="0"/>
    <x v="1"/>
    <x v="10"/>
    <n v="-1803"/>
    <n v="-2"/>
    <n v="987"/>
    <n v="1"/>
    <n v="901.5"/>
  </r>
  <r>
    <x v="4"/>
    <x v="6"/>
    <x v="19"/>
    <n v="1800"/>
    <n v="2"/>
    <n v="1688"/>
    <n v="1"/>
    <n v="900"/>
  </r>
  <r>
    <x v="0"/>
    <x v="4"/>
    <x v="9"/>
    <n v="37756"/>
    <n v="42"/>
    <n v="44730"/>
    <n v="70"/>
    <n v="898.95238095238096"/>
  </r>
  <r>
    <x v="4"/>
    <x v="3"/>
    <x v="28"/>
    <n v="42173"/>
    <n v="47"/>
    <n v="38637"/>
    <n v="39"/>
    <n v="897.29787234042556"/>
  </r>
  <r>
    <x v="3"/>
    <x v="28"/>
    <x v="5"/>
    <n v="12556"/>
    <n v="14"/>
    <n v="15842"/>
    <n v="17"/>
    <n v="896.85714285714289"/>
  </r>
  <r>
    <x v="2"/>
    <x v="23"/>
    <x v="6"/>
    <n v="1883013"/>
    <n v="2102"/>
    <n v="6681012"/>
    <n v="7503"/>
    <n v="895.81969552806845"/>
  </r>
  <r>
    <x v="3"/>
    <x v="4"/>
    <x v="0"/>
    <n v="102905"/>
    <n v="115"/>
    <n v="84006"/>
    <n v="75"/>
    <n v="894.82608695652175"/>
  </r>
  <r>
    <x v="1"/>
    <x v="17"/>
    <x v="17"/>
    <n v="1468334"/>
    <n v="1642"/>
    <n v="997827"/>
    <n v="850"/>
    <n v="894.23507917174175"/>
  </r>
  <r>
    <x v="3"/>
    <x v="1"/>
    <x v="15"/>
    <n v="391816"/>
    <n v="439"/>
    <n v="941490"/>
    <n v="795"/>
    <n v="892.51936218678816"/>
  </r>
  <r>
    <x v="3"/>
    <x v="30"/>
    <x v="4"/>
    <n v="3568"/>
    <n v="4"/>
    <n v="5942"/>
    <n v="7"/>
    <n v="892"/>
  </r>
  <r>
    <x v="3"/>
    <x v="3"/>
    <x v="26"/>
    <n v="1042340"/>
    <n v="1172"/>
    <n v="1301124"/>
    <n v="1368"/>
    <n v="889.36860068259386"/>
  </r>
  <r>
    <x v="4"/>
    <x v="19"/>
    <x v="11"/>
    <n v="112736"/>
    <n v="127"/>
    <n v="105690"/>
    <n v="109"/>
    <n v="887.6850393700787"/>
  </r>
  <r>
    <x v="3"/>
    <x v="19"/>
    <x v="25"/>
    <n v="3677690"/>
    <n v="4149"/>
    <n v="2809251"/>
    <n v="2835"/>
    <n v="886.40395275970116"/>
  </r>
  <r>
    <x v="2"/>
    <x v="0"/>
    <x v="27"/>
    <n v="-23877"/>
    <n v="-27"/>
    <n v="1413"/>
    <n v="4"/>
    <n v="884.33333333333337"/>
  </r>
  <r>
    <x v="2"/>
    <x v="17"/>
    <x v="18"/>
    <n v="5456690"/>
    <n v="6173"/>
    <n v="3022089"/>
    <n v="2651"/>
    <n v="883.96079701927749"/>
  </r>
  <r>
    <x v="2"/>
    <x v="19"/>
    <x v="22"/>
    <n v="4629424"/>
    <n v="5245"/>
    <n v="2453729"/>
    <n v="2759"/>
    <n v="882.63565300285984"/>
  </r>
  <r>
    <x v="2"/>
    <x v="1"/>
    <x v="14"/>
    <n v="431294"/>
    <n v="489"/>
    <n v="506549"/>
    <n v="486"/>
    <n v="881.99182004089982"/>
  </r>
  <r>
    <x v="3"/>
    <x v="23"/>
    <x v="19"/>
    <n v="2774860"/>
    <n v="3147"/>
    <n v="2279511"/>
    <n v="2490"/>
    <n v="881.74769621862094"/>
  </r>
  <r>
    <x v="0"/>
    <x v="3"/>
    <x v="28"/>
    <n v="493935"/>
    <n v="561"/>
    <n v="165737"/>
    <n v="192"/>
    <n v="880.4545454545455"/>
  </r>
  <r>
    <x v="3"/>
    <x v="19"/>
    <x v="22"/>
    <n v="5352592"/>
    <n v="6082"/>
    <n v="2743332"/>
    <n v="2822"/>
    <n v="880.07102926668858"/>
  </r>
  <r>
    <x v="0"/>
    <x v="27"/>
    <x v="18"/>
    <n v="866475"/>
    <n v="985"/>
    <n v="974175"/>
    <n v="1224"/>
    <n v="879.67005076142129"/>
  </r>
  <r>
    <x v="2"/>
    <x v="1"/>
    <x v="9"/>
    <n v="451818"/>
    <n v="514"/>
    <n v="559203"/>
    <n v="526"/>
    <n v="879.02334630350197"/>
  </r>
  <r>
    <x v="3"/>
    <x v="3"/>
    <x v="11"/>
    <n v="1272212"/>
    <n v="1448"/>
    <n v="1011824"/>
    <n v="1086"/>
    <n v="878.59944751381215"/>
  </r>
  <r>
    <x v="4"/>
    <x v="27"/>
    <x v="12"/>
    <n v="84299"/>
    <n v="96"/>
    <n v="77250"/>
    <n v="79"/>
    <n v="878.11458333333337"/>
  </r>
  <r>
    <x v="3"/>
    <x v="27"/>
    <x v="22"/>
    <n v="7268056"/>
    <n v="8279"/>
    <n v="6129540"/>
    <n v="6498"/>
    <n v="877.8905664935379"/>
  </r>
  <r>
    <x v="2"/>
    <x v="16"/>
    <x v="4"/>
    <n v="-15794"/>
    <n v="-18"/>
    <n v="-14346"/>
    <n v="-17"/>
    <n v="877.44444444444446"/>
  </r>
  <r>
    <x v="0"/>
    <x v="3"/>
    <x v="21"/>
    <n v="-149905"/>
    <n v="-171"/>
    <n v="305835"/>
    <n v="392"/>
    <n v="876.63742690058484"/>
  </r>
  <r>
    <x v="1"/>
    <x v="1"/>
    <x v="28"/>
    <n v="299460"/>
    <n v="342"/>
    <n v="626848"/>
    <n v="443"/>
    <n v="875.61403508771934"/>
  </r>
  <r>
    <x v="3"/>
    <x v="19"/>
    <x v="14"/>
    <n v="7160938"/>
    <n v="8200"/>
    <n v="6702500"/>
    <n v="7372"/>
    <n v="873.28512195121948"/>
  </r>
  <r>
    <x v="0"/>
    <x v="3"/>
    <x v="27"/>
    <n v="114225"/>
    <n v="131"/>
    <n v="368649"/>
    <n v="460"/>
    <n v="871.94656488549617"/>
  </r>
  <r>
    <x v="3"/>
    <x v="16"/>
    <x v="2"/>
    <n v="4359"/>
    <n v="5"/>
    <n v="3441"/>
    <n v="2"/>
    <n v="871.8"/>
  </r>
  <r>
    <x v="3"/>
    <x v="19"/>
    <x v="15"/>
    <n v="9496120"/>
    <n v="10894"/>
    <n v="11650026"/>
    <n v="12308"/>
    <n v="871.68349550211121"/>
  </r>
  <r>
    <x v="1"/>
    <x v="22"/>
    <x v="11"/>
    <n v="-1743"/>
    <n v="-2"/>
    <n v="40977"/>
    <n v="37"/>
    <n v="871.5"/>
  </r>
  <r>
    <x v="3"/>
    <x v="23"/>
    <x v="17"/>
    <n v="3123870"/>
    <n v="3587"/>
    <n v="3594883"/>
    <n v="4120"/>
    <n v="870.88653470867018"/>
  </r>
  <r>
    <x v="4"/>
    <x v="3"/>
    <x v="24"/>
    <n v="37384"/>
    <n v="43"/>
    <n v="35047"/>
    <n v="37"/>
    <n v="869.39534883720933"/>
  </r>
  <r>
    <x v="4"/>
    <x v="23"/>
    <x v="6"/>
    <n v="25180"/>
    <n v="29"/>
    <n v="23607"/>
    <n v="25"/>
    <n v="868.27586206896547"/>
  </r>
  <r>
    <x v="3"/>
    <x v="23"/>
    <x v="6"/>
    <n v="2303516"/>
    <n v="2653"/>
    <n v="2749665"/>
    <n v="2941"/>
    <n v="868.26837542404826"/>
  </r>
  <r>
    <x v="0"/>
    <x v="17"/>
    <x v="21"/>
    <n v="133708"/>
    <n v="154"/>
    <n v="234576"/>
    <n v="196"/>
    <n v="868.23376623376623"/>
  </r>
  <r>
    <x v="0"/>
    <x v="0"/>
    <x v="20"/>
    <n v="-1735"/>
    <n v="-2"/>
    <n v="-3787"/>
    <n v="-4"/>
    <n v="867.5"/>
  </r>
  <r>
    <x v="3"/>
    <x v="3"/>
    <x v="20"/>
    <n v="283526"/>
    <n v="327"/>
    <n v="1739342"/>
    <n v="1609"/>
    <n v="867.05198776758414"/>
  </r>
  <r>
    <x v="2"/>
    <x v="19"/>
    <x v="6"/>
    <n v="3507890"/>
    <n v="4048"/>
    <n v="3993784"/>
    <n v="4311"/>
    <n v="866.5736166007905"/>
  </r>
  <r>
    <x v="0"/>
    <x v="3"/>
    <x v="15"/>
    <n v="19049"/>
    <n v="22"/>
    <n v="317703"/>
    <n v="371"/>
    <n v="865.86363636363637"/>
  </r>
  <r>
    <x v="3"/>
    <x v="3"/>
    <x v="25"/>
    <n v="1797915"/>
    <n v="2077"/>
    <n v="1064955"/>
    <n v="1116"/>
    <n v="865.63071738083772"/>
  </r>
  <r>
    <x v="4"/>
    <x v="3"/>
    <x v="13"/>
    <n v="28560"/>
    <n v="33"/>
    <n v="26775"/>
    <n v="28"/>
    <n v="865.4545454545455"/>
  </r>
  <r>
    <x v="2"/>
    <x v="3"/>
    <x v="25"/>
    <n v="4762687"/>
    <n v="5507"/>
    <n v="1172295"/>
    <n v="1341"/>
    <n v="864.84238242237154"/>
  </r>
  <r>
    <x v="1"/>
    <x v="18"/>
    <x v="12"/>
    <n v="1727"/>
    <n v="2"/>
    <n v="1314"/>
    <n v="1"/>
    <n v="863.5"/>
  </r>
  <r>
    <x v="2"/>
    <x v="3"/>
    <x v="20"/>
    <n v="1016140"/>
    <n v="1178"/>
    <n v="1382676"/>
    <n v="1457"/>
    <n v="862.59762308998302"/>
  </r>
  <r>
    <x v="2"/>
    <x v="23"/>
    <x v="2"/>
    <n v="1649361"/>
    <n v="1914"/>
    <n v="2608474"/>
    <n v="3020"/>
    <n v="861.73510971786834"/>
  </r>
  <r>
    <x v="4"/>
    <x v="27"/>
    <x v="20"/>
    <n v="77448"/>
    <n v="90"/>
    <n v="72608"/>
    <n v="77"/>
    <n v="860.5333333333333"/>
  </r>
  <r>
    <x v="2"/>
    <x v="28"/>
    <x v="28"/>
    <n v="6876"/>
    <n v="8"/>
    <n v="15089"/>
    <n v="20"/>
    <n v="859.5"/>
  </r>
  <r>
    <x v="3"/>
    <x v="4"/>
    <x v="28"/>
    <n v="39534"/>
    <n v="46"/>
    <n v="52998"/>
    <n v="46"/>
    <n v="859.43478260869563"/>
  </r>
  <r>
    <x v="2"/>
    <x v="19"/>
    <x v="4"/>
    <n v="531545"/>
    <n v="619"/>
    <n v="1107084"/>
    <n v="1202"/>
    <n v="858.71567043618745"/>
  </r>
  <r>
    <x v="3"/>
    <x v="19"/>
    <x v="9"/>
    <n v="14176556"/>
    <n v="16524"/>
    <n v="16452178"/>
    <n v="17261"/>
    <n v="857.93730331638824"/>
  </r>
  <r>
    <x v="4"/>
    <x v="0"/>
    <x v="28"/>
    <n v="18856"/>
    <n v="22"/>
    <n v="18124"/>
    <n v="19"/>
    <n v="857.09090909090912"/>
  </r>
  <r>
    <x v="2"/>
    <x v="23"/>
    <x v="8"/>
    <n v="513131"/>
    <n v="599"/>
    <n v="1014918"/>
    <n v="1114"/>
    <n v="856.6460767946578"/>
  </r>
  <r>
    <x v="2"/>
    <x v="3"/>
    <x v="11"/>
    <n v="2159955"/>
    <n v="2528"/>
    <n v="2094015"/>
    <n v="2459"/>
    <n v="854.41257911392404"/>
  </r>
  <r>
    <x v="3"/>
    <x v="19"/>
    <x v="0"/>
    <n v="8392767"/>
    <n v="9828"/>
    <n v="5578395"/>
    <n v="5865"/>
    <n v="853.96489621489627"/>
  </r>
  <r>
    <x v="0"/>
    <x v="19"/>
    <x v="4"/>
    <n v="300504"/>
    <n v="352"/>
    <n v="289185"/>
    <n v="318"/>
    <n v="853.7045454545455"/>
  </r>
  <r>
    <x v="0"/>
    <x v="25"/>
    <x v="8"/>
    <n v="690270"/>
    <n v="809"/>
    <n v="668768"/>
    <n v="756"/>
    <n v="853.238566131026"/>
  </r>
  <r>
    <x v="3"/>
    <x v="25"/>
    <x v="5"/>
    <n v="5207237"/>
    <n v="6104"/>
    <n v="1205688"/>
    <n v="1167"/>
    <n v="853.08600917431193"/>
  </r>
  <r>
    <x v="3"/>
    <x v="24"/>
    <x v="8"/>
    <n v="1495184"/>
    <n v="1753"/>
    <n v="646062"/>
    <n v="629"/>
    <n v="852.92869366799766"/>
  </r>
  <r>
    <x v="4"/>
    <x v="19"/>
    <x v="26"/>
    <n v="57872"/>
    <n v="68"/>
    <n v="48793"/>
    <n v="51"/>
    <n v="851.05882352941171"/>
  </r>
  <r>
    <x v="3"/>
    <x v="27"/>
    <x v="6"/>
    <n v="8241152"/>
    <n v="9699"/>
    <n v="8593288"/>
    <n v="8955"/>
    <n v="849.6908959686566"/>
  </r>
  <r>
    <x v="3"/>
    <x v="19"/>
    <x v="10"/>
    <n v="3666903"/>
    <n v="4317"/>
    <n v="2970152"/>
    <n v="3000"/>
    <n v="849.41000694927038"/>
  </r>
  <r>
    <x v="3"/>
    <x v="3"/>
    <x v="9"/>
    <n v="1535319"/>
    <n v="1808"/>
    <n v="1376070"/>
    <n v="1451"/>
    <n v="849.18086283185846"/>
  </r>
  <r>
    <x v="4"/>
    <x v="19"/>
    <x v="25"/>
    <n v="76338"/>
    <n v="90"/>
    <n v="71567"/>
    <n v="77"/>
    <n v="848.2"/>
  </r>
  <r>
    <x v="3"/>
    <x v="3"/>
    <x v="1"/>
    <n v="1184583"/>
    <n v="1397"/>
    <n v="1033014"/>
    <n v="1109"/>
    <n v="847.94774516821758"/>
  </r>
  <r>
    <x v="0"/>
    <x v="3"/>
    <x v="26"/>
    <n v="379709"/>
    <n v="448"/>
    <n v="188446"/>
    <n v="227"/>
    <n v="847.56473214285711"/>
  </r>
  <r>
    <x v="1"/>
    <x v="17"/>
    <x v="22"/>
    <n v="471830"/>
    <n v="557"/>
    <n v="828231"/>
    <n v="710"/>
    <n v="847.09156193895876"/>
  </r>
  <r>
    <x v="3"/>
    <x v="27"/>
    <x v="20"/>
    <n v="5296864"/>
    <n v="6259"/>
    <n v="4819314"/>
    <n v="5264"/>
    <n v="846.27959737977312"/>
  </r>
  <r>
    <x v="3"/>
    <x v="4"/>
    <x v="23"/>
    <n v="47388"/>
    <n v="56"/>
    <n v="56082"/>
    <n v="52"/>
    <n v="846.21428571428567"/>
  </r>
  <r>
    <x v="3"/>
    <x v="27"/>
    <x v="5"/>
    <n v="6468597"/>
    <n v="7648"/>
    <n v="5537923"/>
    <n v="5880"/>
    <n v="845.78935669456064"/>
  </r>
  <r>
    <x v="3"/>
    <x v="3"/>
    <x v="0"/>
    <n v="2028510"/>
    <n v="2399"/>
    <n v="1977948"/>
    <n v="2196"/>
    <n v="845.56481867444768"/>
  </r>
  <r>
    <x v="0"/>
    <x v="19"/>
    <x v="22"/>
    <n v="469130"/>
    <n v="555"/>
    <n v="377103"/>
    <n v="413"/>
    <n v="845.27927927927931"/>
  </r>
  <r>
    <x v="2"/>
    <x v="3"/>
    <x v="24"/>
    <n v="1471206"/>
    <n v="1741"/>
    <n v="1859110"/>
    <n v="2147"/>
    <n v="845.03503733486502"/>
  </r>
  <r>
    <x v="2"/>
    <x v="18"/>
    <x v="15"/>
    <n v="4225"/>
    <n v="5"/>
    <n v="1014"/>
    <n v="1"/>
    <n v="845"/>
  </r>
  <r>
    <x v="2"/>
    <x v="0"/>
    <x v="15"/>
    <n v="-161299"/>
    <n v="-191"/>
    <n v="329365"/>
    <n v="441"/>
    <n v="844.49738219895289"/>
  </r>
  <r>
    <x v="3"/>
    <x v="3"/>
    <x v="28"/>
    <n v="2514417"/>
    <n v="2978"/>
    <n v="2093887"/>
    <n v="2264"/>
    <n v="844.33075889858969"/>
  </r>
  <r>
    <x v="2"/>
    <x v="18"/>
    <x v="4"/>
    <n v="2532"/>
    <n v="3"/>
    <n v="2136"/>
    <n v="2"/>
    <n v="844"/>
  </r>
  <r>
    <x v="3"/>
    <x v="27"/>
    <x v="19"/>
    <n v="5609865"/>
    <n v="6649"/>
    <n v="6409917"/>
    <n v="6817"/>
    <n v="843.71559633027528"/>
  </r>
  <r>
    <x v="3"/>
    <x v="3"/>
    <x v="4"/>
    <n v="164523"/>
    <n v="195"/>
    <n v="82109"/>
    <n v="83"/>
    <n v="843.70769230769235"/>
  </r>
  <r>
    <x v="4"/>
    <x v="23"/>
    <x v="18"/>
    <n v="37888"/>
    <n v="45"/>
    <n v="35520"/>
    <n v="38"/>
    <n v="841.95555555555552"/>
  </r>
  <r>
    <x v="3"/>
    <x v="0"/>
    <x v="24"/>
    <n v="4088828"/>
    <n v="4857"/>
    <n v="1570410"/>
    <n v="1862"/>
    <n v="841.84228947910231"/>
  </r>
  <r>
    <x v="0"/>
    <x v="4"/>
    <x v="5"/>
    <n v="15993"/>
    <n v="19"/>
    <n v="21282"/>
    <n v="41"/>
    <n v="841.73684210526312"/>
  </r>
  <r>
    <x v="4"/>
    <x v="3"/>
    <x v="3"/>
    <n v="47972"/>
    <n v="57"/>
    <n v="44974"/>
    <n v="49"/>
    <n v="841.61403508771934"/>
  </r>
  <r>
    <x v="4"/>
    <x v="23"/>
    <x v="17"/>
    <n v="38710"/>
    <n v="46"/>
    <n v="36291"/>
    <n v="39"/>
    <n v="841.52173913043475"/>
  </r>
  <r>
    <x v="1"/>
    <x v="1"/>
    <x v="14"/>
    <n v="-2524"/>
    <n v="-3"/>
    <n v="58164"/>
    <n v="39"/>
    <n v="841.33333333333337"/>
  </r>
  <r>
    <x v="1"/>
    <x v="1"/>
    <x v="21"/>
    <n v="-2524"/>
    <n v="-3"/>
    <n v="4829"/>
    <n v="4"/>
    <n v="841.33333333333337"/>
  </r>
  <r>
    <x v="3"/>
    <x v="3"/>
    <x v="16"/>
    <n v="1980087"/>
    <n v="2354"/>
    <n v="1655848"/>
    <n v="1830"/>
    <n v="841.1584536958369"/>
  </r>
  <r>
    <x v="2"/>
    <x v="1"/>
    <x v="11"/>
    <n v="375051"/>
    <n v="446"/>
    <n v="599304"/>
    <n v="545"/>
    <n v="840.92152466367713"/>
  </r>
  <r>
    <x v="3"/>
    <x v="27"/>
    <x v="17"/>
    <n v="8802320"/>
    <n v="10471"/>
    <n v="6715295"/>
    <n v="7464"/>
    <n v="840.63795244007258"/>
  </r>
  <r>
    <x v="0"/>
    <x v="28"/>
    <x v="3"/>
    <n v="8396"/>
    <n v="10"/>
    <n v="4961"/>
    <n v="6"/>
    <n v="839.6"/>
  </r>
  <r>
    <x v="4"/>
    <x v="6"/>
    <x v="25"/>
    <n v="1679"/>
    <n v="2"/>
    <n v="1574"/>
    <n v="1"/>
    <n v="839.5"/>
  </r>
  <r>
    <x v="3"/>
    <x v="29"/>
    <x v="5"/>
    <n v="12008884"/>
    <n v="14313"/>
    <n v="2306886"/>
    <n v="2399"/>
    <n v="839.01935303570178"/>
  </r>
  <r>
    <x v="3"/>
    <x v="28"/>
    <x v="16"/>
    <n v="35235"/>
    <n v="42"/>
    <n v="23106"/>
    <n v="29"/>
    <n v="838.92857142857144"/>
  </r>
  <r>
    <x v="1"/>
    <x v="17"/>
    <x v="21"/>
    <n v="562736"/>
    <n v="671"/>
    <n v="884943"/>
    <n v="649"/>
    <n v="838.65275707898661"/>
  </r>
  <r>
    <x v="3"/>
    <x v="28"/>
    <x v="9"/>
    <n v="15092"/>
    <n v="18"/>
    <n v="21273"/>
    <n v="27"/>
    <n v="838.44444444444446"/>
  </r>
  <r>
    <x v="3"/>
    <x v="23"/>
    <x v="20"/>
    <n v="2800070"/>
    <n v="3344"/>
    <n v="2229076"/>
    <n v="2381"/>
    <n v="837.34150717703346"/>
  </r>
  <r>
    <x v="3"/>
    <x v="3"/>
    <x v="24"/>
    <n v="1811593"/>
    <n v="2166"/>
    <n v="1292730"/>
    <n v="1365"/>
    <n v="836.37719298245611"/>
  </r>
  <r>
    <x v="4"/>
    <x v="19"/>
    <x v="20"/>
    <n v="5016"/>
    <n v="6"/>
    <n v="4702"/>
    <n v="5"/>
    <n v="836"/>
  </r>
  <r>
    <x v="3"/>
    <x v="7"/>
    <x v="5"/>
    <n v="25048"/>
    <n v="30"/>
    <n v="23004"/>
    <n v="18"/>
    <n v="834.93333333333328"/>
  </r>
  <r>
    <x v="3"/>
    <x v="3"/>
    <x v="3"/>
    <n v="2210667"/>
    <n v="2649"/>
    <n v="2546181"/>
    <n v="2870"/>
    <n v="834.52887882219704"/>
  </r>
  <r>
    <x v="2"/>
    <x v="19"/>
    <x v="5"/>
    <n v="523200"/>
    <n v="627"/>
    <n v="1154761"/>
    <n v="1198"/>
    <n v="834.4497607655502"/>
  </r>
  <r>
    <x v="3"/>
    <x v="19"/>
    <x v="23"/>
    <n v="8324457"/>
    <n v="9992"/>
    <n v="8371980"/>
    <n v="9033"/>
    <n v="833.11218975180145"/>
  </r>
  <r>
    <x v="2"/>
    <x v="22"/>
    <x v="6"/>
    <n v="-8331"/>
    <n v="-10"/>
    <n v="-682"/>
    <n v="-1"/>
    <n v="833.1"/>
  </r>
  <r>
    <x v="4"/>
    <x v="25"/>
    <x v="8"/>
    <n v="18322"/>
    <n v="22"/>
    <n v="17177"/>
    <n v="19"/>
    <n v="832.81818181818187"/>
  </r>
  <r>
    <x v="1"/>
    <x v="4"/>
    <x v="26"/>
    <n v="39948"/>
    <n v="48"/>
    <n v="75764"/>
    <n v="73"/>
    <n v="832.25"/>
  </r>
  <r>
    <x v="0"/>
    <x v="19"/>
    <x v="18"/>
    <n v="979365"/>
    <n v="1177"/>
    <n v="750362"/>
    <n v="901"/>
    <n v="832.08581138487682"/>
  </r>
  <r>
    <x v="2"/>
    <x v="19"/>
    <x v="25"/>
    <n v="5265282"/>
    <n v="6329"/>
    <n v="3398499"/>
    <n v="3709"/>
    <n v="831.9295307315532"/>
  </r>
  <r>
    <x v="3"/>
    <x v="28"/>
    <x v="18"/>
    <n v="27444"/>
    <n v="33"/>
    <n v="23217"/>
    <n v="29"/>
    <n v="831.63636363636363"/>
  </r>
  <r>
    <x v="2"/>
    <x v="3"/>
    <x v="28"/>
    <n v="2107044"/>
    <n v="2534"/>
    <n v="1252395"/>
    <n v="1457"/>
    <n v="831.5090765588003"/>
  </r>
  <r>
    <x v="3"/>
    <x v="0"/>
    <x v="23"/>
    <n v="-9969"/>
    <n v="-12"/>
    <n v="21589"/>
    <n v="45"/>
    <n v="830.75"/>
  </r>
  <r>
    <x v="3"/>
    <x v="3"/>
    <x v="15"/>
    <n v="1437527"/>
    <n v="1734"/>
    <n v="2101955"/>
    <n v="2376"/>
    <n v="829.02364475201841"/>
  </r>
  <r>
    <x v="1"/>
    <x v="0"/>
    <x v="16"/>
    <n v="-3316"/>
    <n v="-4"/>
    <n v="24384"/>
    <n v="41"/>
    <n v="829"/>
  </r>
  <r>
    <x v="4"/>
    <x v="3"/>
    <x v="26"/>
    <n v="13254"/>
    <n v="16"/>
    <n v="12426"/>
    <n v="14"/>
    <n v="828.375"/>
  </r>
  <r>
    <x v="2"/>
    <x v="23"/>
    <x v="13"/>
    <n v="2168458"/>
    <n v="2619"/>
    <n v="0"/>
    <n v="0"/>
    <n v="827.97174494081708"/>
  </r>
  <r>
    <x v="2"/>
    <x v="0"/>
    <x v="28"/>
    <n v="1865336"/>
    <n v="2254"/>
    <n v="3736554"/>
    <n v="5171"/>
    <n v="827.56699201419701"/>
  </r>
  <r>
    <x v="3"/>
    <x v="23"/>
    <x v="4"/>
    <n v="4348411"/>
    <n v="5256"/>
    <n v="2999383"/>
    <n v="3082"/>
    <n v="827.32324961948245"/>
  </r>
  <r>
    <x v="3"/>
    <x v="25"/>
    <x v="8"/>
    <n v="6793044"/>
    <n v="8212"/>
    <n v="3054070"/>
    <n v="3163"/>
    <n v="827.2094495859717"/>
  </r>
  <r>
    <x v="3"/>
    <x v="19"/>
    <x v="27"/>
    <n v="5153335"/>
    <n v="6231"/>
    <n v="4569296"/>
    <n v="4796"/>
    <n v="827.04782538918312"/>
  </r>
  <r>
    <x v="3"/>
    <x v="14"/>
    <x v="20"/>
    <n v="79310"/>
    <n v="96"/>
    <n v="5877"/>
    <n v="5"/>
    <n v="826.14583333333337"/>
  </r>
  <r>
    <x v="2"/>
    <x v="19"/>
    <x v="0"/>
    <n v="3931554"/>
    <n v="4766"/>
    <n v="5868358"/>
    <n v="6632"/>
    <n v="824.91691145614766"/>
  </r>
  <r>
    <x v="3"/>
    <x v="23"/>
    <x v="22"/>
    <n v="3218302"/>
    <n v="3904"/>
    <n v="2088308"/>
    <n v="2200"/>
    <n v="824.36014344262298"/>
  </r>
  <r>
    <x v="3"/>
    <x v="19"/>
    <x v="13"/>
    <n v="13487377"/>
    <n v="16373"/>
    <n v="8709270"/>
    <n v="9839"/>
    <n v="823.75722225615345"/>
  </r>
  <r>
    <x v="4"/>
    <x v="19"/>
    <x v="16"/>
    <n v="55988"/>
    <n v="68"/>
    <n v="52489"/>
    <n v="58"/>
    <n v="823.35294117647061"/>
  </r>
  <r>
    <x v="0"/>
    <x v="3"/>
    <x v="0"/>
    <n v="131700"/>
    <n v="160"/>
    <n v="158646"/>
    <n v="185"/>
    <n v="823.125"/>
  </r>
  <r>
    <x v="3"/>
    <x v="23"/>
    <x v="7"/>
    <n v="1536708"/>
    <n v="1870"/>
    <n v="3162087"/>
    <n v="3430"/>
    <n v="821.76898395721923"/>
  </r>
  <r>
    <x v="4"/>
    <x v="3"/>
    <x v="25"/>
    <n v="19708"/>
    <n v="24"/>
    <n v="18476"/>
    <n v="20"/>
    <n v="821.16666666666663"/>
  </r>
  <r>
    <x v="3"/>
    <x v="31"/>
    <x v="8"/>
    <n v="205252"/>
    <n v="250"/>
    <n v="88093"/>
    <n v="68"/>
    <n v="821.00800000000004"/>
  </r>
  <r>
    <x v="3"/>
    <x v="23"/>
    <x v="12"/>
    <n v="1794160"/>
    <n v="2186"/>
    <n v="1768340"/>
    <n v="1854"/>
    <n v="820.75022872827083"/>
  </r>
  <r>
    <x v="2"/>
    <x v="19"/>
    <x v="27"/>
    <n v="5626158"/>
    <n v="6863"/>
    <n v="4491528"/>
    <n v="5156"/>
    <n v="819.78114527174705"/>
  </r>
  <r>
    <x v="4"/>
    <x v="27"/>
    <x v="6"/>
    <n v="123524"/>
    <n v="151"/>
    <n v="117032"/>
    <n v="131"/>
    <n v="818.0397350993378"/>
  </r>
  <r>
    <x v="2"/>
    <x v="3"/>
    <x v="7"/>
    <n v="-26145"/>
    <n v="-32"/>
    <n v="3444"/>
    <n v="5"/>
    <n v="817.03125"/>
  </r>
  <r>
    <x v="0"/>
    <x v="25"/>
    <x v="5"/>
    <n v="1762770"/>
    <n v="2161"/>
    <n v="107572"/>
    <n v="114"/>
    <n v="815.7195742711707"/>
  </r>
  <r>
    <x v="3"/>
    <x v="19"/>
    <x v="3"/>
    <n v="6853855"/>
    <n v="8408"/>
    <n v="8488649"/>
    <n v="9381"/>
    <n v="815.15877735490005"/>
  </r>
  <r>
    <x v="3"/>
    <x v="23"/>
    <x v="2"/>
    <n v="2411937"/>
    <n v="2959"/>
    <n v="4649679"/>
    <n v="5294"/>
    <n v="815.11895910780675"/>
  </r>
  <r>
    <x v="0"/>
    <x v="23"/>
    <x v="27"/>
    <n v="1721713"/>
    <n v="2113"/>
    <n v="87969"/>
    <n v="106"/>
    <n v="814.81921438712732"/>
  </r>
  <r>
    <x v="2"/>
    <x v="25"/>
    <x v="5"/>
    <n v="9873453"/>
    <n v="12134"/>
    <n v="992939"/>
    <n v="976"/>
    <n v="813.70141750453274"/>
  </r>
  <r>
    <x v="3"/>
    <x v="14"/>
    <x v="24"/>
    <n v="331850"/>
    <n v="408"/>
    <n v="309929"/>
    <n v="348"/>
    <n v="813.35784313725492"/>
  </r>
  <r>
    <x v="2"/>
    <x v="3"/>
    <x v="1"/>
    <n v="5977242"/>
    <n v="7349"/>
    <n v="1616234"/>
    <n v="1832"/>
    <n v="813.34086270240846"/>
  </r>
  <r>
    <x v="0"/>
    <x v="3"/>
    <x v="23"/>
    <n v="37413"/>
    <n v="46"/>
    <n v="467503"/>
    <n v="569"/>
    <n v="813.32608695652175"/>
  </r>
  <r>
    <x v="3"/>
    <x v="27"/>
    <x v="8"/>
    <n v="6502642"/>
    <n v="7997"/>
    <n v="4997224"/>
    <n v="5069"/>
    <n v="813.13517569088413"/>
  </r>
  <r>
    <x v="2"/>
    <x v="28"/>
    <x v="10"/>
    <n v="7316"/>
    <n v="9"/>
    <n v="9642"/>
    <n v="13"/>
    <n v="812.88888888888891"/>
  </r>
  <r>
    <x v="2"/>
    <x v="3"/>
    <x v="9"/>
    <n v="3481295"/>
    <n v="4283"/>
    <n v="2021964"/>
    <n v="2316"/>
    <n v="812.81695073546575"/>
  </r>
  <r>
    <x v="3"/>
    <x v="28"/>
    <x v="3"/>
    <n v="24384"/>
    <n v="30"/>
    <n v="28899"/>
    <n v="38"/>
    <n v="812.8"/>
  </r>
  <r>
    <x v="3"/>
    <x v="16"/>
    <x v="12"/>
    <n v="4061"/>
    <n v="5"/>
    <n v="3162"/>
    <n v="2"/>
    <n v="812.2"/>
  </r>
  <r>
    <x v="3"/>
    <x v="0"/>
    <x v="26"/>
    <n v="849686"/>
    <n v="1047"/>
    <n v="1775692"/>
    <n v="2106"/>
    <n v="811.54345749761228"/>
  </r>
  <r>
    <x v="2"/>
    <x v="19"/>
    <x v="23"/>
    <n v="11015062"/>
    <n v="13574"/>
    <n v="19502561"/>
    <n v="22499"/>
    <n v="811.48239280978339"/>
  </r>
  <r>
    <x v="2"/>
    <x v="23"/>
    <x v="22"/>
    <n v="5171816"/>
    <n v="6377"/>
    <n v="3003051"/>
    <n v="3482"/>
    <n v="811.01082013485961"/>
  </r>
  <r>
    <x v="2"/>
    <x v="18"/>
    <x v="9"/>
    <n v="3244"/>
    <n v="4"/>
    <n v="3042"/>
    <n v="3"/>
    <n v="811"/>
  </r>
  <r>
    <x v="2"/>
    <x v="3"/>
    <x v="27"/>
    <n v="611992"/>
    <n v="755"/>
    <n v="1574222"/>
    <n v="1850"/>
    <n v="810.58543046357613"/>
  </r>
  <r>
    <x v="2"/>
    <x v="19"/>
    <x v="16"/>
    <n v="17457661"/>
    <n v="21556"/>
    <n v="11375042"/>
    <n v="12343"/>
    <n v="809.87479124141771"/>
  </r>
  <r>
    <x v="4"/>
    <x v="27"/>
    <x v="22"/>
    <n v="84179"/>
    <n v="104"/>
    <n v="78918"/>
    <n v="89"/>
    <n v="809.41346153846155"/>
  </r>
  <r>
    <x v="3"/>
    <x v="3"/>
    <x v="14"/>
    <n v="1728058"/>
    <n v="2136"/>
    <n v="892438"/>
    <n v="946"/>
    <n v="809.0159176029963"/>
  </r>
  <r>
    <x v="3"/>
    <x v="6"/>
    <x v="10"/>
    <n v="24256"/>
    <n v="30"/>
    <n v="14027"/>
    <n v="0"/>
    <n v="808.5333333333333"/>
  </r>
  <r>
    <x v="4"/>
    <x v="27"/>
    <x v="17"/>
    <n v="92167"/>
    <n v="114"/>
    <n v="86406"/>
    <n v="97"/>
    <n v="808.48245614035091"/>
  </r>
  <r>
    <x v="0"/>
    <x v="3"/>
    <x v="20"/>
    <n v="46877"/>
    <n v="58"/>
    <n v="201729"/>
    <n v="262"/>
    <n v="808.22413793103453"/>
  </r>
  <r>
    <x v="2"/>
    <x v="3"/>
    <x v="0"/>
    <n v="1219566"/>
    <n v="1509"/>
    <n v="1234265"/>
    <n v="1430"/>
    <n v="808.19483101391654"/>
  </r>
  <r>
    <x v="3"/>
    <x v="19"/>
    <x v="16"/>
    <n v="6995470"/>
    <n v="8657"/>
    <n v="5675349"/>
    <n v="6089"/>
    <n v="808.07092526279314"/>
  </r>
  <r>
    <x v="4"/>
    <x v="3"/>
    <x v="23"/>
    <n v="25834"/>
    <n v="32"/>
    <n v="24219"/>
    <n v="27"/>
    <n v="807.3125"/>
  </r>
  <r>
    <x v="4"/>
    <x v="19"/>
    <x v="1"/>
    <n v="136420"/>
    <n v="169"/>
    <n v="128778"/>
    <n v="146"/>
    <n v="807.21893491124263"/>
  </r>
  <r>
    <x v="0"/>
    <x v="19"/>
    <x v="3"/>
    <n v="1126612"/>
    <n v="1397"/>
    <n v="1048662"/>
    <n v="1240"/>
    <n v="806.45096635647815"/>
  </r>
  <r>
    <x v="3"/>
    <x v="23"/>
    <x v="27"/>
    <n v="4336169"/>
    <n v="5394"/>
    <n v="1097290"/>
    <n v="1120"/>
    <n v="803.88746755654427"/>
  </r>
  <r>
    <x v="1"/>
    <x v="0"/>
    <x v="11"/>
    <n v="-10448"/>
    <n v="-13"/>
    <n v="856692"/>
    <n v="1513"/>
    <n v="803.69230769230774"/>
  </r>
  <r>
    <x v="2"/>
    <x v="23"/>
    <x v="27"/>
    <n v="4902155"/>
    <n v="6101"/>
    <n v="987213"/>
    <n v="1139"/>
    <n v="803.50024586133418"/>
  </r>
  <r>
    <x v="3"/>
    <x v="3"/>
    <x v="13"/>
    <n v="1704130"/>
    <n v="2121"/>
    <n v="2282562"/>
    <n v="2543"/>
    <n v="803.45591702027343"/>
  </r>
  <r>
    <x v="3"/>
    <x v="3"/>
    <x v="23"/>
    <n v="1710586"/>
    <n v="2133"/>
    <n v="1689219"/>
    <n v="1866"/>
    <n v="801.96249413970929"/>
  </r>
  <r>
    <x v="2"/>
    <x v="19"/>
    <x v="3"/>
    <n v="4951842"/>
    <n v="6178"/>
    <n v="6703814"/>
    <n v="8035"/>
    <n v="801.52832631919716"/>
  </r>
  <r>
    <x v="2"/>
    <x v="3"/>
    <x v="26"/>
    <n v="1342517"/>
    <n v="1675"/>
    <n v="1228444"/>
    <n v="1389"/>
    <n v="801.50268656716423"/>
  </r>
  <r>
    <x v="2"/>
    <x v="23"/>
    <x v="19"/>
    <n v="3289897"/>
    <n v="4114"/>
    <n v="2881930"/>
    <n v="3279"/>
    <n v="799.68327661643173"/>
  </r>
  <r>
    <x v="1"/>
    <x v="21"/>
    <x v="8"/>
    <n v="2313078"/>
    <n v="2894"/>
    <n v="820784"/>
    <n v="876"/>
    <n v="799.26675881133383"/>
  </r>
  <r>
    <x v="3"/>
    <x v="23"/>
    <x v="10"/>
    <n v="1735280"/>
    <n v="2173"/>
    <n v="1935456"/>
    <n v="1986"/>
    <n v="798.5641969627244"/>
  </r>
  <r>
    <x v="3"/>
    <x v="16"/>
    <x v="16"/>
    <n v="1597"/>
    <n v="2"/>
    <n v="1497"/>
    <n v="1"/>
    <n v="798.5"/>
  </r>
  <r>
    <x v="3"/>
    <x v="23"/>
    <x v="18"/>
    <n v="5417743"/>
    <n v="6798"/>
    <n v="3858299"/>
    <n v="4398"/>
    <n v="796.96131215063258"/>
  </r>
  <r>
    <x v="2"/>
    <x v="15"/>
    <x v="1"/>
    <n v="2390"/>
    <n v="3"/>
    <n v="0"/>
    <n v="-12"/>
    <n v="796.66666666666663"/>
  </r>
  <r>
    <x v="3"/>
    <x v="28"/>
    <x v="28"/>
    <n v="2389"/>
    <n v="3"/>
    <n v="3817"/>
    <n v="4"/>
    <n v="796.33333333333337"/>
  </r>
  <r>
    <x v="0"/>
    <x v="23"/>
    <x v="6"/>
    <n v="424344"/>
    <n v="533"/>
    <n v="904980"/>
    <n v="1042"/>
    <n v="796.14258911819888"/>
  </r>
  <r>
    <x v="2"/>
    <x v="22"/>
    <x v="24"/>
    <n v="-4774"/>
    <n v="-6"/>
    <n v="433"/>
    <n v="1"/>
    <n v="795.66666666666663"/>
  </r>
  <r>
    <x v="3"/>
    <x v="27"/>
    <x v="10"/>
    <n v="4337079"/>
    <n v="5451"/>
    <n v="4399853"/>
    <n v="4712"/>
    <n v="795.64832140891576"/>
  </r>
  <r>
    <x v="4"/>
    <x v="27"/>
    <x v="18"/>
    <n v="111215"/>
    <n v="140"/>
    <n v="104264"/>
    <n v="120"/>
    <n v="794.39285714285711"/>
  </r>
  <r>
    <x v="4"/>
    <x v="19"/>
    <x v="23"/>
    <n v="88075"/>
    <n v="111"/>
    <n v="82570"/>
    <n v="95"/>
    <n v="793.46846846846847"/>
  </r>
  <r>
    <x v="1"/>
    <x v="21"/>
    <x v="5"/>
    <n v="5170822"/>
    <n v="6520"/>
    <n v="378145"/>
    <n v="372"/>
    <n v="793.07085889570556"/>
  </r>
  <r>
    <x v="4"/>
    <x v="19"/>
    <x v="13"/>
    <n v="94325"/>
    <n v="119"/>
    <n v="91655"/>
    <n v="106"/>
    <n v="792.64705882352939"/>
  </r>
  <r>
    <x v="2"/>
    <x v="3"/>
    <x v="14"/>
    <n v="2891840"/>
    <n v="3650"/>
    <n v="2584736"/>
    <n v="2904"/>
    <n v="792.28493150684926"/>
  </r>
  <r>
    <x v="1"/>
    <x v="18"/>
    <x v="6"/>
    <n v="2376"/>
    <n v="3"/>
    <n v="1099"/>
    <n v="1"/>
    <n v="792"/>
  </r>
  <r>
    <x v="1"/>
    <x v="17"/>
    <x v="16"/>
    <n v="489255"/>
    <n v="618"/>
    <n v="2623729"/>
    <n v="2498"/>
    <n v="791.67475728155341"/>
  </r>
  <r>
    <x v="2"/>
    <x v="19"/>
    <x v="13"/>
    <n v="5084083"/>
    <n v="6431"/>
    <n v="8570204"/>
    <n v="9340"/>
    <n v="790.55870004664905"/>
  </r>
  <r>
    <x v="0"/>
    <x v="16"/>
    <x v="26"/>
    <n v="4739"/>
    <n v="6"/>
    <n v="0"/>
    <n v="0"/>
    <n v="789.83333333333337"/>
  </r>
  <r>
    <x v="3"/>
    <x v="27"/>
    <x v="18"/>
    <n v="9258045"/>
    <n v="11729"/>
    <n v="7960658"/>
    <n v="9549"/>
    <n v="789.32943984994461"/>
  </r>
  <r>
    <x v="2"/>
    <x v="23"/>
    <x v="17"/>
    <n v="1626185"/>
    <n v="2063"/>
    <n v="4200364"/>
    <n v="4876"/>
    <n v="788.26223945710126"/>
  </r>
  <r>
    <x v="4"/>
    <x v="19"/>
    <x v="28"/>
    <n v="118988"/>
    <n v="151"/>
    <n v="111551"/>
    <n v="130"/>
    <n v="788"/>
  </r>
  <r>
    <x v="2"/>
    <x v="0"/>
    <x v="22"/>
    <n v="-6299"/>
    <n v="-8"/>
    <n v="-1326"/>
    <n v="-2"/>
    <n v="787.375"/>
  </r>
  <r>
    <x v="3"/>
    <x v="19"/>
    <x v="24"/>
    <n v="14340963"/>
    <n v="18214"/>
    <n v="7702872"/>
    <n v="9311"/>
    <n v="787.35933897002303"/>
  </r>
  <r>
    <x v="3"/>
    <x v="27"/>
    <x v="12"/>
    <n v="3852408"/>
    <n v="4901"/>
    <n v="5030268"/>
    <n v="5465"/>
    <n v="786.04529687818808"/>
  </r>
  <r>
    <x v="0"/>
    <x v="19"/>
    <x v="14"/>
    <n v="747824"/>
    <n v="953"/>
    <n v="1120368"/>
    <n v="1380"/>
    <n v="784.70514165792235"/>
  </r>
  <r>
    <x v="0"/>
    <x v="3"/>
    <x v="9"/>
    <n v="483998"/>
    <n v="617"/>
    <n v="331753"/>
    <n v="384"/>
    <n v="784.43760129659643"/>
  </r>
  <r>
    <x v="3"/>
    <x v="15"/>
    <x v="26"/>
    <n v="3136"/>
    <n v="4"/>
    <n v="1617"/>
    <n v="-1"/>
    <n v="784"/>
  </r>
  <r>
    <x v="1"/>
    <x v="23"/>
    <x v="5"/>
    <n v="1023524"/>
    <n v="1307"/>
    <n v="3718119"/>
    <n v="4812"/>
    <n v="783.10941086457535"/>
  </r>
  <r>
    <x v="4"/>
    <x v="3"/>
    <x v="20"/>
    <n v="1566"/>
    <n v="2"/>
    <n v="1468"/>
    <n v="1"/>
    <n v="783"/>
  </r>
  <r>
    <x v="3"/>
    <x v="28"/>
    <x v="1"/>
    <n v="13306"/>
    <n v="17"/>
    <n v="25742"/>
    <n v="38"/>
    <n v="782.70588235294122"/>
  </r>
  <r>
    <x v="3"/>
    <x v="28"/>
    <x v="7"/>
    <n v="12512"/>
    <n v="16"/>
    <n v="15228"/>
    <n v="20"/>
    <n v="782"/>
  </r>
  <r>
    <x v="1"/>
    <x v="18"/>
    <x v="18"/>
    <n v="-3126"/>
    <n v="-4"/>
    <n v="2931"/>
    <n v="3"/>
    <n v="781.5"/>
  </r>
  <r>
    <x v="2"/>
    <x v="24"/>
    <x v="8"/>
    <n v="2659180"/>
    <n v="3403"/>
    <n v="500181"/>
    <n v="506"/>
    <n v="781.4222744637085"/>
  </r>
  <r>
    <x v="2"/>
    <x v="23"/>
    <x v="5"/>
    <n v="628768"/>
    <n v="805"/>
    <n v="1665387"/>
    <n v="1946"/>
    <n v="781.07826086956527"/>
  </r>
  <r>
    <x v="2"/>
    <x v="19"/>
    <x v="14"/>
    <n v="4897985"/>
    <n v="6281"/>
    <n v="7160206"/>
    <n v="8470"/>
    <n v="779.80974367138992"/>
  </r>
  <r>
    <x v="2"/>
    <x v="23"/>
    <x v="10"/>
    <n v="3413067"/>
    <n v="4378"/>
    <n v="3739486"/>
    <n v="4556"/>
    <n v="779.59502055733208"/>
  </r>
  <r>
    <x v="2"/>
    <x v="27"/>
    <x v="27"/>
    <n v="10247247"/>
    <n v="13147"/>
    <n v="1873989"/>
    <n v="2303"/>
    <n v="779.43614512816612"/>
  </r>
  <r>
    <x v="2"/>
    <x v="23"/>
    <x v="18"/>
    <n v="3305475"/>
    <n v="4242"/>
    <n v="3282623"/>
    <n v="3903"/>
    <n v="779.22560113154168"/>
  </r>
  <r>
    <x v="0"/>
    <x v="23"/>
    <x v="22"/>
    <n v="1338579"/>
    <n v="1718"/>
    <n v="491264"/>
    <n v="553"/>
    <n v="779.1495925494761"/>
  </r>
  <r>
    <x v="3"/>
    <x v="0"/>
    <x v="18"/>
    <n v="-11672"/>
    <n v="-15"/>
    <n v="-4099"/>
    <n v="6"/>
    <n v="778.13333333333333"/>
  </r>
  <r>
    <x v="2"/>
    <x v="28"/>
    <x v="25"/>
    <n v="25668"/>
    <n v="33"/>
    <n v="11512"/>
    <n v="16"/>
    <n v="777.81818181818187"/>
  </r>
  <r>
    <x v="0"/>
    <x v="27"/>
    <x v="13"/>
    <n v="359908"/>
    <n v="463"/>
    <n v="0"/>
    <n v="0"/>
    <n v="777.33909287257018"/>
  </r>
  <r>
    <x v="0"/>
    <x v="3"/>
    <x v="24"/>
    <n v="359001"/>
    <n v="462"/>
    <n v="234381"/>
    <n v="278"/>
    <n v="777.05844155844159"/>
  </r>
  <r>
    <x v="4"/>
    <x v="27"/>
    <x v="5"/>
    <n v="49716"/>
    <n v="64"/>
    <n v="50955"/>
    <n v="59"/>
    <n v="776.8125"/>
  </r>
  <r>
    <x v="0"/>
    <x v="29"/>
    <x v="5"/>
    <n v="2246871"/>
    <n v="2893"/>
    <n v="178060"/>
    <n v="202"/>
    <n v="776.65779467680613"/>
  </r>
  <r>
    <x v="0"/>
    <x v="27"/>
    <x v="4"/>
    <n v="984382"/>
    <n v="1268"/>
    <n v="1010458"/>
    <n v="1305"/>
    <n v="776.32649842271292"/>
  </r>
  <r>
    <x v="3"/>
    <x v="4"/>
    <x v="24"/>
    <n v="151948"/>
    <n v="196"/>
    <n v="181520"/>
    <n v="194"/>
    <n v="775.24489795918362"/>
  </r>
  <r>
    <x v="4"/>
    <x v="3"/>
    <x v="15"/>
    <n v="76645"/>
    <n v="99"/>
    <n v="71855"/>
    <n v="85"/>
    <n v="774.19191919191917"/>
  </r>
  <r>
    <x v="0"/>
    <x v="28"/>
    <x v="1"/>
    <n v="3863"/>
    <n v="5"/>
    <n v="3939"/>
    <n v="7"/>
    <n v="772.6"/>
  </r>
  <r>
    <x v="1"/>
    <x v="4"/>
    <x v="0"/>
    <n v="83398"/>
    <n v="108"/>
    <n v="54839"/>
    <n v="89"/>
    <n v="772.2037037037037"/>
  </r>
  <r>
    <x v="0"/>
    <x v="3"/>
    <x v="25"/>
    <n v="579299"/>
    <n v="751"/>
    <n v="150437"/>
    <n v="183"/>
    <n v="771.37017310252998"/>
  </r>
  <r>
    <x v="0"/>
    <x v="23"/>
    <x v="10"/>
    <n v="361206"/>
    <n v="469"/>
    <n v="450075"/>
    <n v="568"/>
    <n v="770.16204690831557"/>
  </r>
  <r>
    <x v="2"/>
    <x v="0"/>
    <x v="18"/>
    <n v="-4616"/>
    <n v="-6"/>
    <n v="-3076"/>
    <n v="-6"/>
    <n v="769.33333333333337"/>
  </r>
  <r>
    <x v="3"/>
    <x v="27"/>
    <x v="27"/>
    <n v="10874330"/>
    <n v="14140"/>
    <n v="2398884"/>
    <n v="2567"/>
    <n v="769.04738330975954"/>
  </r>
  <r>
    <x v="3"/>
    <x v="28"/>
    <x v="10"/>
    <n v="6901"/>
    <n v="9"/>
    <n v="8221"/>
    <n v="12"/>
    <n v="766.77777777777783"/>
  </r>
  <r>
    <x v="3"/>
    <x v="4"/>
    <x v="4"/>
    <n v="199313"/>
    <n v="260"/>
    <n v="51619"/>
    <n v="74"/>
    <n v="766.5884615384615"/>
  </r>
  <r>
    <x v="0"/>
    <x v="19"/>
    <x v="13"/>
    <n v="776416"/>
    <n v="1015"/>
    <n v="1842908"/>
    <n v="2106"/>
    <n v="764.94187192118227"/>
  </r>
  <r>
    <x v="4"/>
    <x v="27"/>
    <x v="10"/>
    <n v="87173"/>
    <n v="114"/>
    <n v="81725"/>
    <n v="97"/>
    <n v="764.67543859649118"/>
  </r>
  <r>
    <x v="2"/>
    <x v="27"/>
    <x v="13"/>
    <n v="2715624"/>
    <n v="3556"/>
    <n v="0"/>
    <n v="0"/>
    <n v="763.67379077615294"/>
  </r>
  <r>
    <x v="0"/>
    <x v="0"/>
    <x v="15"/>
    <n v="-2291"/>
    <n v="-3"/>
    <n v="78330"/>
    <n v="115"/>
    <n v="763.66666666666663"/>
  </r>
  <r>
    <x v="3"/>
    <x v="27"/>
    <x v="7"/>
    <n v="5715302"/>
    <n v="7497"/>
    <n v="8160070"/>
    <n v="9398"/>
    <n v="762.34520474856606"/>
  </r>
  <r>
    <x v="2"/>
    <x v="22"/>
    <x v="4"/>
    <n v="-5335"/>
    <n v="-7"/>
    <n v="191"/>
    <n v="0"/>
    <n v="762.14285714285711"/>
  </r>
  <r>
    <x v="3"/>
    <x v="3"/>
    <x v="21"/>
    <n v="1469887"/>
    <n v="1929"/>
    <n v="1671777"/>
    <n v="1904"/>
    <n v="761.99429756350446"/>
  </r>
  <r>
    <x v="3"/>
    <x v="27"/>
    <x v="4"/>
    <n v="6696410"/>
    <n v="8793"/>
    <n v="5560578"/>
    <n v="5958"/>
    <n v="761.56146935061986"/>
  </r>
  <r>
    <x v="4"/>
    <x v="23"/>
    <x v="2"/>
    <n v="47944"/>
    <n v="63"/>
    <n v="44948"/>
    <n v="54"/>
    <n v="761.01587301587301"/>
  </r>
  <r>
    <x v="0"/>
    <x v="28"/>
    <x v="23"/>
    <n v="6846"/>
    <n v="9"/>
    <n v="12477"/>
    <n v="19"/>
    <n v="760.66666666666663"/>
  </r>
  <r>
    <x v="2"/>
    <x v="0"/>
    <x v="23"/>
    <n v="-22056"/>
    <n v="-29"/>
    <n v="17913"/>
    <n v="25"/>
    <n v="760.55172413793105"/>
  </r>
  <r>
    <x v="2"/>
    <x v="3"/>
    <x v="23"/>
    <n v="708776"/>
    <n v="932"/>
    <n v="4058179"/>
    <n v="5066"/>
    <n v="760.48927038626607"/>
  </r>
  <r>
    <x v="0"/>
    <x v="18"/>
    <x v="0"/>
    <n v="3040"/>
    <n v="4"/>
    <n v="0"/>
    <n v="0"/>
    <n v="760"/>
  </r>
  <r>
    <x v="4"/>
    <x v="6"/>
    <x v="16"/>
    <n v="2280"/>
    <n v="3"/>
    <n v="2137"/>
    <n v="2"/>
    <n v="760"/>
  </r>
  <r>
    <x v="4"/>
    <x v="19"/>
    <x v="14"/>
    <n v="110845"/>
    <n v="146"/>
    <n v="103917"/>
    <n v="125"/>
    <n v="759.21232876712327"/>
  </r>
  <r>
    <x v="2"/>
    <x v="19"/>
    <x v="15"/>
    <n v="3958882"/>
    <n v="5215"/>
    <n v="12715153"/>
    <n v="16195"/>
    <n v="759.13365292425692"/>
  </r>
  <r>
    <x v="3"/>
    <x v="31"/>
    <x v="3"/>
    <n v="21240"/>
    <n v="28"/>
    <n v="19912"/>
    <n v="24"/>
    <n v="758.57142857142856"/>
  </r>
  <r>
    <x v="0"/>
    <x v="23"/>
    <x v="12"/>
    <n v="743739"/>
    <n v="981"/>
    <n v="458085"/>
    <n v="561"/>
    <n v="758.14373088685011"/>
  </r>
  <r>
    <x v="0"/>
    <x v="3"/>
    <x v="3"/>
    <n v="78068"/>
    <n v="103"/>
    <n v="279174"/>
    <n v="354"/>
    <n v="757.94174757281553"/>
  </r>
  <r>
    <x v="0"/>
    <x v="4"/>
    <x v="15"/>
    <n v="62789"/>
    <n v="83"/>
    <n v="100187"/>
    <n v="82"/>
    <n v="756.49397590361446"/>
  </r>
  <r>
    <x v="4"/>
    <x v="19"/>
    <x v="0"/>
    <n v="40080"/>
    <n v="53"/>
    <n v="37575"/>
    <n v="45"/>
    <n v="756.22641509433959"/>
  </r>
  <r>
    <x v="2"/>
    <x v="0"/>
    <x v="11"/>
    <n v="-119381"/>
    <n v="-158"/>
    <n v="99482"/>
    <n v="152"/>
    <n v="755.57594936708858"/>
  </r>
  <r>
    <x v="1"/>
    <x v="3"/>
    <x v="24"/>
    <n v="6409104"/>
    <n v="8491"/>
    <n v="4003552"/>
    <n v="5206"/>
    <n v="754.81144741490994"/>
  </r>
  <r>
    <x v="0"/>
    <x v="3"/>
    <x v="1"/>
    <n v="2231604"/>
    <n v="2958"/>
    <n v="261003"/>
    <n v="306"/>
    <n v="754.43002028397564"/>
  </r>
  <r>
    <x v="0"/>
    <x v="27"/>
    <x v="20"/>
    <n v="1444928"/>
    <n v="1916"/>
    <n v="709248"/>
    <n v="908"/>
    <n v="754.13778705636742"/>
  </r>
  <r>
    <x v="4"/>
    <x v="23"/>
    <x v="10"/>
    <n v="17344"/>
    <n v="23"/>
    <n v="16260"/>
    <n v="19"/>
    <n v="754.08695652173913"/>
  </r>
  <r>
    <x v="0"/>
    <x v="18"/>
    <x v="18"/>
    <n v="1508"/>
    <n v="2"/>
    <n v="1900"/>
    <n v="2"/>
    <n v="754"/>
  </r>
  <r>
    <x v="3"/>
    <x v="19"/>
    <x v="11"/>
    <n v="5180115"/>
    <n v="6873"/>
    <n v="5396600"/>
    <n v="6060"/>
    <n v="753.69052815364466"/>
  </r>
  <r>
    <x v="4"/>
    <x v="27"/>
    <x v="4"/>
    <n v="97964"/>
    <n v="130"/>
    <n v="91842"/>
    <n v="112"/>
    <n v="753.56923076923078"/>
  </r>
  <r>
    <x v="0"/>
    <x v="19"/>
    <x v="24"/>
    <n v="2401428"/>
    <n v="3188"/>
    <n v="1443793"/>
    <n v="1932"/>
    <n v="753.27101631116693"/>
  </r>
  <r>
    <x v="2"/>
    <x v="29"/>
    <x v="5"/>
    <n v="15615336"/>
    <n v="20732"/>
    <n v="1087986"/>
    <n v="1156"/>
    <n v="753.19969129847584"/>
  </r>
  <r>
    <x v="1"/>
    <x v="1"/>
    <x v="3"/>
    <n v="-1506"/>
    <n v="-2"/>
    <n v="5896"/>
    <n v="5"/>
    <n v="753"/>
  </r>
  <r>
    <x v="1"/>
    <x v="1"/>
    <x v="10"/>
    <n v="-1506"/>
    <n v="-2"/>
    <n v="1269"/>
    <n v="1"/>
    <n v="753"/>
  </r>
  <r>
    <x v="4"/>
    <x v="19"/>
    <x v="6"/>
    <n v="27831"/>
    <n v="37"/>
    <n v="26091"/>
    <n v="32"/>
    <n v="752.18918918918916"/>
  </r>
  <r>
    <x v="3"/>
    <x v="28"/>
    <x v="8"/>
    <n v="4513"/>
    <n v="6"/>
    <n v="5699"/>
    <n v="7"/>
    <n v="752.16666666666663"/>
  </r>
  <r>
    <x v="3"/>
    <x v="14"/>
    <x v="14"/>
    <n v="45101"/>
    <n v="60"/>
    <n v="43462"/>
    <n v="53"/>
    <n v="751.68333333333328"/>
  </r>
  <r>
    <x v="1"/>
    <x v="3"/>
    <x v="11"/>
    <n v="4148915"/>
    <n v="5528"/>
    <n v="5035335"/>
    <n v="6408"/>
    <n v="750.5273154848046"/>
  </r>
  <r>
    <x v="2"/>
    <x v="28"/>
    <x v="5"/>
    <n v="5253"/>
    <n v="7"/>
    <n v="14628"/>
    <n v="19"/>
    <n v="750.42857142857144"/>
  </r>
  <r>
    <x v="2"/>
    <x v="28"/>
    <x v="9"/>
    <n v="87758"/>
    <n v="117"/>
    <n v="44362"/>
    <n v="58"/>
    <n v="750.0683760683761"/>
  </r>
  <r>
    <x v="2"/>
    <x v="3"/>
    <x v="15"/>
    <n v="1304100"/>
    <n v="1742"/>
    <n v="3533901"/>
    <n v="4183"/>
    <n v="748.62227324913897"/>
  </r>
  <r>
    <x v="4"/>
    <x v="23"/>
    <x v="22"/>
    <n v="18703"/>
    <n v="25"/>
    <n v="17534"/>
    <n v="21"/>
    <n v="748.12"/>
  </r>
  <r>
    <x v="2"/>
    <x v="28"/>
    <x v="16"/>
    <n v="26184"/>
    <n v="35"/>
    <n v="49313"/>
    <n v="58"/>
    <n v="748.11428571428576"/>
  </r>
  <r>
    <x v="2"/>
    <x v="3"/>
    <x v="13"/>
    <n v="1237272"/>
    <n v="1654"/>
    <n v="2970140"/>
    <n v="3638"/>
    <n v="748.04836759371221"/>
  </r>
  <r>
    <x v="2"/>
    <x v="23"/>
    <x v="4"/>
    <n v="4507531"/>
    <n v="6027"/>
    <n v="3510998"/>
    <n v="4132"/>
    <n v="747.88966318234611"/>
  </r>
  <r>
    <x v="1"/>
    <x v="3"/>
    <x v="9"/>
    <n v="7855824"/>
    <n v="10508"/>
    <n v="9081909"/>
    <n v="11439"/>
    <n v="747.60411115340696"/>
  </r>
  <r>
    <x v="0"/>
    <x v="24"/>
    <x v="8"/>
    <n v="388640"/>
    <n v="520"/>
    <n v="30649"/>
    <n v="37"/>
    <n v="747.38461538461536"/>
  </r>
  <r>
    <x v="2"/>
    <x v="0"/>
    <x v="1"/>
    <n v="-47049"/>
    <n v="-63"/>
    <n v="16009"/>
    <n v="18"/>
    <n v="746.80952380952385"/>
  </r>
  <r>
    <x v="2"/>
    <x v="19"/>
    <x v="1"/>
    <n v="17618432"/>
    <n v="23628"/>
    <n v="7485246"/>
    <n v="9012"/>
    <n v="745.65904858642284"/>
  </r>
  <r>
    <x v="0"/>
    <x v="19"/>
    <x v="25"/>
    <n v="1035167"/>
    <n v="1392"/>
    <n v="575724"/>
    <n v="698"/>
    <n v="743.65445402298849"/>
  </r>
  <r>
    <x v="2"/>
    <x v="19"/>
    <x v="26"/>
    <n v="19894314"/>
    <n v="26780"/>
    <n v="4795863"/>
    <n v="5486"/>
    <n v="742.87953696788645"/>
  </r>
  <r>
    <x v="2"/>
    <x v="27"/>
    <x v="8"/>
    <n v="2694668"/>
    <n v="3628"/>
    <n v="3377392"/>
    <n v="4135"/>
    <n v="742.74200661521502"/>
  </r>
  <r>
    <x v="4"/>
    <x v="19"/>
    <x v="9"/>
    <n v="96553"/>
    <n v="130"/>
    <n v="90519"/>
    <n v="112"/>
    <n v="742.71538461538466"/>
  </r>
  <r>
    <x v="3"/>
    <x v="6"/>
    <x v="12"/>
    <n v="32661"/>
    <n v="44"/>
    <n v="20520"/>
    <n v="10"/>
    <n v="742.2954545454545"/>
  </r>
  <r>
    <x v="0"/>
    <x v="17"/>
    <x v="23"/>
    <n v="6676"/>
    <n v="9"/>
    <n v="566994"/>
    <n v="485"/>
    <n v="741.77777777777783"/>
  </r>
  <r>
    <x v="4"/>
    <x v="27"/>
    <x v="19"/>
    <n v="98621"/>
    <n v="133"/>
    <n v="95171"/>
    <n v="116"/>
    <n v="741.51127819548867"/>
  </r>
  <r>
    <x v="2"/>
    <x v="19"/>
    <x v="8"/>
    <n v="749848"/>
    <n v="1012"/>
    <n v="760767"/>
    <n v="827"/>
    <n v="740.95652173913038"/>
  </r>
  <r>
    <x v="2"/>
    <x v="23"/>
    <x v="20"/>
    <n v="5645318"/>
    <n v="7628"/>
    <n v="3484186"/>
    <n v="4205"/>
    <n v="740.07839538542214"/>
  </r>
  <r>
    <x v="4"/>
    <x v="4"/>
    <x v="20"/>
    <n v="1480"/>
    <n v="2"/>
    <n v="1388"/>
    <n v="1"/>
    <n v="740"/>
  </r>
  <r>
    <x v="3"/>
    <x v="3"/>
    <x v="22"/>
    <n v="105769"/>
    <n v="143"/>
    <n v="192562"/>
    <n v="194"/>
    <n v="739.6433566433567"/>
  </r>
  <r>
    <x v="2"/>
    <x v="27"/>
    <x v="22"/>
    <n v="11926368"/>
    <n v="16127"/>
    <n v="6027576"/>
    <n v="7541"/>
    <n v="739.52799652756244"/>
  </r>
  <r>
    <x v="1"/>
    <x v="3"/>
    <x v="15"/>
    <n v="7299528"/>
    <n v="9883"/>
    <n v="5929915"/>
    <n v="7489"/>
    <n v="738.59435394111097"/>
  </r>
  <r>
    <x v="3"/>
    <x v="19"/>
    <x v="21"/>
    <n v="5431896"/>
    <n v="7355"/>
    <n v="5953986"/>
    <n v="6390"/>
    <n v="738.53106730115564"/>
  </r>
  <r>
    <x v="0"/>
    <x v="23"/>
    <x v="4"/>
    <n v="335130"/>
    <n v="454"/>
    <n v="456829"/>
    <n v="551"/>
    <n v="738.17180616740086"/>
  </r>
  <r>
    <x v="2"/>
    <x v="3"/>
    <x v="3"/>
    <n v="754671"/>
    <n v="1023"/>
    <n v="2417065"/>
    <n v="3185"/>
    <n v="737.70381231671558"/>
  </r>
  <r>
    <x v="3"/>
    <x v="19"/>
    <x v="26"/>
    <n v="7719025"/>
    <n v="10464"/>
    <n v="4608855"/>
    <n v="4870"/>
    <n v="737.6744074923547"/>
  </r>
  <r>
    <x v="0"/>
    <x v="27"/>
    <x v="22"/>
    <n v="1263718"/>
    <n v="1717"/>
    <n v="1076298"/>
    <n v="1328"/>
    <n v="736.00349446709379"/>
  </r>
  <r>
    <x v="4"/>
    <x v="3"/>
    <x v="16"/>
    <n v="45628"/>
    <n v="62"/>
    <n v="42777"/>
    <n v="53"/>
    <n v="735.93548387096769"/>
  </r>
  <r>
    <x v="1"/>
    <x v="23"/>
    <x v="22"/>
    <n v="6973359"/>
    <n v="9477"/>
    <n v="7656255"/>
    <n v="9518"/>
    <n v="735.8192465970244"/>
  </r>
  <r>
    <x v="3"/>
    <x v="0"/>
    <x v="0"/>
    <n v="2164240"/>
    <n v="2942"/>
    <n v="3369537"/>
    <n v="4186"/>
    <n v="735.63562202583273"/>
  </r>
  <r>
    <x v="2"/>
    <x v="28"/>
    <x v="2"/>
    <n v="31625"/>
    <n v="43"/>
    <n v="21051"/>
    <n v="28"/>
    <n v="735.46511627906978"/>
  </r>
  <r>
    <x v="1"/>
    <x v="23"/>
    <x v="18"/>
    <n v="4251076"/>
    <n v="5782"/>
    <n v="3880171"/>
    <n v="4926"/>
    <n v="735.22587340020755"/>
  </r>
  <r>
    <x v="2"/>
    <x v="23"/>
    <x v="12"/>
    <n v="6878408"/>
    <n v="9361"/>
    <n v="2978136"/>
    <n v="3375"/>
    <n v="734.79414592458068"/>
  </r>
  <r>
    <x v="1"/>
    <x v="23"/>
    <x v="4"/>
    <n v="6650584"/>
    <n v="9054"/>
    <n v="6536319"/>
    <n v="8133"/>
    <n v="734.54649878506734"/>
  </r>
  <r>
    <x v="3"/>
    <x v="28"/>
    <x v="2"/>
    <n v="12468"/>
    <n v="17"/>
    <n v="7993"/>
    <n v="11"/>
    <n v="733.41176470588232"/>
  </r>
  <r>
    <x v="1"/>
    <x v="23"/>
    <x v="19"/>
    <n v="8275936"/>
    <n v="11300"/>
    <n v="11689146"/>
    <n v="14855"/>
    <n v="732.38371681415924"/>
  </r>
  <r>
    <x v="3"/>
    <x v="28"/>
    <x v="23"/>
    <n v="13173"/>
    <n v="18"/>
    <n v="24196"/>
    <n v="38"/>
    <n v="731.83333333333337"/>
  </r>
  <r>
    <x v="2"/>
    <x v="19"/>
    <x v="11"/>
    <n v="5006351"/>
    <n v="6848"/>
    <n v="9831232"/>
    <n v="12339"/>
    <n v="731.06761098130846"/>
  </r>
  <r>
    <x v="1"/>
    <x v="3"/>
    <x v="21"/>
    <n v="4724729"/>
    <n v="6463"/>
    <n v="5095224"/>
    <n v="6539"/>
    <n v="731.04270462633451"/>
  </r>
  <r>
    <x v="1"/>
    <x v="23"/>
    <x v="17"/>
    <n v="4709572"/>
    <n v="6444"/>
    <n v="5749647"/>
    <n v="7389"/>
    <n v="730.84605834885167"/>
  </r>
  <r>
    <x v="0"/>
    <x v="19"/>
    <x v="19"/>
    <n v="679654"/>
    <n v="931"/>
    <n v="340548"/>
    <n v="394"/>
    <n v="730.02577873254563"/>
  </r>
  <r>
    <x v="2"/>
    <x v="19"/>
    <x v="24"/>
    <n v="11986789"/>
    <n v="16423"/>
    <n v="6827773"/>
    <n v="8055"/>
    <n v="729.87815867990014"/>
  </r>
  <r>
    <x v="0"/>
    <x v="27"/>
    <x v="12"/>
    <n v="1423441"/>
    <n v="1951"/>
    <n v="855020"/>
    <n v="1076"/>
    <n v="729.59559200410047"/>
  </r>
  <r>
    <x v="0"/>
    <x v="7"/>
    <x v="17"/>
    <n v="-1459"/>
    <n v="-2"/>
    <n v="0"/>
    <n v="0"/>
    <n v="729.5"/>
  </r>
  <r>
    <x v="0"/>
    <x v="27"/>
    <x v="27"/>
    <n v="2216860"/>
    <n v="3045"/>
    <n v="308026"/>
    <n v="370"/>
    <n v="728.03284072249585"/>
  </r>
  <r>
    <x v="4"/>
    <x v="3"/>
    <x v="21"/>
    <n v="23288"/>
    <n v="32"/>
    <n v="21832"/>
    <n v="27"/>
    <n v="727.75"/>
  </r>
  <r>
    <x v="1"/>
    <x v="3"/>
    <x v="27"/>
    <n v="805994"/>
    <n v="1110"/>
    <n v="2464274"/>
    <n v="3243"/>
    <n v="726.12072072072067"/>
  </r>
  <r>
    <x v="2"/>
    <x v="19"/>
    <x v="10"/>
    <n v="655771"/>
    <n v="904"/>
    <n v="3460171"/>
    <n v="3896"/>
    <n v="725.4103982300885"/>
  </r>
  <r>
    <x v="0"/>
    <x v="19"/>
    <x v="16"/>
    <n v="5157150"/>
    <n v="7112"/>
    <n v="1771735"/>
    <n v="2271"/>
    <n v="725.13357705286842"/>
  </r>
  <r>
    <x v="1"/>
    <x v="23"/>
    <x v="10"/>
    <n v="8213591"/>
    <n v="11331"/>
    <n v="5776100"/>
    <n v="7269"/>
    <n v="724.87785720589534"/>
  </r>
  <r>
    <x v="0"/>
    <x v="29"/>
    <x v="8"/>
    <n v="1490552"/>
    <n v="2057"/>
    <n v="1012143"/>
    <n v="1178"/>
    <n v="724.62421001458438"/>
  </r>
  <r>
    <x v="1"/>
    <x v="3"/>
    <x v="17"/>
    <n v="1376790"/>
    <n v="1901"/>
    <n v="3717376"/>
    <n v="4952"/>
    <n v="724.24513413992634"/>
  </r>
  <r>
    <x v="4"/>
    <x v="19"/>
    <x v="21"/>
    <n v="115744"/>
    <n v="160"/>
    <n v="107724"/>
    <n v="136"/>
    <n v="723.4"/>
  </r>
  <r>
    <x v="1"/>
    <x v="1"/>
    <x v="19"/>
    <n v="-1444"/>
    <n v="-2"/>
    <n v="0"/>
    <n v="0"/>
    <n v="722"/>
  </r>
  <r>
    <x v="3"/>
    <x v="19"/>
    <x v="17"/>
    <n v="2561326"/>
    <n v="3549"/>
    <n v="8427447"/>
    <n v="9510"/>
    <n v="721.70357847280923"/>
  </r>
  <r>
    <x v="2"/>
    <x v="27"/>
    <x v="20"/>
    <n v="13567280"/>
    <n v="18807"/>
    <n v="8096053"/>
    <n v="10506"/>
    <n v="721.39522518211299"/>
  </r>
  <r>
    <x v="1"/>
    <x v="23"/>
    <x v="6"/>
    <n v="10785135"/>
    <n v="14966"/>
    <n v="8153574"/>
    <n v="10222"/>
    <n v="720.64245623413069"/>
  </r>
  <r>
    <x v="3"/>
    <x v="20"/>
    <x v="11"/>
    <n v="18013"/>
    <n v="25"/>
    <n v="21633"/>
    <n v="41"/>
    <n v="720.52"/>
  </r>
  <r>
    <x v="2"/>
    <x v="19"/>
    <x v="9"/>
    <n v="9117424"/>
    <n v="12661"/>
    <n v="7899594"/>
    <n v="9232"/>
    <n v="720.11878998499333"/>
  </r>
  <r>
    <x v="4"/>
    <x v="6"/>
    <x v="4"/>
    <n v="1440"/>
    <n v="2"/>
    <n v="1350"/>
    <n v="1"/>
    <n v="720"/>
  </r>
  <r>
    <x v="2"/>
    <x v="27"/>
    <x v="4"/>
    <n v="4951396"/>
    <n v="6877"/>
    <n v="5487186"/>
    <n v="6803"/>
    <n v="719.99360186127672"/>
  </r>
  <r>
    <x v="1"/>
    <x v="19"/>
    <x v="25"/>
    <n v="8835115"/>
    <n v="12274"/>
    <n v="9438815"/>
    <n v="12009"/>
    <n v="719.82361088479718"/>
  </r>
  <r>
    <x v="3"/>
    <x v="14"/>
    <x v="11"/>
    <n v="97157"/>
    <n v="135"/>
    <n v="91085"/>
    <n v="115"/>
    <n v="719.68148148148146"/>
  </r>
  <r>
    <x v="2"/>
    <x v="7"/>
    <x v="5"/>
    <n v="-7196"/>
    <n v="-10"/>
    <n v="-75"/>
    <n v="-5"/>
    <n v="719.6"/>
  </r>
  <r>
    <x v="1"/>
    <x v="25"/>
    <x v="8"/>
    <n v="8131019"/>
    <n v="11301"/>
    <n v="4165657"/>
    <n v="5186"/>
    <n v="719.4955313689054"/>
  </r>
  <r>
    <x v="4"/>
    <x v="27"/>
    <x v="7"/>
    <n v="69750"/>
    <n v="97"/>
    <n v="65391"/>
    <n v="83"/>
    <n v="719.07216494845363"/>
  </r>
  <r>
    <x v="1"/>
    <x v="3"/>
    <x v="14"/>
    <n v="5967966"/>
    <n v="8321"/>
    <n v="4534611"/>
    <n v="5763"/>
    <n v="717.21740175459684"/>
  </r>
  <r>
    <x v="2"/>
    <x v="29"/>
    <x v="8"/>
    <n v="5646376"/>
    <n v="7877"/>
    <n v="6090055"/>
    <n v="7348"/>
    <n v="716.81807794845759"/>
  </r>
  <r>
    <x v="4"/>
    <x v="27"/>
    <x v="8"/>
    <n v="19346"/>
    <n v="27"/>
    <n v="18137"/>
    <n v="23"/>
    <n v="716.51851851851848"/>
  </r>
  <r>
    <x v="2"/>
    <x v="28"/>
    <x v="27"/>
    <n v="69463"/>
    <n v="97"/>
    <n v="26142"/>
    <n v="37"/>
    <n v="716.11340206185571"/>
  </r>
  <r>
    <x v="1"/>
    <x v="3"/>
    <x v="3"/>
    <n v="4634292"/>
    <n v="6478"/>
    <n v="4169996"/>
    <n v="5339"/>
    <n v="715.38931769064527"/>
  </r>
  <r>
    <x v="3"/>
    <x v="6"/>
    <x v="5"/>
    <n v="38625"/>
    <n v="54"/>
    <n v="21544"/>
    <n v="7"/>
    <n v="715.27777777777783"/>
  </r>
  <r>
    <x v="3"/>
    <x v="28"/>
    <x v="20"/>
    <n v="8564"/>
    <n v="12"/>
    <n v="7558"/>
    <n v="12"/>
    <n v="713.66666666666663"/>
  </r>
  <r>
    <x v="2"/>
    <x v="0"/>
    <x v="13"/>
    <n v="-5705"/>
    <n v="-8"/>
    <n v="5360"/>
    <n v="3"/>
    <n v="713.125"/>
  </r>
  <r>
    <x v="4"/>
    <x v="27"/>
    <x v="2"/>
    <n v="128970"/>
    <n v="181"/>
    <n v="120909"/>
    <n v="155"/>
    <n v="712.54143646408841"/>
  </r>
  <r>
    <x v="0"/>
    <x v="27"/>
    <x v="19"/>
    <n v="1274008"/>
    <n v="1788"/>
    <n v="1428554"/>
    <n v="1726"/>
    <n v="712.53243847874717"/>
  </r>
  <r>
    <x v="1"/>
    <x v="4"/>
    <x v="8"/>
    <n v="17794"/>
    <n v="25"/>
    <n v="15574"/>
    <n v="24"/>
    <n v="711.76"/>
  </r>
  <r>
    <x v="1"/>
    <x v="4"/>
    <x v="7"/>
    <n v="34872"/>
    <n v="49"/>
    <n v="32640"/>
    <n v="51"/>
    <n v="711.67346938775506"/>
  </r>
  <r>
    <x v="3"/>
    <x v="27"/>
    <x v="2"/>
    <n v="6415732"/>
    <n v="9024"/>
    <n v="8298089"/>
    <n v="9443"/>
    <n v="710.96320921985819"/>
  </r>
  <r>
    <x v="4"/>
    <x v="19"/>
    <x v="24"/>
    <n v="176065"/>
    <n v="248"/>
    <n v="165061"/>
    <n v="212"/>
    <n v="709.93951612903231"/>
  </r>
  <r>
    <x v="1"/>
    <x v="1"/>
    <x v="27"/>
    <n v="-2839"/>
    <n v="-4"/>
    <n v="1207"/>
    <n v="1"/>
    <n v="709.75"/>
  </r>
  <r>
    <x v="1"/>
    <x v="19"/>
    <x v="5"/>
    <n v="1474388"/>
    <n v="2078"/>
    <n v="2438036"/>
    <n v="3428"/>
    <n v="709.52261790182865"/>
  </r>
  <r>
    <x v="3"/>
    <x v="29"/>
    <x v="8"/>
    <n v="11228586"/>
    <n v="15832"/>
    <n v="7387965"/>
    <n v="8509"/>
    <n v="709.23357756442647"/>
  </r>
  <r>
    <x v="4"/>
    <x v="29"/>
    <x v="8"/>
    <n v="104920"/>
    <n v="148"/>
    <n v="98362"/>
    <n v="127"/>
    <n v="708.91891891891896"/>
  </r>
  <r>
    <x v="1"/>
    <x v="23"/>
    <x v="12"/>
    <n v="14184851"/>
    <n v="20010"/>
    <n v="9842675"/>
    <n v="12680"/>
    <n v="708.88810594702647"/>
  </r>
  <r>
    <x v="2"/>
    <x v="28"/>
    <x v="0"/>
    <n v="8496"/>
    <n v="12"/>
    <n v="9584"/>
    <n v="12"/>
    <n v="708"/>
  </r>
  <r>
    <x v="0"/>
    <x v="19"/>
    <x v="23"/>
    <n v="561932"/>
    <n v="794"/>
    <n v="3544677"/>
    <n v="4469"/>
    <n v="707.7229219143577"/>
  </r>
  <r>
    <x v="1"/>
    <x v="23"/>
    <x v="20"/>
    <n v="7593786"/>
    <n v="10732"/>
    <n v="5422397"/>
    <n v="6897"/>
    <n v="707.58348863212825"/>
  </r>
  <r>
    <x v="3"/>
    <x v="28"/>
    <x v="12"/>
    <n v="12736"/>
    <n v="18"/>
    <n v="10185"/>
    <n v="15"/>
    <n v="707.55555555555554"/>
  </r>
  <r>
    <x v="2"/>
    <x v="27"/>
    <x v="10"/>
    <n v="4112414"/>
    <n v="5815"/>
    <n v="6728008"/>
    <n v="8400"/>
    <n v="707.20791057609631"/>
  </r>
  <r>
    <x v="2"/>
    <x v="27"/>
    <x v="6"/>
    <n v="6514018"/>
    <n v="9240"/>
    <n v="14409412"/>
    <n v="18829"/>
    <n v="704.98030303030305"/>
  </r>
  <r>
    <x v="1"/>
    <x v="3"/>
    <x v="13"/>
    <n v="6630282"/>
    <n v="9406"/>
    <n v="6409608"/>
    <n v="8228"/>
    <n v="704.89921326812669"/>
  </r>
  <r>
    <x v="1"/>
    <x v="19"/>
    <x v="1"/>
    <n v="20759668"/>
    <n v="29451"/>
    <n v="13315782"/>
    <n v="18104"/>
    <n v="704.88839088655732"/>
  </r>
  <r>
    <x v="1"/>
    <x v="23"/>
    <x v="2"/>
    <n v="9222252"/>
    <n v="13110"/>
    <n v="8326737"/>
    <n v="10691"/>
    <n v="703.45171624713964"/>
  </r>
  <r>
    <x v="1"/>
    <x v="19"/>
    <x v="28"/>
    <n v="7015731"/>
    <n v="9974"/>
    <n v="6613809"/>
    <n v="8537"/>
    <n v="703.40194505714862"/>
  </r>
  <r>
    <x v="1"/>
    <x v="25"/>
    <x v="5"/>
    <n v="10875664"/>
    <n v="15473"/>
    <n v="1410025"/>
    <n v="1672"/>
    <n v="702.88011374652626"/>
  </r>
  <r>
    <x v="3"/>
    <x v="0"/>
    <x v="22"/>
    <n v="-2811"/>
    <n v="-4"/>
    <n v="4930"/>
    <n v="16"/>
    <n v="702.75"/>
  </r>
  <r>
    <x v="2"/>
    <x v="28"/>
    <x v="13"/>
    <n v="30212"/>
    <n v="43"/>
    <n v="29571"/>
    <n v="40"/>
    <n v="702.60465116279067"/>
  </r>
  <r>
    <x v="4"/>
    <x v="0"/>
    <x v="21"/>
    <n v="1404"/>
    <n v="2"/>
    <n v="1317"/>
    <n v="1"/>
    <n v="702"/>
  </r>
  <r>
    <x v="2"/>
    <x v="28"/>
    <x v="14"/>
    <n v="130460"/>
    <n v="186"/>
    <n v="16506"/>
    <n v="28"/>
    <n v="701.39784946236557"/>
  </r>
  <r>
    <x v="2"/>
    <x v="27"/>
    <x v="17"/>
    <n v="4503100"/>
    <n v="6430"/>
    <n v="6942682"/>
    <n v="9013"/>
    <n v="700.32659409020221"/>
  </r>
  <r>
    <x v="1"/>
    <x v="3"/>
    <x v="26"/>
    <n v="2370799"/>
    <n v="3386"/>
    <n v="3623985"/>
    <n v="4793"/>
    <n v="700.17690490253983"/>
  </r>
  <r>
    <x v="2"/>
    <x v="4"/>
    <x v="26"/>
    <n v="46178"/>
    <n v="66"/>
    <n v="120091"/>
    <n v="218"/>
    <n v="699.66666666666663"/>
  </r>
  <r>
    <x v="0"/>
    <x v="23"/>
    <x v="17"/>
    <n v="346899"/>
    <n v="496"/>
    <n v="515726"/>
    <n v="599"/>
    <n v="699.39314516129036"/>
  </r>
  <r>
    <x v="2"/>
    <x v="18"/>
    <x v="11"/>
    <n v="2096"/>
    <n v="3"/>
    <n v="2028"/>
    <n v="2"/>
    <n v="698.66666666666663"/>
  </r>
  <r>
    <x v="2"/>
    <x v="27"/>
    <x v="18"/>
    <n v="6384552"/>
    <n v="9140"/>
    <n v="5830306"/>
    <n v="7319"/>
    <n v="698.52866520787745"/>
  </r>
  <r>
    <x v="2"/>
    <x v="19"/>
    <x v="17"/>
    <n v="3272096"/>
    <n v="4688"/>
    <n v="6330006"/>
    <n v="7406"/>
    <n v="697.9726962457338"/>
  </r>
  <r>
    <x v="0"/>
    <x v="23"/>
    <x v="19"/>
    <n v="343821"/>
    <n v="493"/>
    <n v="691545"/>
    <n v="852"/>
    <n v="697.40567951318462"/>
  </r>
  <r>
    <x v="0"/>
    <x v="27"/>
    <x v="8"/>
    <n v="116432"/>
    <n v="167"/>
    <n v="647058"/>
    <n v="809"/>
    <n v="697.19760479041918"/>
  </r>
  <r>
    <x v="2"/>
    <x v="28"/>
    <x v="23"/>
    <n v="34857"/>
    <n v="50"/>
    <n v="52855"/>
    <n v="73"/>
    <n v="697.14"/>
  </r>
  <r>
    <x v="2"/>
    <x v="0"/>
    <x v="21"/>
    <n v="-20217"/>
    <n v="-29"/>
    <n v="13794"/>
    <n v="19"/>
    <n v="697.13793103448279"/>
  </r>
  <r>
    <x v="0"/>
    <x v="27"/>
    <x v="2"/>
    <n v="1481145"/>
    <n v="2125"/>
    <n v="1226144"/>
    <n v="1445"/>
    <n v="697.00941176470587"/>
  </r>
  <r>
    <x v="0"/>
    <x v="28"/>
    <x v="9"/>
    <n v="10442"/>
    <n v="15"/>
    <n v="8604"/>
    <n v="15"/>
    <n v="696.13333333333333"/>
  </r>
  <r>
    <x v="3"/>
    <x v="28"/>
    <x v="22"/>
    <n v="18098"/>
    <n v="26"/>
    <n v="7332"/>
    <n v="10"/>
    <n v="696.07692307692309"/>
  </r>
  <r>
    <x v="2"/>
    <x v="28"/>
    <x v="22"/>
    <n v="6958"/>
    <n v="10"/>
    <n v="14579"/>
    <n v="20"/>
    <n v="695.8"/>
  </r>
  <r>
    <x v="0"/>
    <x v="12"/>
    <x v="13"/>
    <n v="2086"/>
    <n v="3"/>
    <n v="68888"/>
    <n v="40"/>
    <n v="695.33333333333337"/>
  </r>
  <r>
    <x v="2"/>
    <x v="0"/>
    <x v="4"/>
    <n v="-4171"/>
    <n v="-6"/>
    <n v="-1242"/>
    <n v="3"/>
    <n v="695.16666666666663"/>
  </r>
  <r>
    <x v="2"/>
    <x v="27"/>
    <x v="2"/>
    <n v="5161988"/>
    <n v="7430"/>
    <n v="5637179"/>
    <n v="7068"/>
    <n v="694.74939434724092"/>
  </r>
  <r>
    <x v="1"/>
    <x v="18"/>
    <x v="26"/>
    <n v="2084"/>
    <n v="3"/>
    <n v="0"/>
    <n v="0"/>
    <n v="694.66666666666663"/>
  </r>
  <r>
    <x v="1"/>
    <x v="18"/>
    <x v="15"/>
    <n v="2084"/>
    <n v="3"/>
    <n v="0"/>
    <n v="0"/>
    <n v="694.66666666666663"/>
  </r>
  <r>
    <x v="1"/>
    <x v="18"/>
    <x v="17"/>
    <n v="-2084"/>
    <n v="-3"/>
    <n v="977"/>
    <n v="1"/>
    <n v="694.66666666666663"/>
  </r>
  <r>
    <x v="3"/>
    <x v="0"/>
    <x v="28"/>
    <n v="4827826"/>
    <n v="6951"/>
    <n v="3389799"/>
    <n v="4360"/>
    <n v="694.5512875845202"/>
  </r>
  <r>
    <x v="0"/>
    <x v="27"/>
    <x v="6"/>
    <n v="1913228"/>
    <n v="2756"/>
    <n v="2338905"/>
    <n v="2773"/>
    <n v="694.20464441219156"/>
  </r>
  <r>
    <x v="1"/>
    <x v="3"/>
    <x v="28"/>
    <n v="4028684"/>
    <n v="5804"/>
    <n v="4290395"/>
    <n v="5672"/>
    <n v="694.12198483804275"/>
  </r>
  <r>
    <x v="0"/>
    <x v="7"/>
    <x v="19"/>
    <n v="2776"/>
    <n v="4"/>
    <n v="0"/>
    <n v="0"/>
    <n v="694"/>
  </r>
  <r>
    <x v="2"/>
    <x v="16"/>
    <x v="24"/>
    <n v="2080"/>
    <n v="3"/>
    <n v="1950"/>
    <n v="2"/>
    <n v="693.33333333333337"/>
  </r>
  <r>
    <x v="4"/>
    <x v="19"/>
    <x v="15"/>
    <n v="237548"/>
    <n v="343"/>
    <n v="222702"/>
    <n v="294"/>
    <n v="692.55976676384842"/>
  </r>
  <r>
    <x v="1"/>
    <x v="23"/>
    <x v="27"/>
    <n v="9378902"/>
    <n v="13544"/>
    <n v="2335004"/>
    <n v="2923"/>
    <n v="692.47652096869467"/>
  </r>
  <r>
    <x v="4"/>
    <x v="0"/>
    <x v="25"/>
    <n v="51243"/>
    <n v="74"/>
    <n v="28998"/>
    <n v="43"/>
    <n v="692.47297297297303"/>
  </r>
  <r>
    <x v="1"/>
    <x v="3"/>
    <x v="23"/>
    <n v="9750780"/>
    <n v="14083"/>
    <n v="4950834"/>
    <n v="6461"/>
    <n v="692.37946460271246"/>
  </r>
  <r>
    <x v="1"/>
    <x v="19"/>
    <x v="0"/>
    <n v="7673353"/>
    <n v="11084"/>
    <n v="8723337"/>
    <n v="11532"/>
    <n v="692.29095994225906"/>
  </r>
  <r>
    <x v="0"/>
    <x v="27"/>
    <x v="17"/>
    <n v="1031012"/>
    <n v="1491"/>
    <n v="1153827"/>
    <n v="1428"/>
    <n v="691.49027498323278"/>
  </r>
  <r>
    <x v="1"/>
    <x v="19"/>
    <x v="8"/>
    <n v="3203962"/>
    <n v="4637"/>
    <n v="2870989"/>
    <n v="3759"/>
    <n v="690.95579038171229"/>
  </r>
  <r>
    <x v="3"/>
    <x v="28"/>
    <x v="11"/>
    <n v="4832"/>
    <n v="7"/>
    <n v="18855"/>
    <n v="34"/>
    <n v="690.28571428571433"/>
  </r>
  <r>
    <x v="0"/>
    <x v="22"/>
    <x v="14"/>
    <n v="-1380"/>
    <n v="-2"/>
    <n v="3180"/>
    <n v="6"/>
    <n v="690"/>
  </r>
  <r>
    <x v="3"/>
    <x v="31"/>
    <x v="22"/>
    <n v="11038"/>
    <n v="16"/>
    <n v="10348"/>
    <n v="14"/>
    <n v="689.875"/>
  </r>
  <r>
    <x v="3"/>
    <x v="7"/>
    <x v="14"/>
    <n v="-4126"/>
    <n v="-6"/>
    <n v="2238"/>
    <n v="0"/>
    <n v="687.66666666666663"/>
  </r>
  <r>
    <x v="3"/>
    <x v="22"/>
    <x v="14"/>
    <n v="-9626"/>
    <n v="-14"/>
    <n v="4272"/>
    <n v="8"/>
    <n v="687.57142857142856"/>
  </r>
  <r>
    <x v="1"/>
    <x v="28"/>
    <x v="17"/>
    <n v="4812"/>
    <n v="7"/>
    <n v="7110"/>
    <n v="11"/>
    <n v="687.42857142857144"/>
  </r>
  <r>
    <x v="2"/>
    <x v="27"/>
    <x v="7"/>
    <n v="5072267"/>
    <n v="7380"/>
    <n v="5444610"/>
    <n v="6906"/>
    <n v="687.2990514905149"/>
  </r>
  <r>
    <x v="2"/>
    <x v="22"/>
    <x v="14"/>
    <n v="-4118"/>
    <n v="-6"/>
    <n v="938"/>
    <n v="1"/>
    <n v="686.33333333333337"/>
  </r>
  <r>
    <x v="1"/>
    <x v="3"/>
    <x v="0"/>
    <n v="4763175"/>
    <n v="6947"/>
    <n v="4726317"/>
    <n v="6218"/>
    <n v="685.64488268317257"/>
  </r>
  <r>
    <x v="3"/>
    <x v="0"/>
    <x v="20"/>
    <n v="-2738"/>
    <n v="-4"/>
    <n v="-1649"/>
    <n v="4"/>
    <n v="684.5"/>
  </r>
  <r>
    <x v="2"/>
    <x v="28"/>
    <x v="19"/>
    <n v="10947"/>
    <n v="16"/>
    <n v="23292"/>
    <n v="34"/>
    <n v="684.1875"/>
  </r>
  <r>
    <x v="3"/>
    <x v="6"/>
    <x v="17"/>
    <n v="30716"/>
    <n v="45"/>
    <n v="16329"/>
    <n v="8"/>
    <n v="682.57777777777778"/>
  </r>
  <r>
    <x v="1"/>
    <x v="19"/>
    <x v="17"/>
    <n v="5871072"/>
    <n v="8602"/>
    <n v="6975064"/>
    <n v="9437"/>
    <n v="682.52406417112297"/>
  </r>
  <r>
    <x v="1"/>
    <x v="27"/>
    <x v="18"/>
    <n v="10528377"/>
    <n v="15442"/>
    <n v="7914130"/>
    <n v="10477"/>
    <n v="681.8013858308509"/>
  </r>
  <r>
    <x v="1"/>
    <x v="27"/>
    <x v="7"/>
    <n v="14732323"/>
    <n v="21611"/>
    <n v="14438263"/>
    <n v="19227"/>
    <n v="681.70482624589329"/>
  </r>
  <r>
    <x v="0"/>
    <x v="23"/>
    <x v="20"/>
    <n v="796845"/>
    <n v="1169"/>
    <n v="298800"/>
    <n v="364"/>
    <n v="681.64670658682633"/>
  </r>
  <r>
    <x v="0"/>
    <x v="19"/>
    <x v="1"/>
    <n v="2928124"/>
    <n v="4297"/>
    <n v="1245147"/>
    <n v="1475"/>
    <n v="681.43448917849662"/>
  </r>
  <r>
    <x v="0"/>
    <x v="19"/>
    <x v="28"/>
    <n v="1269322"/>
    <n v="1864"/>
    <n v="966878"/>
    <n v="1323"/>
    <n v="680.96673819742489"/>
  </r>
  <r>
    <x v="1"/>
    <x v="19"/>
    <x v="13"/>
    <n v="12900980"/>
    <n v="18993"/>
    <n v="12189171"/>
    <n v="16246"/>
    <n v="679.24919707260574"/>
  </r>
  <r>
    <x v="1"/>
    <x v="23"/>
    <x v="7"/>
    <n v="7995227"/>
    <n v="11773"/>
    <n v="10261513"/>
    <n v="13373"/>
    <n v="679.11551855941559"/>
  </r>
  <r>
    <x v="0"/>
    <x v="19"/>
    <x v="26"/>
    <n v="1634144"/>
    <n v="2409"/>
    <n v="874686"/>
    <n v="1007"/>
    <n v="678.3495226234952"/>
  </r>
  <r>
    <x v="3"/>
    <x v="18"/>
    <x v="4"/>
    <n v="1356"/>
    <n v="2"/>
    <n v="2804"/>
    <n v="2"/>
    <n v="678"/>
  </r>
  <r>
    <x v="2"/>
    <x v="22"/>
    <x v="28"/>
    <n v="-10830"/>
    <n v="-16"/>
    <n v="7515"/>
    <n v="9"/>
    <n v="676.875"/>
  </r>
  <r>
    <x v="1"/>
    <x v="27"/>
    <x v="20"/>
    <n v="14601698"/>
    <n v="21578"/>
    <n v="9959651"/>
    <n v="13357"/>
    <n v="676.69376216516821"/>
  </r>
  <r>
    <x v="2"/>
    <x v="19"/>
    <x v="18"/>
    <n v="6436476"/>
    <n v="9528"/>
    <n v="5618719"/>
    <n v="6033"/>
    <n v="675.5327455919396"/>
  </r>
  <r>
    <x v="4"/>
    <x v="19"/>
    <x v="27"/>
    <n v="45222"/>
    <n v="67"/>
    <n v="42396"/>
    <n v="57"/>
    <n v="674.95522388059703"/>
  </r>
  <r>
    <x v="1"/>
    <x v="27"/>
    <x v="17"/>
    <n v="17369776"/>
    <n v="25735"/>
    <n v="15767441"/>
    <n v="21333"/>
    <n v="674.94758111521276"/>
  </r>
  <r>
    <x v="1"/>
    <x v="19"/>
    <x v="26"/>
    <n v="7450279"/>
    <n v="11045"/>
    <n v="6390515"/>
    <n v="8542"/>
    <n v="674.538614757809"/>
  </r>
  <r>
    <x v="1"/>
    <x v="19"/>
    <x v="15"/>
    <n v="19978986"/>
    <n v="29631"/>
    <n v="18218933"/>
    <n v="25003"/>
    <n v="674.25959299382407"/>
  </r>
  <r>
    <x v="1"/>
    <x v="3"/>
    <x v="25"/>
    <n v="10820531"/>
    <n v="16052"/>
    <n v="2589582"/>
    <n v="3413"/>
    <n v="674.09238724146519"/>
  </r>
  <r>
    <x v="1"/>
    <x v="28"/>
    <x v="1"/>
    <n v="58626"/>
    <n v="87"/>
    <n v="7384"/>
    <n v="15"/>
    <n v="673.86206896551721"/>
  </r>
  <r>
    <x v="1"/>
    <x v="0"/>
    <x v="17"/>
    <n v="-4717"/>
    <n v="-7"/>
    <n v="-386"/>
    <n v="1"/>
    <n v="673.85714285714289"/>
  </r>
  <r>
    <x v="4"/>
    <x v="3"/>
    <x v="1"/>
    <n v="17517"/>
    <n v="26"/>
    <n v="16422"/>
    <n v="22"/>
    <n v="673.73076923076928"/>
  </r>
  <r>
    <x v="2"/>
    <x v="3"/>
    <x v="21"/>
    <n v="2485062"/>
    <n v="3689"/>
    <n v="2203110"/>
    <n v="2861"/>
    <n v="673.64109514773656"/>
  </r>
  <r>
    <x v="2"/>
    <x v="27"/>
    <x v="19"/>
    <n v="9601975"/>
    <n v="14287"/>
    <n v="7274797"/>
    <n v="8891"/>
    <n v="672.07776300132991"/>
  </r>
  <r>
    <x v="1"/>
    <x v="3"/>
    <x v="1"/>
    <n v="6185836"/>
    <n v="9208"/>
    <n v="6705340"/>
    <n v="8398"/>
    <n v="671.7893136403128"/>
  </r>
  <r>
    <x v="1"/>
    <x v="3"/>
    <x v="22"/>
    <n v="-8057"/>
    <n v="-12"/>
    <n v="172503"/>
    <n v="224"/>
    <n v="671.41666666666663"/>
  </r>
  <r>
    <x v="3"/>
    <x v="18"/>
    <x v="22"/>
    <n v="1341"/>
    <n v="2"/>
    <n v="0"/>
    <n v="0"/>
    <n v="670.5"/>
  </r>
  <r>
    <x v="0"/>
    <x v="19"/>
    <x v="2"/>
    <n v="339264"/>
    <n v="506"/>
    <n v="153494"/>
    <n v="169"/>
    <n v="670.48221343873513"/>
  </r>
  <r>
    <x v="1"/>
    <x v="27"/>
    <x v="19"/>
    <n v="25383632"/>
    <n v="37861"/>
    <n v="33172351"/>
    <n v="46030"/>
    <n v="670.44272470352075"/>
  </r>
  <r>
    <x v="0"/>
    <x v="0"/>
    <x v="10"/>
    <n v="-3352"/>
    <n v="-5"/>
    <n v="3087"/>
    <n v="5"/>
    <n v="670.4"/>
  </r>
  <r>
    <x v="2"/>
    <x v="27"/>
    <x v="12"/>
    <n v="7226403"/>
    <n v="10780"/>
    <n v="5492363"/>
    <n v="6859"/>
    <n v="670.35278293135434"/>
  </r>
  <r>
    <x v="3"/>
    <x v="6"/>
    <x v="20"/>
    <n v="50943"/>
    <n v="76"/>
    <n v="24463"/>
    <n v="5"/>
    <n v="670.3026315789474"/>
  </r>
  <r>
    <x v="3"/>
    <x v="29"/>
    <x v="7"/>
    <n v="1971933"/>
    <n v="2942"/>
    <n v="0"/>
    <n v="0"/>
    <n v="670.26954452753228"/>
  </r>
  <r>
    <x v="1"/>
    <x v="27"/>
    <x v="27"/>
    <n v="16145337"/>
    <n v="24093"/>
    <n v="4983319"/>
    <n v="6550"/>
    <n v="670.12563815216038"/>
  </r>
  <r>
    <x v="3"/>
    <x v="22"/>
    <x v="21"/>
    <n v="-1340"/>
    <n v="-2"/>
    <n v="2122"/>
    <n v="3"/>
    <n v="670"/>
  </r>
  <r>
    <x v="2"/>
    <x v="22"/>
    <x v="11"/>
    <n v="2679"/>
    <n v="4"/>
    <n v="7644"/>
    <n v="9"/>
    <n v="669.75"/>
  </r>
  <r>
    <x v="2"/>
    <x v="28"/>
    <x v="7"/>
    <n v="18081"/>
    <n v="27"/>
    <n v="27099"/>
    <n v="38"/>
    <n v="669.66666666666663"/>
  </r>
  <r>
    <x v="1"/>
    <x v="27"/>
    <x v="12"/>
    <n v="21063989"/>
    <n v="31476"/>
    <n v="18628119"/>
    <n v="25334"/>
    <n v="669.20793620536278"/>
  </r>
  <r>
    <x v="2"/>
    <x v="4"/>
    <x v="25"/>
    <n v="179342"/>
    <n v="268"/>
    <n v="103561"/>
    <n v="142"/>
    <n v="669.18656716417911"/>
  </r>
  <r>
    <x v="0"/>
    <x v="19"/>
    <x v="11"/>
    <n v="1302831"/>
    <n v="1947"/>
    <n v="1024500"/>
    <n v="1327"/>
    <n v="669.14791987673345"/>
  </r>
  <r>
    <x v="3"/>
    <x v="31"/>
    <x v="21"/>
    <n v="6679"/>
    <n v="10"/>
    <n v="6261"/>
    <n v="9"/>
    <n v="667.9"/>
  </r>
  <r>
    <x v="1"/>
    <x v="29"/>
    <x v="5"/>
    <n v="13839165"/>
    <n v="20731"/>
    <n v="2541555"/>
    <n v="3167"/>
    <n v="667.55896965896488"/>
  </r>
  <r>
    <x v="1"/>
    <x v="27"/>
    <x v="5"/>
    <n v="2338784"/>
    <n v="3507"/>
    <n v="6161592"/>
    <n v="8305"/>
    <n v="666.89021956087822"/>
  </r>
  <r>
    <x v="0"/>
    <x v="19"/>
    <x v="9"/>
    <n v="1560976"/>
    <n v="2341"/>
    <n v="1710508"/>
    <n v="2216"/>
    <n v="666.79880392994448"/>
  </r>
  <r>
    <x v="2"/>
    <x v="16"/>
    <x v="3"/>
    <n v="-8663"/>
    <n v="-13"/>
    <n v="-7832"/>
    <n v="-11"/>
    <n v="666.38461538461536"/>
  </r>
  <r>
    <x v="3"/>
    <x v="28"/>
    <x v="17"/>
    <n v="5324"/>
    <n v="8"/>
    <n v="7343"/>
    <n v="11"/>
    <n v="665.5"/>
  </r>
  <r>
    <x v="0"/>
    <x v="3"/>
    <x v="8"/>
    <n v="-4658"/>
    <n v="-7"/>
    <n v="2445"/>
    <n v="2"/>
    <n v="665.42857142857144"/>
  </r>
  <r>
    <x v="2"/>
    <x v="27"/>
    <x v="5"/>
    <n v="1159517"/>
    <n v="1744"/>
    <n v="4232744"/>
    <n v="5342"/>
    <n v="664.86066513761466"/>
  </r>
  <r>
    <x v="3"/>
    <x v="31"/>
    <x v="5"/>
    <n v="190793"/>
    <n v="287"/>
    <n v="156009"/>
    <n v="142"/>
    <n v="664.78397212543553"/>
  </r>
  <r>
    <x v="2"/>
    <x v="28"/>
    <x v="3"/>
    <n v="53144"/>
    <n v="80"/>
    <n v="33349"/>
    <n v="45"/>
    <n v="664.3"/>
  </r>
  <r>
    <x v="4"/>
    <x v="19"/>
    <x v="12"/>
    <n v="2657"/>
    <n v="4"/>
    <n v="3060"/>
    <n v="4"/>
    <n v="664.25"/>
  </r>
  <r>
    <x v="3"/>
    <x v="32"/>
    <x v="7"/>
    <n v="2655"/>
    <n v="4"/>
    <n v="2489"/>
    <n v="3"/>
    <n v="663.75"/>
  </r>
  <r>
    <x v="0"/>
    <x v="1"/>
    <x v="18"/>
    <n v="-1325"/>
    <n v="-2"/>
    <n v="-430"/>
    <n v="0"/>
    <n v="662.5"/>
  </r>
  <r>
    <x v="1"/>
    <x v="27"/>
    <x v="22"/>
    <n v="11535991"/>
    <n v="17416"/>
    <n v="11087814"/>
    <n v="14632"/>
    <n v="662.37890445567291"/>
  </r>
  <r>
    <x v="1"/>
    <x v="23"/>
    <x v="8"/>
    <n v="716685"/>
    <n v="1082"/>
    <n v="2422891"/>
    <n v="3155"/>
    <n v="662.37060998151571"/>
  </r>
  <r>
    <x v="1"/>
    <x v="19"/>
    <x v="7"/>
    <n v="2886977"/>
    <n v="4364"/>
    <n v="4338945"/>
    <n v="5778"/>
    <n v="661.54376718606784"/>
  </r>
  <r>
    <x v="1"/>
    <x v="19"/>
    <x v="18"/>
    <n v="5152060"/>
    <n v="7788"/>
    <n v="5828853"/>
    <n v="8175"/>
    <n v="661.53826399589116"/>
  </r>
  <r>
    <x v="2"/>
    <x v="1"/>
    <x v="16"/>
    <n v="171527"/>
    <n v="260"/>
    <n v="426378"/>
    <n v="396"/>
    <n v="659.71923076923076"/>
  </r>
  <r>
    <x v="4"/>
    <x v="19"/>
    <x v="19"/>
    <n v="9224"/>
    <n v="14"/>
    <n v="8648"/>
    <n v="12"/>
    <n v="658.85714285714289"/>
  </r>
  <r>
    <x v="4"/>
    <x v="19"/>
    <x v="3"/>
    <n v="127040"/>
    <n v="193"/>
    <n v="122234"/>
    <n v="168"/>
    <n v="658.23834196891187"/>
  </r>
  <r>
    <x v="1"/>
    <x v="4"/>
    <x v="27"/>
    <n v="9201"/>
    <n v="14"/>
    <n v="9123"/>
    <n v="10"/>
    <n v="657.21428571428567"/>
  </r>
  <r>
    <x v="4"/>
    <x v="3"/>
    <x v="27"/>
    <n v="18388"/>
    <n v="28"/>
    <n v="17238"/>
    <n v="24"/>
    <n v="656.71428571428567"/>
  </r>
  <r>
    <x v="3"/>
    <x v="0"/>
    <x v="25"/>
    <n v="1346880"/>
    <n v="2051"/>
    <n v="3566684"/>
    <n v="4414"/>
    <n v="656.69429546562651"/>
  </r>
  <r>
    <x v="3"/>
    <x v="0"/>
    <x v="17"/>
    <n v="-23634"/>
    <n v="-36"/>
    <n v="-3579"/>
    <n v="0"/>
    <n v="656.5"/>
  </r>
  <r>
    <x v="3"/>
    <x v="15"/>
    <x v="24"/>
    <n v="2624"/>
    <n v="4"/>
    <n v="2108"/>
    <n v="2"/>
    <n v="656"/>
  </r>
  <r>
    <x v="1"/>
    <x v="3"/>
    <x v="16"/>
    <n v="5742411"/>
    <n v="8760"/>
    <n v="4745320"/>
    <n v="6315"/>
    <n v="655.52636986301366"/>
  </r>
  <r>
    <x v="2"/>
    <x v="19"/>
    <x v="19"/>
    <n v="1758633"/>
    <n v="2692"/>
    <n v="3440002"/>
    <n v="4056"/>
    <n v="653.2812035661218"/>
  </r>
  <r>
    <x v="4"/>
    <x v="0"/>
    <x v="15"/>
    <n v="-1959"/>
    <n v="-3"/>
    <n v="-1000"/>
    <n v="-1"/>
    <n v="653"/>
  </r>
  <r>
    <x v="1"/>
    <x v="29"/>
    <x v="8"/>
    <n v="11574620"/>
    <n v="17748"/>
    <n v="6087318"/>
    <n v="8049"/>
    <n v="652.16475095785438"/>
  </r>
  <r>
    <x v="0"/>
    <x v="0"/>
    <x v="2"/>
    <n v="-2608"/>
    <n v="-4"/>
    <n v="-434"/>
    <n v="-1"/>
    <n v="652"/>
  </r>
  <r>
    <x v="1"/>
    <x v="4"/>
    <x v="5"/>
    <n v="28632"/>
    <n v="44"/>
    <n v="27862"/>
    <n v="41"/>
    <n v="650.72727272727275"/>
  </r>
  <r>
    <x v="1"/>
    <x v="19"/>
    <x v="9"/>
    <n v="28425268"/>
    <n v="43683"/>
    <n v="38019812"/>
    <n v="55039"/>
    <n v="650.71693793924408"/>
  </r>
  <r>
    <x v="3"/>
    <x v="16"/>
    <x v="7"/>
    <n v="4544"/>
    <n v="7"/>
    <n v="3545"/>
    <n v="0"/>
    <n v="649.14285714285711"/>
  </r>
  <r>
    <x v="0"/>
    <x v="27"/>
    <x v="10"/>
    <n v="593633"/>
    <n v="915"/>
    <n v="806501"/>
    <n v="1036"/>
    <n v="648.77923497267761"/>
  </r>
  <r>
    <x v="0"/>
    <x v="28"/>
    <x v="11"/>
    <n v="4538"/>
    <n v="7"/>
    <n v="9765"/>
    <n v="18"/>
    <n v="648.28571428571433"/>
  </r>
  <r>
    <x v="1"/>
    <x v="19"/>
    <x v="23"/>
    <n v="15698055"/>
    <n v="24232"/>
    <n v="16294987"/>
    <n v="23725"/>
    <n v="647.8233327830967"/>
  </r>
  <r>
    <x v="1"/>
    <x v="27"/>
    <x v="4"/>
    <n v="14221610"/>
    <n v="21954"/>
    <n v="12720377"/>
    <n v="17686"/>
    <n v="647.79129088093282"/>
  </r>
  <r>
    <x v="3"/>
    <x v="4"/>
    <x v="3"/>
    <n v="15537"/>
    <n v="24"/>
    <n v="27198"/>
    <n v="28"/>
    <n v="647.375"/>
  </r>
  <r>
    <x v="0"/>
    <x v="28"/>
    <x v="13"/>
    <n v="2588"/>
    <n v="4"/>
    <n v="3033"/>
    <n v="4"/>
    <n v="647"/>
  </r>
  <r>
    <x v="0"/>
    <x v="1"/>
    <x v="22"/>
    <n v="-1294"/>
    <n v="-2"/>
    <n v="1242"/>
    <n v="1"/>
    <n v="647"/>
  </r>
  <r>
    <x v="2"/>
    <x v="33"/>
    <x v="22"/>
    <n v="3880"/>
    <n v="6"/>
    <n v="9335"/>
    <n v="20"/>
    <n v="646.66666666666663"/>
  </r>
  <r>
    <x v="3"/>
    <x v="28"/>
    <x v="6"/>
    <n v="10342"/>
    <n v="16"/>
    <n v="10129"/>
    <n v="16"/>
    <n v="646.375"/>
  </r>
  <r>
    <x v="1"/>
    <x v="19"/>
    <x v="21"/>
    <n v="13254053"/>
    <n v="20507"/>
    <n v="14658509"/>
    <n v="20856"/>
    <n v="646.31847661774032"/>
  </r>
  <r>
    <x v="2"/>
    <x v="19"/>
    <x v="21"/>
    <n v="3083612"/>
    <n v="4772"/>
    <n v="6237504"/>
    <n v="7844"/>
    <n v="646.18860016764461"/>
  </r>
  <r>
    <x v="3"/>
    <x v="33"/>
    <x v="2"/>
    <n v="12276"/>
    <n v="19"/>
    <n v="25635"/>
    <n v="57"/>
    <n v="646.10526315789468"/>
  </r>
  <r>
    <x v="1"/>
    <x v="3"/>
    <x v="19"/>
    <n v="128504"/>
    <n v="199"/>
    <n v="742985"/>
    <n v="1003"/>
    <n v="645.748743718593"/>
  </r>
  <r>
    <x v="2"/>
    <x v="0"/>
    <x v="3"/>
    <n v="-14840"/>
    <n v="-23"/>
    <n v="264"/>
    <n v="-1"/>
    <n v="645.21739130434787"/>
  </r>
  <r>
    <x v="1"/>
    <x v="27"/>
    <x v="6"/>
    <n v="9737733"/>
    <n v="15096"/>
    <n v="12292806"/>
    <n v="16540"/>
    <n v="645.05385532591413"/>
  </r>
  <r>
    <x v="3"/>
    <x v="6"/>
    <x v="2"/>
    <n v="53517"/>
    <n v="83"/>
    <n v="28530"/>
    <n v="7"/>
    <n v="644.7831325301205"/>
  </r>
  <r>
    <x v="3"/>
    <x v="0"/>
    <x v="15"/>
    <n v="395860"/>
    <n v="614"/>
    <n v="2015331"/>
    <n v="2490"/>
    <n v="644.72312703583066"/>
  </r>
  <r>
    <x v="2"/>
    <x v="22"/>
    <x v="26"/>
    <n v="-2577"/>
    <n v="-4"/>
    <n v="4755"/>
    <n v="6"/>
    <n v="644.25"/>
  </r>
  <r>
    <x v="2"/>
    <x v="28"/>
    <x v="4"/>
    <n v="25756"/>
    <n v="40"/>
    <n v="21930"/>
    <n v="33"/>
    <n v="643.9"/>
  </r>
  <r>
    <x v="1"/>
    <x v="27"/>
    <x v="10"/>
    <n v="21905488"/>
    <n v="34023"/>
    <n v="12478585"/>
    <n v="17057"/>
    <n v="643.8435176204332"/>
  </r>
  <r>
    <x v="1"/>
    <x v="4"/>
    <x v="28"/>
    <n v="41191"/>
    <n v="64"/>
    <n v="55773"/>
    <n v="60"/>
    <n v="643.609375"/>
  </r>
  <r>
    <x v="2"/>
    <x v="28"/>
    <x v="17"/>
    <n v="14783"/>
    <n v="23"/>
    <n v="32586"/>
    <n v="45"/>
    <n v="642.73913043478262"/>
  </r>
  <r>
    <x v="0"/>
    <x v="0"/>
    <x v="25"/>
    <n v="1054098"/>
    <n v="1641"/>
    <n v="700526"/>
    <n v="922"/>
    <n v="642.35100548446064"/>
  </r>
  <r>
    <x v="1"/>
    <x v="19"/>
    <x v="11"/>
    <n v="8180058"/>
    <n v="12739"/>
    <n v="9770907"/>
    <n v="13236"/>
    <n v="642.12716853756183"/>
  </r>
  <r>
    <x v="0"/>
    <x v="23"/>
    <x v="2"/>
    <n v="95016"/>
    <n v="148"/>
    <n v="388299"/>
    <n v="462"/>
    <n v="642"/>
  </r>
  <r>
    <x v="1"/>
    <x v="27"/>
    <x v="2"/>
    <n v="8864932"/>
    <n v="13812"/>
    <n v="9854771"/>
    <n v="13373"/>
    <n v="641.82826527657107"/>
  </r>
  <r>
    <x v="3"/>
    <x v="22"/>
    <x v="15"/>
    <n v="-1280"/>
    <n v="-2"/>
    <n v="-1389"/>
    <n v="-1"/>
    <n v="640"/>
  </r>
  <r>
    <x v="0"/>
    <x v="16"/>
    <x v="11"/>
    <n v="2560"/>
    <n v="4"/>
    <n v="0"/>
    <n v="0"/>
    <n v="640"/>
  </r>
  <r>
    <x v="2"/>
    <x v="0"/>
    <x v="6"/>
    <n v="-3836"/>
    <n v="-6"/>
    <n v="-4269"/>
    <n v="-5"/>
    <n v="639.33333333333337"/>
  </r>
  <r>
    <x v="3"/>
    <x v="30"/>
    <x v="26"/>
    <n v="46664"/>
    <n v="73"/>
    <n v="890315"/>
    <n v="1785"/>
    <n v="639.23287671232879"/>
  </r>
  <r>
    <x v="3"/>
    <x v="16"/>
    <x v="4"/>
    <n v="3833"/>
    <n v="6"/>
    <n v="2949"/>
    <n v="2"/>
    <n v="638.83333333333337"/>
  </r>
  <r>
    <x v="1"/>
    <x v="28"/>
    <x v="25"/>
    <n v="1916"/>
    <n v="3"/>
    <n v="2162"/>
    <n v="3"/>
    <n v="638.66666666666663"/>
  </r>
  <r>
    <x v="1"/>
    <x v="19"/>
    <x v="24"/>
    <n v="11420071"/>
    <n v="17884"/>
    <n v="6920328"/>
    <n v="9264"/>
    <n v="638.56357638112274"/>
  </r>
  <r>
    <x v="2"/>
    <x v="33"/>
    <x v="4"/>
    <n v="12708"/>
    <n v="20"/>
    <n v="22489"/>
    <n v="43"/>
    <n v="635.4"/>
  </r>
  <r>
    <x v="1"/>
    <x v="19"/>
    <x v="20"/>
    <n v="4282496"/>
    <n v="6766"/>
    <n v="4569702"/>
    <n v="6184"/>
    <n v="632.94354123558969"/>
  </r>
  <r>
    <x v="1"/>
    <x v="28"/>
    <x v="3"/>
    <n v="5063"/>
    <n v="8"/>
    <n v="10103"/>
    <n v="19"/>
    <n v="632.875"/>
  </r>
  <r>
    <x v="1"/>
    <x v="19"/>
    <x v="12"/>
    <n v="11058600"/>
    <n v="17474"/>
    <n v="3648126"/>
    <n v="5256"/>
    <n v="632.86024951356296"/>
  </r>
  <r>
    <x v="4"/>
    <x v="0"/>
    <x v="11"/>
    <n v="2531"/>
    <n v="4"/>
    <n v="3233"/>
    <n v="4"/>
    <n v="632.75"/>
  </r>
  <r>
    <x v="3"/>
    <x v="6"/>
    <x v="22"/>
    <n v="22142"/>
    <n v="35"/>
    <n v="16066"/>
    <n v="1"/>
    <n v="632.62857142857138"/>
  </r>
  <r>
    <x v="3"/>
    <x v="30"/>
    <x v="3"/>
    <n v="21475"/>
    <n v="34"/>
    <n v="374511"/>
    <n v="660"/>
    <n v="631.61764705882354"/>
  </r>
  <r>
    <x v="2"/>
    <x v="28"/>
    <x v="26"/>
    <n v="3153"/>
    <n v="5"/>
    <n v="7641"/>
    <n v="12"/>
    <n v="630.6"/>
  </r>
  <r>
    <x v="3"/>
    <x v="31"/>
    <x v="1"/>
    <n v="7549"/>
    <n v="12"/>
    <n v="7077"/>
    <n v="10"/>
    <n v="629.08333333333337"/>
  </r>
  <r>
    <x v="2"/>
    <x v="28"/>
    <x v="21"/>
    <n v="39615"/>
    <n v="63"/>
    <n v="25584"/>
    <n v="34"/>
    <n v="628.80952380952385"/>
  </r>
  <r>
    <x v="3"/>
    <x v="20"/>
    <x v="28"/>
    <n v="20710"/>
    <n v="33"/>
    <n v="15032"/>
    <n v="31"/>
    <n v="627.57575757575762"/>
  </r>
  <r>
    <x v="1"/>
    <x v="3"/>
    <x v="20"/>
    <n v="-8106"/>
    <n v="-13"/>
    <n v="943685"/>
    <n v="1244"/>
    <n v="623.53846153846155"/>
  </r>
  <r>
    <x v="1"/>
    <x v="19"/>
    <x v="19"/>
    <n v="9712784"/>
    <n v="15584"/>
    <n v="11369493"/>
    <n v="16736"/>
    <n v="623.25359342915806"/>
  </r>
  <r>
    <x v="1"/>
    <x v="22"/>
    <x v="22"/>
    <n v="-1246"/>
    <n v="-2"/>
    <n v="7457"/>
    <n v="10"/>
    <n v="623"/>
  </r>
  <r>
    <x v="0"/>
    <x v="3"/>
    <x v="18"/>
    <n v="-3104"/>
    <n v="-5"/>
    <n v="174082"/>
    <n v="209"/>
    <n v="620.79999999999995"/>
  </r>
  <r>
    <x v="3"/>
    <x v="31"/>
    <x v="13"/>
    <n v="14865"/>
    <n v="24"/>
    <n v="15070"/>
    <n v="22"/>
    <n v="619.375"/>
  </r>
  <r>
    <x v="4"/>
    <x v="19"/>
    <x v="10"/>
    <n v="6184"/>
    <n v="10"/>
    <n v="7358"/>
    <n v="11"/>
    <n v="618.4"/>
  </r>
  <r>
    <x v="3"/>
    <x v="31"/>
    <x v="18"/>
    <n v="8038"/>
    <n v="13"/>
    <n v="7536"/>
    <n v="11"/>
    <n v="618.30769230769226"/>
  </r>
  <r>
    <x v="2"/>
    <x v="3"/>
    <x v="17"/>
    <n v="217849"/>
    <n v="353"/>
    <n v="809108"/>
    <n v="961"/>
    <n v="617.13597733711049"/>
  </r>
  <r>
    <x v="3"/>
    <x v="6"/>
    <x v="6"/>
    <n v="29545"/>
    <n v="48"/>
    <n v="20109"/>
    <n v="16"/>
    <n v="615.52083333333337"/>
  </r>
  <r>
    <x v="1"/>
    <x v="19"/>
    <x v="27"/>
    <n v="5240245"/>
    <n v="8518"/>
    <n v="6261946"/>
    <n v="8680"/>
    <n v="615.1966424043203"/>
  </r>
  <r>
    <x v="3"/>
    <x v="31"/>
    <x v="10"/>
    <n v="3688"/>
    <n v="6"/>
    <n v="3458"/>
    <n v="5"/>
    <n v="614.66666666666663"/>
  </r>
  <r>
    <x v="3"/>
    <x v="28"/>
    <x v="27"/>
    <n v="4916"/>
    <n v="8"/>
    <n v="13816"/>
    <n v="21"/>
    <n v="614.5"/>
  </r>
  <r>
    <x v="1"/>
    <x v="3"/>
    <x v="5"/>
    <n v="-3072"/>
    <n v="-5"/>
    <n v="16224"/>
    <n v="21"/>
    <n v="614.4"/>
  </r>
  <r>
    <x v="2"/>
    <x v="7"/>
    <x v="27"/>
    <n v="5524"/>
    <n v="9"/>
    <n v="4103"/>
    <n v="2"/>
    <n v="613.77777777777783"/>
  </r>
  <r>
    <x v="2"/>
    <x v="18"/>
    <x v="5"/>
    <n v="-1227"/>
    <n v="-2"/>
    <n v="983"/>
    <n v="1"/>
    <n v="613.5"/>
  </r>
  <r>
    <x v="0"/>
    <x v="28"/>
    <x v="25"/>
    <n v="2453"/>
    <n v="4"/>
    <n v="3287"/>
    <n v="5"/>
    <n v="613.25"/>
  </r>
  <r>
    <x v="1"/>
    <x v="33"/>
    <x v="7"/>
    <n v="3064"/>
    <n v="5"/>
    <n v="8161"/>
    <n v="21"/>
    <n v="612.79999999999995"/>
  </r>
  <r>
    <x v="3"/>
    <x v="28"/>
    <x v="13"/>
    <n v="26947"/>
    <n v="44"/>
    <n v="14117"/>
    <n v="19"/>
    <n v="612.43181818181813"/>
  </r>
  <r>
    <x v="1"/>
    <x v="19"/>
    <x v="6"/>
    <n v="1811170"/>
    <n v="2962"/>
    <n v="10686767"/>
    <n v="13710"/>
    <n v="611.46860229574611"/>
  </r>
  <r>
    <x v="3"/>
    <x v="28"/>
    <x v="4"/>
    <n v="10373"/>
    <n v="17"/>
    <n v="7337"/>
    <n v="11"/>
    <n v="610.17647058823525"/>
  </r>
  <r>
    <x v="2"/>
    <x v="33"/>
    <x v="10"/>
    <n v="9751"/>
    <n v="16"/>
    <n v="28923"/>
    <n v="60"/>
    <n v="609.4375"/>
  </r>
  <r>
    <x v="0"/>
    <x v="23"/>
    <x v="7"/>
    <n v="11564"/>
    <n v="19"/>
    <n v="387957"/>
    <n v="457"/>
    <n v="608.63157894736844"/>
  </r>
  <r>
    <x v="1"/>
    <x v="19"/>
    <x v="3"/>
    <n v="10184151"/>
    <n v="16742"/>
    <n v="12680044"/>
    <n v="17407"/>
    <n v="608.29954605184571"/>
  </r>
  <r>
    <x v="0"/>
    <x v="28"/>
    <x v="6"/>
    <n v="3041"/>
    <n v="5"/>
    <n v="2091"/>
    <n v="3"/>
    <n v="608.20000000000005"/>
  </r>
  <r>
    <x v="3"/>
    <x v="20"/>
    <x v="10"/>
    <n v="12131"/>
    <n v="20"/>
    <n v="20318"/>
    <n v="50"/>
    <n v="606.54999999999995"/>
  </r>
  <r>
    <x v="3"/>
    <x v="0"/>
    <x v="2"/>
    <n v="-1817"/>
    <n v="-3"/>
    <n v="-2076"/>
    <n v="0"/>
    <n v="605.66666666666663"/>
  </r>
  <r>
    <x v="3"/>
    <x v="31"/>
    <x v="23"/>
    <n v="13320"/>
    <n v="22"/>
    <n v="12487"/>
    <n v="19"/>
    <n v="605.4545454545455"/>
  </r>
  <r>
    <x v="2"/>
    <x v="28"/>
    <x v="8"/>
    <n v="4843"/>
    <n v="8"/>
    <n v="19242"/>
    <n v="26"/>
    <n v="605.375"/>
  </r>
  <r>
    <x v="3"/>
    <x v="33"/>
    <x v="19"/>
    <n v="26604"/>
    <n v="44"/>
    <n v="30981"/>
    <n v="63"/>
    <n v="604.63636363636363"/>
  </r>
  <r>
    <x v="2"/>
    <x v="22"/>
    <x v="17"/>
    <n v="-2417"/>
    <n v="-4"/>
    <n v="-786"/>
    <n v="-1"/>
    <n v="604.25"/>
  </r>
  <r>
    <x v="2"/>
    <x v="18"/>
    <x v="6"/>
    <n v="-1809"/>
    <n v="-3"/>
    <n v="3830"/>
    <n v="3"/>
    <n v="603"/>
  </r>
  <r>
    <x v="0"/>
    <x v="27"/>
    <x v="5"/>
    <n v="161352"/>
    <n v="268"/>
    <n v="762350"/>
    <n v="950"/>
    <n v="602.05970149253733"/>
  </r>
  <r>
    <x v="1"/>
    <x v="18"/>
    <x v="22"/>
    <n v="1204"/>
    <n v="2"/>
    <n v="977"/>
    <n v="1"/>
    <n v="602"/>
  </r>
  <r>
    <x v="3"/>
    <x v="33"/>
    <x v="6"/>
    <n v="23443"/>
    <n v="39"/>
    <n v="34317"/>
    <n v="67"/>
    <n v="601.10256410256409"/>
  </r>
  <r>
    <x v="4"/>
    <x v="7"/>
    <x v="2"/>
    <n v="-1202"/>
    <n v="-2"/>
    <n v="-1127"/>
    <n v="-1"/>
    <n v="601"/>
  </r>
  <r>
    <x v="1"/>
    <x v="27"/>
    <x v="8"/>
    <n v="1944520"/>
    <n v="3236"/>
    <n v="5870887"/>
    <n v="7796"/>
    <n v="600.90234857849191"/>
  </r>
  <r>
    <x v="1"/>
    <x v="19"/>
    <x v="14"/>
    <n v="24757587"/>
    <n v="41210"/>
    <n v="12884974"/>
    <n v="17667"/>
    <n v="600.76648871633097"/>
  </r>
  <r>
    <x v="3"/>
    <x v="28"/>
    <x v="19"/>
    <n v="8399"/>
    <n v="14"/>
    <n v="25122"/>
    <n v="29"/>
    <n v="599.92857142857144"/>
  </r>
  <r>
    <x v="2"/>
    <x v="3"/>
    <x v="18"/>
    <n v="634748"/>
    <n v="1059"/>
    <n v="1097901"/>
    <n v="1336"/>
    <n v="599.3843248347498"/>
  </r>
  <r>
    <x v="3"/>
    <x v="28"/>
    <x v="25"/>
    <n v="8967"/>
    <n v="15"/>
    <n v="5675"/>
    <n v="8"/>
    <n v="597.79999999999995"/>
  </r>
  <r>
    <x v="3"/>
    <x v="30"/>
    <x v="28"/>
    <n v="1238492"/>
    <n v="2073"/>
    <n v="382431"/>
    <n v="839"/>
    <n v="597.4394597202122"/>
  </r>
  <r>
    <x v="3"/>
    <x v="28"/>
    <x v="14"/>
    <n v="11328"/>
    <n v="19"/>
    <n v="21543"/>
    <n v="35"/>
    <n v="596.21052631578948"/>
  </r>
  <r>
    <x v="2"/>
    <x v="15"/>
    <x v="15"/>
    <n v="14897"/>
    <n v="25"/>
    <n v="86"/>
    <n v="-6"/>
    <n v="595.88"/>
  </r>
  <r>
    <x v="3"/>
    <x v="30"/>
    <x v="27"/>
    <n v="181003"/>
    <n v="304"/>
    <n v="6712"/>
    <n v="12"/>
    <n v="595.40460526315792"/>
  </r>
  <r>
    <x v="3"/>
    <x v="3"/>
    <x v="12"/>
    <n v="26786"/>
    <n v="45"/>
    <n v="191835"/>
    <n v="194"/>
    <n v="595.24444444444441"/>
  </r>
  <r>
    <x v="1"/>
    <x v="19"/>
    <x v="4"/>
    <n v="3397131"/>
    <n v="5709"/>
    <n v="3495599"/>
    <n v="4988"/>
    <n v="595.048344718865"/>
  </r>
  <r>
    <x v="3"/>
    <x v="30"/>
    <x v="0"/>
    <n v="465340"/>
    <n v="783"/>
    <n v="463987"/>
    <n v="670"/>
    <n v="594.3039591315453"/>
  </r>
  <r>
    <x v="1"/>
    <x v="0"/>
    <x v="14"/>
    <n v="-5347"/>
    <n v="-9"/>
    <n v="501102"/>
    <n v="898"/>
    <n v="594.11111111111109"/>
  </r>
  <r>
    <x v="2"/>
    <x v="20"/>
    <x v="22"/>
    <n v="11882"/>
    <n v="20"/>
    <n v="19176"/>
    <n v="45"/>
    <n v="594.1"/>
  </r>
  <r>
    <x v="2"/>
    <x v="4"/>
    <x v="13"/>
    <n v="-10092"/>
    <n v="-17"/>
    <n v="7767"/>
    <n v="12"/>
    <n v="593.64705882352939"/>
  </r>
  <r>
    <x v="2"/>
    <x v="0"/>
    <x v="16"/>
    <n v="-29080"/>
    <n v="-49"/>
    <n v="21579"/>
    <n v="26"/>
    <n v="593.46938775510205"/>
  </r>
  <r>
    <x v="2"/>
    <x v="33"/>
    <x v="18"/>
    <n v="25516"/>
    <n v="43"/>
    <n v="43968"/>
    <n v="98"/>
    <n v="593.39534883720933"/>
  </r>
  <r>
    <x v="2"/>
    <x v="19"/>
    <x v="20"/>
    <n v="1498843"/>
    <n v="2535"/>
    <n v="3214000"/>
    <n v="3824"/>
    <n v="591.25956607495073"/>
  </r>
  <r>
    <x v="3"/>
    <x v="30"/>
    <x v="21"/>
    <n v="53185"/>
    <n v="90"/>
    <n v="23061"/>
    <n v="32"/>
    <n v="590.94444444444446"/>
  </r>
  <r>
    <x v="3"/>
    <x v="33"/>
    <x v="22"/>
    <n v="17722"/>
    <n v="30"/>
    <n v="22273"/>
    <n v="44"/>
    <n v="590.73333333333335"/>
  </r>
  <r>
    <x v="2"/>
    <x v="3"/>
    <x v="16"/>
    <n v="3294051"/>
    <n v="5578"/>
    <n v="2126413"/>
    <n v="2393"/>
    <n v="590.54338472570817"/>
  </r>
  <r>
    <x v="2"/>
    <x v="28"/>
    <x v="20"/>
    <n v="8257"/>
    <n v="14"/>
    <n v="19168"/>
    <n v="30"/>
    <n v="589.78571428571433"/>
  </r>
  <r>
    <x v="2"/>
    <x v="3"/>
    <x v="5"/>
    <n v="-11204"/>
    <n v="-19"/>
    <n v="9405"/>
    <n v="5"/>
    <n v="589.68421052631584"/>
  </r>
  <r>
    <x v="3"/>
    <x v="22"/>
    <x v="26"/>
    <n v="-5300"/>
    <n v="-9"/>
    <n v="-1707"/>
    <n v="-4"/>
    <n v="588.88888888888891"/>
  </r>
  <r>
    <x v="1"/>
    <x v="19"/>
    <x v="16"/>
    <n v="16194900"/>
    <n v="27542"/>
    <n v="11428260"/>
    <n v="14923"/>
    <n v="588.00740686950837"/>
  </r>
  <r>
    <x v="3"/>
    <x v="19"/>
    <x v="18"/>
    <n v="2072811"/>
    <n v="3531"/>
    <n v="5705460"/>
    <n v="5894"/>
    <n v="587.03228547153776"/>
  </r>
  <r>
    <x v="2"/>
    <x v="16"/>
    <x v="18"/>
    <n v="2931"/>
    <n v="5"/>
    <n v="2109"/>
    <n v="2"/>
    <n v="586.20000000000005"/>
  </r>
  <r>
    <x v="2"/>
    <x v="33"/>
    <x v="23"/>
    <n v="25194"/>
    <n v="43"/>
    <n v="27258"/>
    <n v="55"/>
    <n v="585.90697674418607"/>
  </r>
  <r>
    <x v="1"/>
    <x v="28"/>
    <x v="13"/>
    <n v="3511"/>
    <n v="6"/>
    <n v="6405"/>
    <n v="11"/>
    <n v="585.16666666666663"/>
  </r>
  <r>
    <x v="2"/>
    <x v="22"/>
    <x v="16"/>
    <n v="-1169"/>
    <n v="-2"/>
    <n v="-553"/>
    <n v="-1"/>
    <n v="584.5"/>
  </r>
  <r>
    <x v="3"/>
    <x v="31"/>
    <x v="27"/>
    <n v="15196"/>
    <n v="26"/>
    <n v="14247"/>
    <n v="22"/>
    <n v="584.46153846153845"/>
  </r>
  <r>
    <x v="2"/>
    <x v="28"/>
    <x v="11"/>
    <n v="48510"/>
    <n v="83"/>
    <n v="37932"/>
    <n v="60"/>
    <n v="584.45783132530119"/>
  </r>
  <r>
    <x v="2"/>
    <x v="0"/>
    <x v="25"/>
    <n v="4503137"/>
    <n v="7705"/>
    <n v="3955974"/>
    <n v="5299"/>
    <n v="584.4434782608696"/>
  </r>
  <r>
    <x v="3"/>
    <x v="18"/>
    <x v="0"/>
    <n v="1166"/>
    <n v="2"/>
    <n v="0"/>
    <n v="0"/>
    <n v="583"/>
  </r>
  <r>
    <x v="3"/>
    <x v="18"/>
    <x v="26"/>
    <n v="1166"/>
    <n v="2"/>
    <n v="0"/>
    <n v="0"/>
    <n v="583"/>
  </r>
  <r>
    <x v="3"/>
    <x v="18"/>
    <x v="23"/>
    <n v="1166"/>
    <n v="2"/>
    <n v="0"/>
    <n v="0"/>
    <n v="583"/>
  </r>
  <r>
    <x v="1"/>
    <x v="28"/>
    <x v="18"/>
    <n v="1749"/>
    <n v="3"/>
    <n v="2849"/>
    <n v="5"/>
    <n v="583"/>
  </r>
  <r>
    <x v="2"/>
    <x v="20"/>
    <x v="1"/>
    <n v="8732"/>
    <n v="15"/>
    <n v="14952"/>
    <n v="31"/>
    <n v="582.13333333333333"/>
  </r>
  <r>
    <x v="1"/>
    <x v="19"/>
    <x v="22"/>
    <n v="3182088"/>
    <n v="5469"/>
    <n v="5064946"/>
    <n v="6908"/>
    <n v="581.84092155787164"/>
  </r>
  <r>
    <x v="1"/>
    <x v="0"/>
    <x v="21"/>
    <n v="-1159"/>
    <n v="-2"/>
    <n v="31710"/>
    <n v="50"/>
    <n v="579.5"/>
  </r>
  <r>
    <x v="3"/>
    <x v="31"/>
    <x v="17"/>
    <n v="3477"/>
    <n v="6"/>
    <n v="3260"/>
    <n v="5"/>
    <n v="579.5"/>
  </r>
  <r>
    <x v="2"/>
    <x v="28"/>
    <x v="15"/>
    <n v="16801"/>
    <n v="29"/>
    <n v="30720"/>
    <n v="53"/>
    <n v="579.34482758620686"/>
  </r>
  <r>
    <x v="2"/>
    <x v="20"/>
    <x v="17"/>
    <n v="31794"/>
    <n v="55"/>
    <n v="46279"/>
    <n v="105"/>
    <n v="578.07272727272732"/>
  </r>
  <r>
    <x v="1"/>
    <x v="19"/>
    <x v="10"/>
    <n v="6638296"/>
    <n v="11489"/>
    <n v="10402912"/>
    <n v="13463"/>
    <n v="577.79580468274003"/>
  </r>
  <r>
    <x v="2"/>
    <x v="28"/>
    <x v="6"/>
    <n v="29997"/>
    <n v="52"/>
    <n v="16486"/>
    <n v="25"/>
    <n v="576.86538461538464"/>
  </r>
  <r>
    <x v="2"/>
    <x v="33"/>
    <x v="17"/>
    <n v="51338"/>
    <n v="89"/>
    <n v="40716"/>
    <n v="83"/>
    <n v="576.83146067415726"/>
  </r>
  <r>
    <x v="2"/>
    <x v="4"/>
    <x v="8"/>
    <n v="53558"/>
    <n v="93"/>
    <n v="67914"/>
    <n v="104"/>
    <n v="575.89247311827955"/>
  </r>
  <r>
    <x v="0"/>
    <x v="19"/>
    <x v="15"/>
    <n v="610807"/>
    <n v="1062"/>
    <n v="1673949"/>
    <n v="2223"/>
    <n v="575.14783427495297"/>
  </r>
  <r>
    <x v="1"/>
    <x v="18"/>
    <x v="10"/>
    <n v="-1724"/>
    <n v="-3"/>
    <n v="2291"/>
    <n v="2"/>
    <n v="574.66666666666663"/>
  </r>
  <r>
    <x v="4"/>
    <x v="19"/>
    <x v="2"/>
    <n v="20641"/>
    <n v="36"/>
    <n v="19351"/>
    <n v="31"/>
    <n v="573.36111111111109"/>
  </r>
  <r>
    <x v="3"/>
    <x v="33"/>
    <x v="3"/>
    <n v="3438"/>
    <n v="6"/>
    <n v="5971"/>
    <n v="14"/>
    <n v="573"/>
  </r>
  <r>
    <x v="2"/>
    <x v="33"/>
    <x v="2"/>
    <n v="36655"/>
    <n v="64"/>
    <n v="24909"/>
    <n v="48"/>
    <n v="572.734375"/>
  </r>
  <r>
    <x v="3"/>
    <x v="6"/>
    <x v="18"/>
    <n v="38373"/>
    <n v="67"/>
    <n v="14034"/>
    <n v="7"/>
    <n v="572.73134328358208"/>
  </r>
  <r>
    <x v="0"/>
    <x v="19"/>
    <x v="7"/>
    <n v="38933"/>
    <n v="68"/>
    <n v="93942"/>
    <n v="103"/>
    <n v="572.54411764705878"/>
  </r>
  <r>
    <x v="2"/>
    <x v="0"/>
    <x v="26"/>
    <n v="1054040"/>
    <n v="1843"/>
    <n v="1737195"/>
    <n v="2546"/>
    <n v="571.91535539880624"/>
  </r>
  <r>
    <x v="2"/>
    <x v="33"/>
    <x v="20"/>
    <n v="49114"/>
    <n v="86"/>
    <n v="50424"/>
    <n v="114"/>
    <n v="571.09302325581393"/>
  </r>
  <r>
    <x v="0"/>
    <x v="28"/>
    <x v="14"/>
    <n v="4556"/>
    <n v="8"/>
    <n v="6052"/>
    <n v="11"/>
    <n v="569.5"/>
  </r>
  <r>
    <x v="2"/>
    <x v="1"/>
    <x v="23"/>
    <n v="14226"/>
    <n v="25"/>
    <n v="65206"/>
    <n v="55"/>
    <n v="569.04"/>
  </r>
  <r>
    <x v="2"/>
    <x v="16"/>
    <x v="26"/>
    <n v="1703"/>
    <n v="3"/>
    <n v="0"/>
    <n v="0"/>
    <n v="567.66666666666663"/>
  </r>
  <r>
    <x v="0"/>
    <x v="19"/>
    <x v="0"/>
    <n v="411456"/>
    <n v="725"/>
    <n v="806219"/>
    <n v="1122"/>
    <n v="567.52551724137936"/>
  </r>
  <r>
    <x v="1"/>
    <x v="28"/>
    <x v="16"/>
    <n v="10204"/>
    <n v="18"/>
    <n v="9507"/>
    <n v="19"/>
    <n v="566.88888888888891"/>
  </r>
  <r>
    <x v="0"/>
    <x v="27"/>
    <x v="7"/>
    <n v="393735"/>
    <n v="696"/>
    <n v="1441914"/>
    <n v="1755"/>
    <n v="565.71120689655174"/>
  </r>
  <r>
    <x v="2"/>
    <x v="23"/>
    <x v="7"/>
    <n v="898914"/>
    <n v="1589"/>
    <n v="2479494"/>
    <n v="2869"/>
    <n v="565.71050975456262"/>
  </r>
  <r>
    <x v="2"/>
    <x v="33"/>
    <x v="8"/>
    <n v="101179"/>
    <n v="179"/>
    <n v="84913"/>
    <n v="195"/>
    <n v="565.24581005586595"/>
  </r>
  <r>
    <x v="3"/>
    <x v="30"/>
    <x v="18"/>
    <n v="19199"/>
    <n v="34"/>
    <n v="10946"/>
    <n v="17"/>
    <n v="564.67647058823525"/>
  </r>
  <r>
    <x v="3"/>
    <x v="0"/>
    <x v="4"/>
    <n v="-6759"/>
    <n v="-12"/>
    <n v="625"/>
    <n v="8"/>
    <n v="563.25"/>
  </r>
  <r>
    <x v="0"/>
    <x v="22"/>
    <x v="0"/>
    <n v="-2252"/>
    <n v="-4"/>
    <n v="5547"/>
    <n v="10"/>
    <n v="563"/>
  </r>
  <r>
    <x v="0"/>
    <x v="28"/>
    <x v="15"/>
    <n v="3936"/>
    <n v="7"/>
    <n v="16342"/>
    <n v="30"/>
    <n v="562.28571428571433"/>
  </r>
  <r>
    <x v="2"/>
    <x v="33"/>
    <x v="25"/>
    <n v="44244"/>
    <n v="79"/>
    <n v="13328"/>
    <n v="23"/>
    <n v="560.05063291139243"/>
  </r>
  <r>
    <x v="2"/>
    <x v="0"/>
    <x v="5"/>
    <n v="-2239"/>
    <n v="-4"/>
    <n v="-1757"/>
    <n v="-1"/>
    <n v="559.75"/>
  </r>
  <r>
    <x v="1"/>
    <x v="3"/>
    <x v="12"/>
    <n v="273622"/>
    <n v="489"/>
    <n v="593144"/>
    <n v="798"/>
    <n v="559.5541922290389"/>
  </r>
  <r>
    <x v="2"/>
    <x v="33"/>
    <x v="12"/>
    <n v="21788"/>
    <n v="39"/>
    <n v="26054"/>
    <n v="51"/>
    <n v="558.66666666666663"/>
  </r>
  <r>
    <x v="3"/>
    <x v="30"/>
    <x v="22"/>
    <n v="6700"/>
    <n v="12"/>
    <n v="6281"/>
    <n v="10"/>
    <n v="558.33333333333337"/>
  </r>
  <r>
    <x v="1"/>
    <x v="20"/>
    <x v="19"/>
    <n v="7777"/>
    <n v="14"/>
    <n v="45348"/>
    <n v="132"/>
    <n v="555.5"/>
  </r>
  <r>
    <x v="2"/>
    <x v="20"/>
    <x v="12"/>
    <n v="5551"/>
    <n v="10"/>
    <n v="15591"/>
    <n v="37"/>
    <n v="555.1"/>
  </r>
  <r>
    <x v="3"/>
    <x v="30"/>
    <x v="6"/>
    <n v="374466"/>
    <n v="675"/>
    <n v="6128"/>
    <n v="10"/>
    <n v="554.76444444444439"/>
  </r>
  <r>
    <x v="1"/>
    <x v="22"/>
    <x v="0"/>
    <n v="-2210"/>
    <n v="-4"/>
    <n v="12885"/>
    <n v="16"/>
    <n v="552.5"/>
  </r>
  <r>
    <x v="3"/>
    <x v="19"/>
    <x v="8"/>
    <n v="3056799"/>
    <n v="5538"/>
    <n v="2920443"/>
    <n v="4737"/>
    <n v="551.96803900325028"/>
  </r>
  <r>
    <x v="4"/>
    <x v="19"/>
    <x v="18"/>
    <n v="47935"/>
    <n v="87"/>
    <n v="44939"/>
    <n v="75"/>
    <n v="550.97701149425291"/>
  </r>
  <r>
    <x v="3"/>
    <x v="30"/>
    <x v="14"/>
    <n v="15934"/>
    <n v="29"/>
    <n v="194532"/>
    <n v="426"/>
    <n v="549.44827586206895"/>
  </r>
  <r>
    <x v="3"/>
    <x v="30"/>
    <x v="2"/>
    <n v="2196"/>
    <n v="4"/>
    <n v="2451"/>
    <n v="4"/>
    <n v="549"/>
  </r>
  <r>
    <x v="0"/>
    <x v="19"/>
    <x v="10"/>
    <n v="90563"/>
    <n v="165"/>
    <n v="231192"/>
    <n v="275"/>
    <n v="548.86666666666667"/>
  </r>
  <r>
    <x v="2"/>
    <x v="28"/>
    <x v="18"/>
    <n v="22977"/>
    <n v="42"/>
    <n v="15912"/>
    <n v="24"/>
    <n v="547.07142857142856"/>
  </r>
  <r>
    <x v="3"/>
    <x v="7"/>
    <x v="21"/>
    <n v="5460"/>
    <n v="10"/>
    <n v="4171"/>
    <n v="8"/>
    <n v="546"/>
  </r>
  <r>
    <x v="2"/>
    <x v="20"/>
    <x v="7"/>
    <n v="8731"/>
    <n v="16"/>
    <n v="19367"/>
    <n v="38"/>
    <n v="545.6875"/>
  </r>
  <r>
    <x v="3"/>
    <x v="7"/>
    <x v="7"/>
    <n v="23992"/>
    <n v="44"/>
    <n v="22656"/>
    <n v="23"/>
    <n v="545.27272727272725"/>
  </r>
  <r>
    <x v="3"/>
    <x v="31"/>
    <x v="16"/>
    <n v="3270"/>
    <n v="6"/>
    <n v="3066"/>
    <n v="5"/>
    <n v="545"/>
  </r>
  <r>
    <x v="1"/>
    <x v="28"/>
    <x v="6"/>
    <n v="1633"/>
    <n v="3"/>
    <n v="2265"/>
    <n v="4"/>
    <n v="544.33333333333337"/>
  </r>
  <r>
    <x v="3"/>
    <x v="30"/>
    <x v="7"/>
    <n v="2052319"/>
    <n v="3774"/>
    <n v="6686"/>
    <n v="11"/>
    <n v="543.80471648118703"/>
  </r>
  <r>
    <x v="3"/>
    <x v="22"/>
    <x v="4"/>
    <n v="-1629"/>
    <n v="-3"/>
    <n v="57"/>
    <n v="0"/>
    <n v="543"/>
  </r>
  <r>
    <x v="2"/>
    <x v="33"/>
    <x v="6"/>
    <n v="13009"/>
    <n v="24"/>
    <n v="15316"/>
    <n v="29"/>
    <n v="542.04166666666663"/>
  </r>
  <r>
    <x v="2"/>
    <x v="28"/>
    <x v="12"/>
    <n v="22749"/>
    <n v="42"/>
    <n v="16103"/>
    <n v="25"/>
    <n v="541.64285714285711"/>
  </r>
  <r>
    <x v="0"/>
    <x v="28"/>
    <x v="22"/>
    <n v="1623"/>
    <n v="3"/>
    <n v="453"/>
    <n v="1"/>
    <n v="541"/>
  </r>
  <r>
    <x v="4"/>
    <x v="19"/>
    <x v="7"/>
    <n v="14602"/>
    <n v="27"/>
    <n v="13689"/>
    <n v="23"/>
    <n v="540.81481481481478"/>
  </r>
  <r>
    <x v="0"/>
    <x v="3"/>
    <x v="16"/>
    <n v="609132"/>
    <n v="1128"/>
    <n v="301042"/>
    <n v="360"/>
    <n v="540.01063829787233"/>
  </r>
  <r>
    <x v="2"/>
    <x v="22"/>
    <x v="8"/>
    <n v="-2699"/>
    <n v="-5"/>
    <n v="-1316"/>
    <n v="-1"/>
    <n v="539.79999999999995"/>
  </r>
  <r>
    <x v="3"/>
    <x v="33"/>
    <x v="20"/>
    <n v="10254"/>
    <n v="19"/>
    <n v="26720"/>
    <n v="72"/>
    <n v="539.68421052631584"/>
  </r>
  <r>
    <x v="3"/>
    <x v="30"/>
    <x v="1"/>
    <n v="34512"/>
    <n v="64"/>
    <n v="33393"/>
    <n v="58"/>
    <n v="539.25"/>
  </r>
  <r>
    <x v="3"/>
    <x v="7"/>
    <x v="22"/>
    <n v="7545"/>
    <n v="14"/>
    <n v="8762"/>
    <n v="-1"/>
    <n v="538.92857142857144"/>
  </r>
  <r>
    <x v="4"/>
    <x v="19"/>
    <x v="4"/>
    <n v="15608"/>
    <n v="29"/>
    <n v="14633"/>
    <n v="25"/>
    <n v="538.20689655172418"/>
  </r>
  <r>
    <x v="1"/>
    <x v="0"/>
    <x v="20"/>
    <n v="-3229"/>
    <n v="-6"/>
    <n v="3887"/>
    <n v="6"/>
    <n v="538.16666666666663"/>
  </r>
  <r>
    <x v="2"/>
    <x v="6"/>
    <x v="20"/>
    <n v="35383"/>
    <n v="66"/>
    <n v="17358"/>
    <n v="16"/>
    <n v="536.10606060606062"/>
  </r>
  <r>
    <x v="0"/>
    <x v="22"/>
    <x v="23"/>
    <n v="-1072"/>
    <n v="-2"/>
    <n v="1005"/>
    <n v="1"/>
    <n v="536"/>
  </r>
  <r>
    <x v="3"/>
    <x v="7"/>
    <x v="8"/>
    <n v="13386"/>
    <n v="25"/>
    <n v="12637"/>
    <n v="6"/>
    <n v="535.44000000000005"/>
  </r>
  <r>
    <x v="3"/>
    <x v="30"/>
    <x v="17"/>
    <n v="73214"/>
    <n v="137"/>
    <n v="138034"/>
    <n v="237"/>
    <n v="534.40875912408762"/>
  </r>
  <r>
    <x v="2"/>
    <x v="33"/>
    <x v="19"/>
    <n v="2665"/>
    <n v="5"/>
    <n v="55206"/>
    <n v="99"/>
    <n v="533"/>
  </r>
  <r>
    <x v="3"/>
    <x v="28"/>
    <x v="24"/>
    <n v="138487"/>
    <n v="261"/>
    <n v="17484"/>
    <n v="27"/>
    <n v="530.60153256704984"/>
  </r>
  <r>
    <x v="0"/>
    <x v="0"/>
    <x v="1"/>
    <n v="-2117"/>
    <n v="-4"/>
    <n v="10320"/>
    <n v="13"/>
    <n v="529.25"/>
  </r>
  <r>
    <x v="2"/>
    <x v="33"/>
    <x v="3"/>
    <n v="11620"/>
    <n v="22"/>
    <n v="12797"/>
    <n v="26"/>
    <n v="528.18181818181813"/>
  </r>
  <r>
    <x v="0"/>
    <x v="3"/>
    <x v="7"/>
    <n v="-1583"/>
    <n v="-3"/>
    <n v="3379"/>
    <n v="5"/>
    <n v="527.66666666666663"/>
  </r>
  <r>
    <x v="2"/>
    <x v="20"/>
    <x v="4"/>
    <n v="21092"/>
    <n v="40"/>
    <n v="29486"/>
    <n v="63"/>
    <n v="527.29999999999995"/>
  </r>
  <r>
    <x v="0"/>
    <x v="7"/>
    <x v="14"/>
    <n v="-1053"/>
    <n v="-2"/>
    <n v="0"/>
    <n v="0"/>
    <n v="526.5"/>
  </r>
  <r>
    <x v="1"/>
    <x v="4"/>
    <x v="25"/>
    <n v="24218"/>
    <n v="46"/>
    <n v="43383"/>
    <n v="54"/>
    <n v="526.47826086956525"/>
  </r>
  <r>
    <x v="2"/>
    <x v="1"/>
    <x v="15"/>
    <n v="62066"/>
    <n v="118"/>
    <n v="731208"/>
    <n v="541"/>
    <n v="525.98305084745766"/>
  </r>
  <r>
    <x v="3"/>
    <x v="33"/>
    <x v="10"/>
    <n v="14198"/>
    <n v="27"/>
    <n v="22665"/>
    <n v="51"/>
    <n v="525.85185185185185"/>
  </r>
  <r>
    <x v="3"/>
    <x v="33"/>
    <x v="24"/>
    <n v="4731"/>
    <n v="9"/>
    <n v="3394"/>
    <n v="7"/>
    <n v="525.66666666666663"/>
  </r>
  <r>
    <x v="1"/>
    <x v="4"/>
    <x v="20"/>
    <n v="1573"/>
    <n v="3"/>
    <n v="1987"/>
    <n v="1"/>
    <n v="524.33333333333337"/>
  </r>
  <r>
    <x v="2"/>
    <x v="18"/>
    <x v="28"/>
    <n v="-1048"/>
    <n v="-2"/>
    <n v="0"/>
    <n v="0"/>
    <n v="524"/>
  </r>
  <r>
    <x v="2"/>
    <x v="18"/>
    <x v="16"/>
    <n v="-1048"/>
    <n v="-2"/>
    <n v="5894"/>
    <n v="6"/>
    <n v="524"/>
  </r>
  <r>
    <x v="2"/>
    <x v="18"/>
    <x v="13"/>
    <n v="-1048"/>
    <n v="-2"/>
    <n v="2979"/>
    <n v="3"/>
    <n v="524"/>
  </r>
  <r>
    <x v="4"/>
    <x v="19"/>
    <x v="17"/>
    <n v="51275"/>
    <n v="98"/>
    <n v="48812"/>
    <n v="85"/>
    <n v="523.21428571428567"/>
  </r>
  <r>
    <x v="0"/>
    <x v="18"/>
    <x v="15"/>
    <n v="1046"/>
    <n v="2"/>
    <n v="981"/>
    <n v="1"/>
    <n v="523"/>
  </r>
  <r>
    <x v="0"/>
    <x v="0"/>
    <x v="11"/>
    <n v="-8890"/>
    <n v="-17"/>
    <n v="26507"/>
    <n v="43"/>
    <n v="522.94117647058829"/>
  </r>
  <r>
    <x v="2"/>
    <x v="4"/>
    <x v="7"/>
    <n v="146276"/>
    <n v="280"/>
    <n v="140091"/>
    <n v="280"/>
    <n v="522.41428571428571"/>
  </r>
  <r>
    <x v="0"/>
    <x v="22"/>
    <x v="1"/>
    <n v="-1043"/>
    <n v="-2"/>
    <n v="-820"/>
    <n v="-1"/>
    <n v="521.5"/>
  </r>
  <r>
    <x v="1"/>
    <x v="18"/>
    <x v="0"/>
    <n v="-1042"/>
    <n v="-2"/>
    <n v="0"/>
    <n v="0"/>
    <n v="521"/>
  </r>
  <r>
    <x v="1"/>
    <x v="18"/>
    <x v="1"/>
    <n v="1042"/>
    <n v="2"/>
    <n v="0"/>
    <n v="0"/>
    <n v="521"/>
  </r>
  <r>
    <x v="1"/>
    <x v="18"/>
    <x v="19"/>
    <n v="-1042"/>
    <n v="-2"/>
    <n v="5860"/>
    <n v="6"/>
    <n v="521"/>
  </r>
  <r>
    <x v="4"/>
    <x v="22"/>
    <x v="28"/>
    <n v="-1040"/>
    <n v="-2"/>
    <n v="-975"/>
    <n v="-1"/>
    <n v="520"/>
  </r>
  <r>
    <x v="3"/>
    <x v="30"/>
    <x v="12"/>
    <n v="1040"/>
    <n v="2"/>
    <n v="975"/>
    <n v="1"/>
    <n v="520"/>
  </r>
  <r>
    <x v="4"/>
    <x v="28"/>
    <x v="10"/>
    <n v="1037"/>
    <n v="2"/>
    <n v="972"/>
    <n v="1"/>
    <n v="518.5"/>
  </r>
  <r>
    <x v="0"/>
    <x v="33"/>
    <x v="8"/>
    <n v="27476"/>
    <n v="53"/>
    <n v="21000"/>
    <n v="50"/>
    <n v="518.41509433962267"/>
  </r>
  <r>
    <x v="3"/>
    <x v="28"/>
    <x v="26"/>
    <n v="12917"/>
    <n v="25"/>
    <n v="7335"/>
    <n v="9"/>
    <n v="516.67999999999995"/>
  </r>
  <r>
    <x v="3"/>
    <x v="16"/>
    <x v="18"/>
    <n v="1033"/>
    <n v="2"/>
    <n v="969"/>
    <n v="1"/>
    <n v="516.5"/>
  </r>
  <r>
    <x v="3"/>
    <x v="33"/>
    <x v="12"/>
    <n v="24242"/>
    <n v="47"/>
    <n v="14889"/>
    <n v="32"/>
    <n v="515.78723404255322"/>
  </r>
  <r>
    <x v="3"/>
    <x v="30"/>
    <x v="24"/>
    <n v="34512"/>
    <n v="67"/>
    <n v="1028721"/>
    <n v="1640"/>
    <n v="515.1044776119403"/>
  </r>
  <r>
    <x v="3"/>
    <x v="20"/>
    <x v="6"/>
    <n v="42750"/>
    <n v="83"/>
    <n v="30327"/>
    <n v="58"/>
    <n v="515.06024096385545"/>
  </r>
  <r>
    <x v="3"/>
    <x v="33"/>
    <x v="7"/>
    <n v="16458"/>
    <n v="32"/>
    <n v="16471"/>
    <n v="37"/>
    <n v="514.3125"/>
  </r>
  <r>
    <x v="3"/>
    <x v="30"/>
    <x v="23"/>
    <n v="371927"/>
    <n v="725"/>
    <n v="23152"/>
    <n v="35"/>
    <n v="513.00275862068963"/>
  </r>
  <r>
    <x v="3"/>
    <x v="20"/>
    <x v="19"/>
    <n v="10245"/>
    <n v="20"/>
    <n v="39575"/>
    <n v="87"/>
    <n v="512.25"/>
  </r>
  <r>
    <x v="3"/>
    <x v="30"/>
    <x v="11"/>
    <n v="357656"/>
    <n v="699"/>
    <n v="135716"/>
    <n v="281"/>
    <n v="511.66809728183119"/>
  </r>
  <r>
    <x v="0"/>
    <x v="33"/>
    <x v="23"/>
    <n v="2558"/>
    <n v="5"/>
    <n v="5764"/>
    <n v="13"/>
    <n v="511.6"/>
  </r>
  <r>
    <x v="0"/>
    <x v="1"/>
    <x v="20"/>
    <n v="-1022"/>
    <n v="-2"/>
    <n v="-1593"/>
    <n v="-1"/>
    <n v="511"/>
  </r>
  <r>
    <x v="3"/>
    <x v="28"/>
    <x v="15"/>
    <n v="18900"/>
    <n v="37"/>
    <n v="30216"/>
    <n v="53"/>
    <n v="510.81081081081084"/>
  </r>
  <r>
    <x v="3"/>
    <x v="20"/>
    <x v="12"/>
    <n v="16842"/>
    <n v="33"/>
    <n v="33662"/>
    <n v="68"/>
    <n v="510.36363636363637"/>
  </r>
  <r>
    <x v="1"/>
    <x v="28"/>
    <x v="28"/>
    <n v="2039"/>
    <n v="4"/>
    <n v="954"/>
    <n v="2"/>
    <n v="509.75"/>
  </r>
  <r>
    <x v="0"/>
    <x v="6"/>
    <x v="15"/>
    <n v="13760"/>
    <n v="27"/>
    <n v="5361"/>
    <n v="8"/>
    <n v="509.62962962962962"/>
  </r>
  <r>
    <x v="2"/>
    <x v="6"/>
    <x v="16"/>
    <n v="155434"/>
    <n v="305"/>
    <n v="30916"/>
    <n v="38"/>
    <n v="509.61967213114752"/>
  </r>
  <r>
    <x v="2"/>
    <x v="33"/>
    <x v="1"/>
    <n v="3566"/>
    <n v="7"/>
    <n v="12947"/>
    <n v="27"/>
    <n v="509.42857142857144"/>
  </r>
  <r>
    <x v="4"/>
    <x v="3"/>
    <x v="19"/>
    <n v="1017"/>
    <n v="2"/>
    <n v="954"/>
    <n v="1"/>
    <n v="508.5"/>
  </r>
  <r>
    <x v="0"/>
    <x v="18"/>
    <x v="24"/>
    <n v="1013"/>
    <n v="2"/>
    <n v="0"/>
    <n v="0"/>
    <n v="506.5"/>
  </r>
  <r>
    <x v="0"/>
    <x v="20"/>
    <x v="18"/>
    <n v="5061"/>
    <n v="10"/>
    <n v="7026"/>
    <n v="21"/>
    <n v="506.1"/>
  </r>
  <r>
    <x v="1"/>
    <x v="0"/>
    <x v="23"/>
    <n v="-2022"/>
    <n v="-4"/>
    <n v="28923"/>
    <n v="45"/>
    <n v="505.5"/>
  </r>
  <r>
    <x v="1"/>
    <x v="20"/>
    <x v="7"/>
    <n v="4042"/>
    <n v="8"/>
    <n v="12855"/>
    <n v="37"/>
    <n v="505.25"/>
  </r>
  <r>
    <x v="0"/>
    <x v="33"/>
    <x v="9"/>
    <n v="6567"/>
    <n v="13"/>
    <n v="4890"/>
    <n v="10"/>
    <n v="505.15384615384613"/>
  </r>
  <r>
    <x v="2"/>
    <x v="20"/>
    <x v="6"/>
    <n v="29243"/>
    <n v="58"/>
    <n v="22998"/>
    <n v="45"/>
    <n v="504.18965517241378"/>
  </r>
  <r>
    <x v="2"/>
    <x v="22"/>
    <x v="1"/>
    <n v="-4032"/>
    <n v="-8"/>
    <n v="-2001"/>
    <n v="-5"/>
    <n v="504"/>
  </r>
  <r>
    <x v="0"/>
    <x v="28"/>
    <x v="28"/>
    <n v="9549"/>
    <n v="19"/>
    <n v="1413"/>
    <n v="2"/>
    <n v="502.57894736842104"/>
  </r>
  <r>
    <x v="1"/>
    <x v="33"/>
    <x v="6"/>
    <n v="46635"/>
    <n v="93"/>
    <n v="14644"/>
    <n v="38"/>
    <n v="501.45161290322579"/>
  </r>
  <r>
    <x v="3"/>
    <x v="0"/>
    <x v="9"/>
    <n v="154919"/>
    <n v="309"/>
    <n v="1309150"/>
    <n v="1275"/>
    <n v="501.35598705501616"/>
  </r>
  <r>
    <x v="2"/>
    <x v="22"/>
    <x v="23"/>
    <n v="-2505"/>
    <n v="-5"/>
    <n v="-569"/>
    <n v="-1"/>
    <n v="501"/>
  </r>
  <r>
    <x v="4"/>
    <x v="3"/>
    <x v="17"/>
    <n v="1503"/>
    <n v="3"/>
    <n v="1409"/>
    <n v="2"/>
    <n v="501"/>
  </r>
  <r>
    <x v="4"/>
    <x v="6"/>
    <x v="10"/>
    <n v="-1000"/>
    <n v="-2"/>
    <n v="-937"/>
    <n v="-1"/>
    <n v="500"/>
  </r>
  <r>
    <x v="0"/>
    <x v="20"/>
    <x v="4"/>
    <n v="4984"/>
    <n v="10"/>
    <n v="2412"/>
    <n v="8"/>
    <n v="498.4"/>
  </r>
  <r>
    <x v="3"/>
    <x v="0"/>
    <x v="1"/>
    <n v="157473"/>
    <n v="316"/>
    <n v="559807"/>
    <n v="699"/>
    <n v="498.33227848101268"/>
  </r>
  <r>
    <x v="3"/>
    <x v="30"/>
    <x v="16"/>
    <n v="112556"/>
    <n v="226"/>
    <n v="105881"/>
    <n v="193"/>
    <n v="498.0353982300885"/>
  </r>
  <r>
    <x v="3"/>
    <x v="20"/>
    <x v="22"/>
    <n v="28695"/>
    <n v="58"/>
    <n v="26562"/>
    <n v="54"/>
    <n v="494.74137931034483"/>
  </r>
  <r>
    <x v="2"/>
    <x v="20"/>
    <x v="25"/>
    <n v="11840"/>
    <n v="24"/>
    <n v="26890"/>
    <n v="61"/>
    <n v="493.33333333333331"/>
  </r>
  <r>
    <x v="0"/>
    <x v="4"/>
    <x v="25"/>
    <n v="22675"/>
    <n v="46"/>
    <n v="18315"/>
    <n v="22"/>
    <n v="492.93478260869563"/>
  </r>
  <r>
    <x v="1"/>
    <x v="28"/>
    <x v="14"/>
    <n v="1474"/>
    <n v="3"/>
    <n v="11872"/>
    <n v="23"/>
    <n v="491.33333333333331"/>
  </r>
  <r>
    <x v="2"/>
    <x v="0"/>
    <x v="20"/>
    <n v="-1965"/>
    <n v="-4"/>
    <n v="3111"/>
    <n v="4"/>
    <n v="491.25"/>
  </r>
  <r>
    <x v="0"/>
    <x v="18"/>
    <x v="1"/>
    <n v="-981"/>
    <n v="-2"/>
    <n v="0"/>
    <n v="0"/>
    <n v="490.5"/>
  </r>
  <r>
    <x v="2"/>
    <x v="33"/>
    <x v="14"/>
    <n v="4902"/>
    <n v="10"/>
    <n v="7488"/>
    <n v="16"/>
    <n v="490.2"/>
  </r>
  <r>
    <x v="2"/>
    <x v="22"/>
    <x v="0"/>
    <n v="-4410"/>
    <n v="-9"/>
    <n v="671"/>
    <n v="-1"/>
    <n v="490"/>
  </r>
  <r>
    <x v="1"/>
    <x v="22"/>
    <x v="16"/>
    <n v="-979"/>
    <n v="-2"/>
    <n v="20707"/>
    <n v="19"/>
    <n v="489.5"/>
  </r>
  <r>
    <x v="2"/>
    <x v="22"/>
    <x v="22"/>
    <n v="-1958"/>
    <n v="-4"/>
    <n v="-180"/>
    <n v="0"/>
    <n v="489.5"/>
  </r>
  <r>
    <x v="1"/>
    <x v="22"/>
    <x v="7"/>
    <n v="-979"/>
    <n v="-2"/>
    <n v="0"/>
    <n v="0"/>
    <n v="489.5"/>
  </r>
  <r>
    <x v="3"/>
    <x v="30"/>
    <x v="5"/>
    <n v="-2937"/>
    <n v="-6"/>
    <n v="513736"/>
    <n v="1220"/>
    <n v="489.5"/>
  </r>
  <r>
    <x v="1"/>
    <x v="22"/>
    <x v="5"/>
    <n v="-979"/>
    <n v="-2"/>
    <n v="0"/>
    <n v="0"/>
    <n v="489.5"/>
  </r>
  <r>
    <x v="3"/>
    <x v="33"/>
    <x v="9"/>
    <n v="8319"/>
    <n v="17"/>
    <n v="3111"/>
    <n v="6"/>
    <n v="489.35294117647061"/>
  </r>
  <r>
    <x v="2"/>
    <x v="20"/>
    <x v="24"/>
    <n v="52282"/>
    <n v="107"/>
    <n v="40191"/>
    <n v="94"/>
    <n v="488.61682242990656"/>
  </r>
  <r>
    <x v="0"/>
    <x v="0"/>
    <x v="3"/>
    <n v="-1944"/>
    <n v="-4"/>
    <n v="3048"/>
    <n v="4"/>
    <n v="486"/>
  </r>
  <r>
    <x v="0"/>
    <x v="6"/>
    <x v="25"/>
    <n v="16498"/>
    <n v="34"/>
    <n v="2356"/>
    <n v="4"/>
    <n v="485.23529411764707"/>
  </r>
  <r>
    <x v="1"/>
    <x v="0"/>
    <x v="0"/>
    <n v="2047924"/>
    <n v="4242"/>
    <n v="2733671"/>
    <n v="4890"/>
    <n v="482.77322017916077"/>
  </r>
  <r>
    <x v="3"/>
    <x v="30"/>
    <x v="25"/>
    <n v="57825"/>
    <n v="120"/>
    <n v="265757"/>
    <n v="610"/>
    <n v="481.875"/>
  </r>
  <r>
    <x v="2"/>
    <x v="20"/>
    <x v="2"/>
    <n v="21666"/>
    <n v="45"/>
    <n v="26350"/>
    <n v="55"/>
    <n v="481.46666666666664"/>
  </r>
  <r>
    <x v="0"/>
    <x v="6"/>
    <x v="26"/>
    <n v="15885"/>
    <n v="33"/>
    <n v="1508"/>
    <n v="2"/>
    <n v="481.36363636363637"/>
  </r>
  <r>
    <x v="3"/>
    <x v="22"/>
    <x v="19"/>
    <n v="-1924"/>
    <n v="-4"/>
    <n v="-300"/>
    <n v="0"/>
    <n v="481"/>
  </r>
  <r>
    <x v="2"/>
    <x v="22"/>
    <x v="12"/>
    <n v="-962"/>
    <n v="-2"/>
    <n v="-435"/>
    <n v="0"/>
    <n v="481"/>
  </r>
  <r>
    <x v="2"/>
    <x v="33"/>
    <x v="24"/>
    <n v="10994"/>
    <n v="23"/>
    <n v="6981"/>
    <n v="12"/>
    <n v="478"/>
  </r>
  <r>
    <x v="2"/>
    <x v="20"/>
    <x v="18"/>
    <n v="31976"/>
    <n v="67"/>
    <n v="48913"/>
    <n v="114"/>
    <n v="477.25373134328356"/>
  </r>
  <r>
    <x v="3"/>
    <x v="20"/>
    <x v="4"/>
    <n v="14313"/>
    <n v="30"/>
    <n v="13602"/>
    <n v="28"/>
    <n v="477.1"/>
  </r>
  <r>
    <x v="3"/>
    <x v="30"/>
    <x v="20"/>
    <n v="69124"/>
    <n v="145"/>
    <n v="152097"/>
    <n v="242"/>
    <n v="476.71724137931034"/>
  </r>
  <r>
    <x v="2"/>
    <x v="33"/>
    <x v="27"/>
    <n v="18576"/>
    <n v="39"/>
    <n v="49554"/>
    <n v="117"/>
    <n v="476.30769230769232"/>
  </r>
  <r>
    <x v="2"/>
    <x v="15"/>
    <x v="4"/>
    <n v="-2856"/>
    <n v="-6"/>
    <n v="0"/>
    <n v="-1"/>
    <n v="476"/>
  </r>
  <r>
    <x v="3"/>
    <x v="33"/>
    <x v="4"/>
    <n v="24713"/>
    <n v="52"/>
    <n v="18865"/>
    <n v="43"/>
    <n v="475.25"/>
  </r>
  <r>
    <x v="1"/>
    <x v="1"/>
    <x v="13"/>
    <n v="-947"/>
    <n v="-2"/>
    <n v="7757"/>
    <n v="6"/>
    <n v="473.5"/>
  </r>
  <r>
    <x v="0"/>
    <x v="28"/>
    <x v="16"/>
    <n v="9454"/>
    <n v="20"/>
    <n v="5626"/>
    <n v="8"/>
    <n v="472.7"/>
  </r>
  <r>
    <x v="0"/>
    <x v="19"/>
    <x v="27"/>
    <n v="357304"/>
    <n v="756"/>
    <n v="564261"/>
    <n v="741"/>
    <n v="472.62433862433863"/>
  </r>
  <r>
    <x v="3"/>
    <x v="33"/>
    <x v="0"/>
    <n v="13224"/>
    <n v="28"/>
    <n v="458"/>
    <n v="1"/>
    <n v="472.28571428571428"/>
  </r>
  <r>
    <x v="2"/>
    <x v="20"/>
    <x v="20"/>
    <n v="33972"/>
    <n v="72"/>
    <n v="36526"/>
    <n v="97"/>
    <n v="471.83333333333331"/>
  </r>
  <r>
    <x v="3"/>
    <x v="19"/>
    <x v="1"/>
    <n v="2437906"/>
    <n v="5202"/>
    <n v="5741644"/>
    <n v="6050"/>
    <n v="468.6478277585544"/>
  </r>
  <r>
    <x v="1"/>
    <x v="28"/>
    <x v="19"/>
    <n v="1872"/>
    <n v="4"/>
    <n v="6903"/>
    <n v="14"/>
    <n v="468"/>
  </r>
  <r>
    <x v="2"/>
    <x v="32"/>
    <x v="7"/>
    <n v="1403"/>
    <n v="3"/>
    <n v="1315"/>
    <n v="2"/>
    <n v="467.66666666666669"/>
  </r>
  <r>
    <x v="4"/>
    <x v="4"/>
    <x v="21"/>
    <n v="3721"/>
    <n v="8"/>
    <n v="3489"/>
    <n v="7"/>
    <n v="465.125"/>
  </r>
  <r>
    <x v="1"/>
    <x v="28"/>
    <x v="9"/>
    <n v="28810"/>
    <n v="62"/>
    <n v="10755"/>
    <n v="19"/>
    <n v="464.67741935483872"/>
  </r>
  <r>
    <x v="3"/>
    <x v="30"/>
    <x v="10"/>
    <n v="25536"/>
    <n v="55"/>
    <n v="24495"/>
    <n v="48"/>
    <n v="464.29090909090911"/>
  </r>
  <r>
    <x v="0"/>
    <x v="6"/>
    <x v="16"/>
    <n v="10197"/>
    <n v="22"/>
    <n v="2230"/>
    <n v="7"/>
    <n v="463.5"/>
  </r>
  <r>
    <x v="2"/>
    <x v="15"/>
    <x v="2"/>
    <n v="-4165"/>
    <n v="-9"/>
    <n v="-390"/>
    <n v="-1"/>
    <n v="462.77777777777777"/>
  </r>
  <r>
    <x v="2"/>
    <x v="20"/>
    <x v="9"/>
    <n v="24798"/>
    <n v="54"/>
    <n v="21062"/>
    <n v="43"/>
    <n v="459.22222222222223"/>
  </r>
  <r>
    <x v="1"/>
    <x v="1"/>
    <x v="20"/>
    <n v="918"/>
    <n v="2"/>
    <n v="-552"/>
    <n v="0"/>
    <n v="459"/>
  </r>
  <r>
    <x v="3"/>
    <x v="30"/>
    <x v="19"/>
    <n v="25238"/>
    <n v="55"/>
    <n v="81285"/>
    <n v="146"/>
    <n v="458.87272727272727"/>
  </r>
  <r>
    <x v="1"/>
    <x v="28"/>
    <x v="15"/>
    <n v="3660"/>
    <n v="8"/>
    <n v="14361"/>
    <n v="27"/>
    <n v="457.5"/>
  </r>
  <r>
    <x v="0"/>
    <x v="33"/>
    <x v="16"/>
    <n v="10054"/>
    <n v="22"/>
    <n v="774"/>
    <n v="2"/>
    <n v="457"/>
  </r>
  <r>
    <x v="3"/>
    <x v="4"/>
    <x v="8"/>
    <n v="41963"/>
    <n v="92"/>
    <n v="20232"/>
    <n v="48"/>
    <n v="456.11956521739131"/>
  </r>
  <r>
    <x v="2"/>
    <x v="4"/>
    <x v="14"/>
    <n v="19547"/>
    <n v="43"/>
    <n v="105789"/>
    <n v="168"/>
    <n v="454.58139534883719"/>
  </r>
  <r>
    <x v="1"/>
    <x v="0"/>
    <x v="13"/>
    <n v="-1363"/>
    <n v="-3"/>
    <n v="7114"/>
    <n v="14"/>
    <n v="454.33333333333331"/>
  </r>
  <r>
    <x v="0"/>
    <x v="28"/>
    <x v="24"/>
    <n v="44976"/>
    <n v="99"/>
    <n v="4984"/>
    <n v="10"/>
    <n v="454.30303030303031"/>
  </r>
  <r>
    <x v="0"/>
    <x v="33"/>
    <x v="10"/>
    <n v="6350"/>
    <n v="14"/>
    <n v="6416"/>
    <n v="19"/>
    <n v="453.57142857142856"/>
  </r>
  <r>
    <x v="0"/>
    <x v="20"/>
    <x v="10"/>
    <n v="11320"/>
    <n v="25"/>
    <n v="2448"/>
    <n v="8"/>
    <n v="452.8"/>
  </r>
  <r>
    <x v="3"/>
    <x v="30"/>
    <x v="8"/>
    <n v="209139"/>
    <n v="463"/>
    <n v="127370"/>
    <n v="220"/>
    <n v="451.70410367170626"/>
  </r>
  <r>
    <x v="0"/>
    <x v="4"/>
    <x v="14"/>
    <n v="19422"/>
    <n v="43"/>
    <n v="19850"/>
    <n v="31"/>
    <n v="451.67441860465118"/>
  </r>
  <r>
    <x v="2"/>
    <x v="22"/>
    <x v="2"/>
    <n v="-2257"/>
    <n v="-5"/>
    <n v="-902"/>
    <n v="-1"/>
    <n v="451.4"/>
  </r>
  <r>
    <x v="2"/>
    <x v="33"/>
    <x v="9"/>
    <n v="116825"/>
    <n v="259"/>
    <n v="11178"/>
    <n v="21"/>
    <n v="451.06177606177607"/>
  </r>
  <r>
    <x v="2"/>
    <x v="22"/>
    <x v="19"/>
    <n v="-2706"/>
    <n v="-6"/>
    <n v="-3094"/>
    <n v="-5"/>
    <n v="451"/>
  </r>
  <r>
    <x v="3"/>
    <x v="20"/>
    <x v="9"/>
    <n v="14401"/>
    <n v="32"/>
    <n v="18986"/>
    <n v="40"/>
    <n v="450.03125"/>
  </r>
  <r>
    <x v="2"/>
    <x v="20"/>
    <x v="15"/>
    <n v="14744"/>
    <n v="33"/>
    <n v="16161"/>
    <n v="37"/>
    <n v="446.78787878787881"/>
  </r>
  <r>
    <x v="3"/>
    <x v="16"/>
    <x v="14"/>
    <n v="893"/>
    <n v="2"/>
    <n v="837"/>
    <n v="1"/>
    <n v="446.5"/>
  </r>
  <r>
    <x v="3"/>
    <x v="33"/>
    <x v="23"/>
    <n v="4459"/>
    <n v="10"/>
    <n v="5149"/>
    <n v="11"/>
    <n v="445.9"/>
  </r>
  <r>
    <x v="3"/>
    <x v="20"/>
    <x v="15"/>
    <n v="27496"/>
    <n v="62"/>
    <n v="12096"/>
    <n v="31"/>
    <n v="443.48387096774195"/>
  </r>
  <r>
    <x v="3"/>
    <x v="31"/>
    <x v="9"/>
    <n v="884"/>
    <n v="2"/>
    <n v="828"/>
    <n v="1"/>
    <n v="442"/>
  </r>
  <r>
    <x v="3"/>
    <x v="31"/>
    <x v="7"/>
    <n v="884"/>
    <n v="2"/>
    <n v="828"/>
    <n v="1"/>
    <n v="442"/>
  </r>
  <r>
    <x v="2"/>
    <x v="2"/>
    <x v="25"/>
    <n v="18556"/>
    <n v="42"/>
    <n v="15216"/>
    <n v="29"/>
    <n v="441.8095238095238"/>
  </r>
  <r>
    <x v="4"/>
    <x v="28"/>
    <x v="6"/>
    <n v="883"/>
    <n v="2"/>
    <n v="828"/>
    <n v="1"/>
    <n v="441.5"/>
  </r>
  <r>
    <x v="0"/>
    <x v="28"/>
    <x v="21"/>
    <n v="6175"/>
    <n v="14"/>
    <n v="5481"/>
    <n v="9"/>
    <n v="441.07142857142856"/>
  </r>
  <r>
    <x v="3"/>
    <x v="0"/>
    <x v="11"/>
    <n v="36978"/>
    <n v="84"/>
    <n v="1083960"/>
    <n v="1201"/>
    <n v="440.21428571428572"/>
  </r>
  <r>
    <x v="3"/>
    <x v="34"/>
    <x v="26"/>
    <n v="-3078"/>
    <n v="-7"/>
    <n v="0"/>
    <n v="0"/>
    <n v="439.71428571428572"/>
  </r>
  <r>
    <x v="2"/>
    <x v="0"/>
    <x v="17"/>
    <n v="-3078"/>
    <n v="-7"/>
    <n v="-240"/>
    <n v="0"/>
    <n v="439.71428571428572"/>
  </r>
  <r>
    <x v="2"/>
    <x v="20"/>
    <x v="3"/>
    <n v="14496"/>
    <n v="33"/>
    <n v="22842"/>
    <n v="44"/>
    <n v="439.27272727272725"/>
  </r>
  <r>
    <x v="3"/>
    <x v="22"/>
    <x v="0"/>
    <n v="-1316"/>
    <n v="-3"/>
    <n v="1134"/>
    <n v="2"/>
    <n v="438.66666666666669"/>
  </r>
  <r>
    <x v="2"/>
    <x v="6"/>
    <x v="15"/>
    <n v="78865"/>
    <n v="180"/>
    <n v="24825"/>
    <n v="38"/>
    <n v="438.13888888888891"/>
  </r>
  <r>
    <x v="2"/>
    <x v="2"/>
    <x v="5"/>
    <n v="-1313"/>
    <n v="-3"/>
    <n v="-341"/>
    <n v="-1"/>
    <n v="437.66666666666669"/>
  </r>
  <r>
    <x v="0"/>
    <x v="20"/>
    <x v="14"/>
    <n v="11816"/>
    <n v="27"/>
    <n v="2079"/>
    <n v="4"/>
    <n v="437.62962962962962"/>
  </r>
  <r>
    <x v="1"/>
    <x v="28"/>
    <x v="21"/>
    <n v="-2186"/>
    <n v="-5"/>
    <n v="3819"/>
    <n v="7"/>
    <n v="437.2"/>
  </r>
  <r>
    <x v="3"/>
    <x v="20"/>
    <x v="3"/>
    <n v="23608"/>
    <n v="54"/>
    <n v="16453"/>
    <n v="38"/>
    <n v="437.18518518518516"/>
  </r>
  <r>
    <x v="4"/>
    <x v="3"/>
    <x v="10"/>
    <n v="874"/>
    <n v="2"/>
    <n v="819"/>
    <n v="1"/>
    <n v="437"/>
  </r>
  <r>
    <x v="4"/>
    <x v="3"/>
    <x v="22"/>
    <n v="-874"/>
    <n v="-2"/>
    <n v="0"/>
    <n v="0"/>
    <n v="437"/>
  </r>
  <r>
    <x v="3"/>
    <x v="20"/>
    <x v="18"/>
    <n v="50244"/>
    <n v="115"/>
    <n v="30558"/>
    <n v="74"/>
    <n v="436.90434782608696"/>
  </r>
  <r>
    <x v="2"/>
    <x v="19"/>
    <x v="12"/>
    <n v="364825"/>
    <n v="837"/>
    <n v="1532652"/>
    <n v="1820"/>
    <n v="435.8721624850657"/>
  </r>
  <r>
    <x v="3"/>
    <x v="20"/>
    <x v="13"/>
    <n v="37020"/>
    <n v="85"/>
    <n v="14186"/>
    <n v="35"/>
    <n v="435.52941176470586"/>
  </r>
  <r>
    <x v="4"/>
    <x v="28"/>
    <x v="18"/>
    <n v="871"/>
    <n v="2"/>
    <n v="816"/>
    <n v="1"/>
    <n v="435.5"/>
  </r>
  <r>
    <x v="2"/>
    <x v="4"/>
    <x v="5"/>
    <n v="51783"/>
    <n v="119"/>
    <n v="41787"/>
    <n v="54"/>
    <n v="435.15126050420167"/>
  </r>
  <r>
    <x v="3"/>
    <x v="20"/>
    <x v="17"/>
    <n v="23498"/>
    <n v="54"/>
    <n v="33418"/>
    <n v="80"/>
    <n v="435.14814814814815"/>
  </r>
  <r>
    <x v="2"/>
    <x v="28"/>
    <x v="24"/>
    <n v="141316"/>
    <n v="325"/>
    <n v="45571"/>
    <n v="74"/>
    <n v="434.81846153846152"/>
  </r>
  <r>
    <x v="0"/>
    <x v="19"/>
    <x v="20"/>
    <n v="153370"/>
    <n v="353"/>
    <n v="373761"/>
    <n v="519"/>
    <n v="434.47592067988671"/>
  </r>
  <r>
    <x v="3"/>
    <x v="33"/>
    <x v="16"/>
    <n v="6074"/>
    <n v="14"/>
    <n v="3342"/>
    <n v="7"/>
    <n v="433.85714285714283"/>
  </r>
  <r>
    <x v="3"/>
    <x v="20"/>
    <x v="23"/>
    <n v="6935"/>
    <n v="16"/>
    <n v="27315"/>
    <n v="73"/>
    <n v="433.4375"/>
  </r>
  <r>
    <x v="1"/>
    <x v="0"/>
    <x v="8"/>
    <n v="-866"/>
    <n v="-2"/>
    <n v="1237"/>
    <n v="2"/>
    <n v="433"/>
  </r>
  <r>
    <x v="1"/>
    <x v="0"/>
    <x v="28"/>
    <n v="1669324"/>
    <n v="3857"/>
    <n v="2083490"/>
    <n v="3574"/>
    <n v="432.80373347161009"/>
  </r>
  <r>
    <x v="0"/>
    <x v="33"/>
    <x v="6"/>
    <n v="2163"/>
    <n v="5"/>
    <n v="5226"/>
    <n v="11"/>
    <n v="432.6"/>
  </r>
  <r>
    <x v="0"/>
    <x v="33"/>
    <x v="12"/>
    <n v="6486"/>
    <n v="15"/>
    <n v="3350"/>
    <n v="9"/>
    <n v="432.4"/>
  </r>
  <r>
    <x v="1"/>
    <x v="7"/>
    <x v="4"/>
    <n v="8179"/>
    <n v="19"/>
    <n v="0"/>
    <n v="0"/>
    <n v="430.4736842105263"/>
  </r>
  <r>
    <x v="3"/>
    <x v="20"/>
    <x v="20"/>
    <n v="18904"/>
    <n v="44"/>
    <n v="27576"/>
    <n v="72"/>
    <n v="429.63636363636363"/>
  </r>
  <r>
    <x v="0"/>
    <x v="6"/>
    <x v="18"/>
    <n v="-1287"/>
    <n v="-3"/>
    <n v="0"/>
    <n v="0"/>
    <n v="429"/>
  </r>
  <r>
    <x v="0"/>
    <x v="33"/>
    <x v="24"/>
    <n v="7721"/>
    <n v="18"/>
    <n v="2404"/>
    <n v="5"/>
    <n v="428.94444444444446"/>
  </r>
  <r>
    <x v="2"/>
    <x v="20"/>
    <x v="21"/>
    <n v="52720"/>
    <n v="123"/>
    <n v="33454"/>
    <n v="68"/>
    <n v="428.6178861788618"/>
  </r>
  <r>
    <x v="2"/>
    <x v="6"/>
    <x v="8"/>
    <n v="52612"/>
    <n v="123"/>
    <n v="19644"/>
    <n v="35"/>
    <n v="427.73983739837399"/>
  </r>
  <r>
    <x v="1"/>
    <x v="3"/>
    <x v="7"/>
    <n v="-1278"/>
    <n v="-3"/>
    <n v="43766"/>
    <n v="58"/>
    <n v="426"/>
  </r>
  <r>
    <x v="3"/>
    <x v="20"/>
    <x v="5"/>
    <n v="174490"/>
    <n v="410"/>
    <n v="21373"/>
    <n v="53"/>
    <n v="425.58536585365852"/>
  </r>
  <r>
    <x v="1"/>
    <x v="0"/>
    <x v="26"/>
    <n v="1035069"/>
    <n v="2435"/>
    <n v="1333365"/>
    <n v="2419"/>
    <n v="425.07967145790553"/>
  </r>
  <r>
    <x v="3"/>
    <x v="33"/>
    <x v="15"/>
    <n v="2124"/>
    <n v="5"/>
    <n v="2673"/>
    <n v="6"/>
    <n v="424.8"/>
  </r>
  <r>
    <x v="3"/>
    <x v="19"/>
    <x v="5"/>
    <n v="46659"/>
    <n v="110"/>
    <n v="716283"/>
    <n v="727"/>
    <n v="424.17272727272729"/>
  </r>
  <r>
    <x v="2"/>
    <x v="20"/>
    <x v="23"/>
    <n v="16114"/>
    <n v="38"/>
    <n v="26650"/>
    <n v="58"/>
    <n v="424.05263157894734"/>
  </r>
  <r>
    <x v="1"/>
    <x v="33"/>
    <x v="22"/>
    <n v="8463"/>
    <n v="20"/>
    <n v="19922"/>
    <n v="53"/>
    <n v="423.15"/>
  </r>
  <r>
    <x v="3"/>
    <x v="33"/>
    <x v="8"/>
    <n v="135271"/>
    <n v="320"/>
    <n v="24309"/>
    <n v="55"/>
    <n v="422.72187500000001"/>
  </r>
  <r>
    <x v="3"/>
    <x v="6"/>
    <x v="8"/>
    <n v="30841"/>
    <n v="73"/>
    <n v="21147"/>
    <n v="22"/>
    <n v="422.47945205479454"/>
  </r>
  <r>
    <x v="0"/>
    <x v="20"/>
    <x v="15"/>
    <n v="11820"/>
    <n v="28"/>
    <n v="17064"/>
    <n v="37"/>
    <n v="422.14285714285717"/>
  </r>
  <r>
    <x v="3"/>
    <x v="33"/>
    <x v="1"/>
    <n v="11393"/>
    <n v="27"/>
    <n v="9099"/>
    <n v="20"/>
    <n v="421.96296296296299"/>
  </r>
  <r>
    <x v="0"/>
    <x v="20"/>
    <x v="26"/>
    <n v="13500"/>
    <n v="32"/>
    <n v="4446"/>
    <n v="10"/>
    <n v="421.875"/>
  </r>
  <r>
    <x v="1"/>
    <x v="28"/>
    <x v="24"/>
    <n v="5481"/>
    <n v="13"/>
    <n v="14315"/>
    <n v="28"/>
    <n v="421.61538461538464"/>
  </r>
  <r>
    <x v="3"/>
    <x v="1"/>
    <x v="9"/>
    <n v="16432"/>
    <n v="39"/>
    <n v="1393680"/>
    <n v="916"/>
    <n v="421.33333333333331"/>
  </r>
  <r>
    <x v="4"/>
    <x v="6"/>
    <x v="15"/>
    <n v="840"/>
    <n v="2"/>
    <n v="787"/>
    <n v="1"/>
    <n v="420"/>
  </r>
  <r>
    <x v="2"/>
    <x v="6"/>
    <x v="3"/>
    <n v="71751"/>
    <n v="171"/>
    <n v="33739"/>
    <n v="39"/>
    <n v="419.59649122807019"/>
  </r>
  <r>
    <x v="2"/>
    <x v="33"/>
    <x v="7"/>
    <n v="5872"/>
    <n v="14"/>
    <n v="21460"/>
    <n v="42"/>
    <n v="419.42857142857144"/>
  </r>
  <r>
    <x v="0"/>
    <x v="6"/>
    <x v="12"/>
    <n v="-2514"/>
    <n v="-6"/>
    <n v="-1720"/>
    <n v="-3"/>
    <n v="419"/>
  </r>
  <r>
    <x v="2"/>
    <x v="15"/>
    <x v="3"/>
    <n v="2928"/>
    <n v="7"/>
    <n v="0"/>
    <n v="-6"/>
    <n v="418.28571428571428"/>
  </r>
  <r>
    <x v="0"/>
    <x v="33"/>
    <x v="26"/>
    <n v="15468"/>
    <n v="37"/>
    <n v="1322"/>
    <n v="2"/>
    <n v="418.05405405405406"/>
  </r>
  <r>
    <x v="0"/>
    <x v="16"/>
    <x v="12"/>
    <n v="-833"/>
    <n v="-2"/>
    <n v="0"/>
    <n v="0"/>
    <n v="416.5"/>
  </r>
  <r>
    <x v="1"/>
    <x v="7"/>
    <x v="22"/>
    <n v="9996"/>
    <n v="24"/>
    <n v="0"/>
    <n v="0"/>
    <n v="416.5"/>
  </r>
  <r>
    <x v="0"/>
    <x v="16"/>
    <x v="2"/>
    <n v="-833"/>
    <n v="-2"/>
    <n v="0"/>
    <n v="0"/>
    <n v="416.5"/>
  </r>
  <r>
    <x v="0"/>
    <x v="16"/>
    <x v="8"/>
    <n v="-833"/>
    <n v="-2"/>
    <n v="0"/>
    <n v="0"/>
    <n v="416.5"/>
  </r>
  <r>
    <x v="1"/>
    <x v="19"/>
    <x v="2"/>
    <n v="1615509"/>
    <n v="3887"/>
    <n v="2201897"/>
    <n v="3163"/>
    <n v="415.61847182917415"/>
  </r>
  <r>
    <x v="0"/>
    <x v="20"/>
    <x v="24"/>
    <n v="13277"/>
    <n v="32"/>
    <n v="7543"/>
    <n v="19"/>
    <n v="414.90625"/>
  </r>
  <r>
    <x v="0"/>
    <x v="20"/>
    <x v="25"/>
    <n v="9088"/>
    <n v="22"/>
    <n v="11553"/>
    <n v="32"/>
    <n v="413.09090909090907"/>
  </r>
  <r>
    <x v="2"/>
    <x v="22"/>
    <x v="27"/>
    <n v="-1235"/>
    <n v="-3"/>
    <n v="1543"/>
    <n v="2"/>
    <n v="411.66666666666669"/>
  </r>
  <r>
    <x v="3"/>
    <x v="33"/>
    <x v="17"/>
    <n v="36993"/>
    <n v="90"/>
    <n v="17664"/>
    <n v="44"/>
    <n v="411.03333333333336"/>
  </r>
  <r>
    <x v="3"/>
    <x v="33"/>
    <x v="5"/>
    <n v="339771"/>
    <n v="827"/>
    <n v="20846"/>
    <n v="54"/>
    <n v="410.84764207980652"/>
  </r>
  <r>
    <x v="2"/>
    <x v="6"/>
    <x v="7"/>
    <n v="54545"/>
    <n v="133"/>
    <n v="16803"/>
    <n v="19"/>
    <n v="410.11278195488723"/>
  </r>
  <r>
    <x v="0"/>
    <x v="6"/>
    <x v="3"/>
    <n v="7376"/>
    <n v="18"/>
    <n v="637"/>
    <n v="2"/>
    <n v="409.77777777777777"/>
  </r>
  <r>
    <x v="3"/>
    <x v="28"/>
    <x v="0"/>
    <n v="1228"/>
    <n v="3"/>
    <n v="3702"/>
    <n v="5"/>
    <n v="409.33333333333331"/>
  </r>
  <r>
    <x v="2"/>
    <x v="22"/>
    <x v="10"/>
    <n v="-818"/>
    <n v="-2"/>
    <n v="-569"/>
    <n v="-1"/>
    <n v="409"/>
  </r>
  <r>
    <x v="3"/>
    <x v="2"/>
    <x v="26"/>
    <n v="-3270"/>
    <n v="-8"/>
    <n v="5926"/>
    <n v="19"/>
    <n v="408.75"/>
  </r>
  <r>
    <x v="2"/>
    <x v="2"/>
    <x v="24"/>
    <n v="-817"/>
    <n v="-2"/>
    <n v="-240"/>
    <n v="-1"/>
    <n v="408.5"/>
  </r>
  <r>
    <x v="2"/>
    <x v="16"/>
    <x v="6"/>
    <n v="2042"/>
    <n v="5"/>
    <n v="2087"/>
    <n v="3"/>
    <n v="408.4"/>
  </r>
  <r>
    <x v="2"/>
    <x v="6"/>
    <x v="13"/>
    <n v="61173"/>
    <n v="150"/>
    <n v="19923"/>
    <n v="17"/>
    <n v="407.82"/>
  </r>
  <r>
    <x v="1"/>
    <x v="7"/>
    <x v="12"/>
    <n v="11404"/>
    <n v="28"/>
    <n v="0"/>
    <n v="0"/>
    <n v="407.28571428571428"/>
  </r>
  <r>
    <x v="1"/>
    <x v="28"/>
    <x v="7"/>
    <n v="-2036"/>
    <n v="-5"/>
    <n v="2138"/>
    <n v="4"/>
    <n v="407.2"/>
  </r>
  <r>
    <x v="0"/>
    <x v="28"/>
    <x v="17"/>
    <n v="812"/>
    <n v="2"/>
    <n v="3761"/>
    <n v="4"/>
    <n v="406"/>
  </r>
  <r>
    <x v="2"/>
    <x v="0"/>
    <x v="12"/>
    <n v="-1218"/>
    <n v="-3"/>
    <n v="9392"/>
    <n v="10"/>
    <n v="406"/>
  </r>
  <r>
    <x v="2"/>
    <x v="33"/>
    <x v="28"/>
    <n v="178584"/>
    <n v="440"/>
    <n v="8352"/>
    <n v="16"/>
    <n v="405.87272727272727"/>
  </r>
  <r>
    <x v="2"/>
    <x v="6"/>
    <x v="0"/>
    <n v="101358"/>
    <n v="250"/>
    <n v="13104"/>
    <n v="33"/>
    <n v="405.43200000000002"/>
  </r>
  <r>
    <x v="3"/>
    <x v="20"/>
    <x v="24"/>
    <n v="31613"/>
    <n v="78"/>
    <n v="12369"/>
    <n v="31"/>
    <n v="405.29487179487177"/>
  </r>
  <r>
    <x v="1"/>
    <x v="20"/>
    <x v="14"/>
    <n v="3642"/>
    <n v="9"/>
    <n v="34038"/>
    <n v="112"/>
    <n v="404.66666666666669"/>
  </r>
  <r>
    <x v="4"/>
    <x v="19"/>
    <x v="5"/>
    <n v="10916"/>
    <n v="27"/>
    <n v="10233"/>
    <n v="23"/>
    <n v="404.2962962962963"/>
  </r>
  <r>
    <x v="0"/>
    <x v="20"/>
    <x v="17"/>
    <n v="3232"/>
    <n v="8"/>
    <n v="12968"/>
    <n v="32"/>
    <n v="404"/>
  </r>
  <r>
    <x v="1"/>
    <x v="20"/>
    <x v="9"/>
    <n v="18975"/>
    <n v="47"/>
    <n v="53803"/>
    <n v="164"/>
    <n v="403.72340425531917"/>
  </r>
  <r>
    <x v="2"/>
    <x v="2"/>
    <x v="26"/>
    <n v="-804"/>
    <n v="-2"/>
    <n v="-515"/>
    <n v="-2"/>
    <n v="402"/>
  </r>
  <r>
    <x v="2"/>
    <x v="16"/>
    <x v="14"/>
    <n v="-804"/>
    <n v="-2"/>
    <n v="-1074"/>
    <n v="-2"/>
    <n v="402"/>
  </r>
  <r>
    <x v="2"/>
    <x v="33"/>
    <x v="16"/>
    <n v="15668"/>
    <n v="39"/>
    <n v="19297"/>
    <n v="39"/>
    <n v="401.74358974358972"/>
  </r>
  <r>
    <x v="3"/>
    <x v="20"/>
    <x v="25"/>
    <n v="34821"/>
    <n v="87"/>
    <n v="12504"/>
    <n v="30"/>
    <n v="400.24137931034483"/>
  </r>
  <r>
    <x v="3"/>
    <x v="35"/>
    <x v="10"/>
    <n v="800"/>
    <n v="2"/>
    <n v="750"/>
    <n v="1"/>
    <n v="400"/>
  </r>
  <r>
    <x v="4"/>
    <x v="0"/>
    <x v="19"/>
    <n v="-1200"/>
    <n v="-3"/>
    <n v="-1125"/>
    <n v="-2"/>
    <n v="400"/>
  </r>
  <r>
    <x v="3"/>
    <x v="3"/>
    <x v="5"/>
    <n v="800"/>
    <n v="2"/>
    <n v="3273"/>
    <n v="4"/>
    <n v="400"/>
  </r>
  <r>
    <x v="2"/>
    <x v="33"/>
    <x v="5"/>
    <n v="479572"/>
    <n v="1200"/>
    <n v="35050"/>
    <n v="93"/>
    <n v="399.64333333333332"/>
  </r>
  <r>
    <x v="1"/>
    <x v="33"/>
    <x v="13"/>
    <n v="8758"/>
    <n v="22"/>
    <n v="4860"/>
    <n v="12"/>
    <n v="398.09090909090907"/>
  </r>
  <r>
    <x v="1"/>
    <x v="6"/>
    <x v="0"/>
    <n v="79141"/>
    <n v="199"/>
    <n v="23508"/>
    <n v="41"/>
    <n v="397.6934673366834"/>
  </r>
  <r>
    <x v="1"/>
    <x v="20"/>
    <x v="13"/>
    <n v="9933"/>
    <n v="25"/>
    <n v="21870"/>
    <n v="62"/>
    <n v="397.32"/>
  </r>
  <r>
    <x v="0"/>
    <x v="33"/>
    <x v="5"/>
    <n v="101404"/>
    <n v="256"/>
    <n v="14772"/>
    <n v="37"/>
    <n v="396.109375"/>
  </r>
  <r>
    <x v="1"/>
    <x v="33"/>
    <x v="3"/>
    <n v="6307"/>
    <n v="16"/>
    <n v="1502"/>
    <n v="3"/>
    <n v="394.1875"/>
  </r>
  <r>
    <x v="2"/>
    <x v="20"/>
    <x v="16"/>
    <n v="47238"/>
    <n v="120"/>
    <n v="29804"/>
    <n v="65"/>
    <n v="393.65"/>
  </r>
  <r>
    <x v="0"/>
    <x v="20"/>
    <x v="1"/>
    <n v="5100"/>
    <n v="13"/>
    <n v="5958"/>
    <n v="14"/>
    <n v="392.30769230769232"/>
  </r>
  <r>
    <x v="3"/>
    <x v="30"/>
    <x v="15"/>
    <n v="65810"/>
    <n v="168"/>
    <n v="60433"/>
    <n v="112"/>
    <n v="391.72619047619048"/>
  </r>
  <r>
    <x v="1"/>
    <x v="7"/>
    <x v="7"/>
    <n v="14492"/>
    <n v="37"/>
    <n v="0"/>
    <n v="0"/>
    <n v="391.67567567567568"/>
  </r>
  <r>
    <x v="1"/>
    <x v="20"/>
    <x v="17"/>
    <n v="18334"/>
    <n v="47"/>
    <n v="36873"/>
    <n v="102"/>
    <n v="390.08510638297872"/>
  </r>
  <r>
    <x v="2"/>
    <x v="33"/>
    <x v="0"/>
    <n v="59991"/>
    <n v="154"/>
    <n v="4928"/>
    <n v="10"/>
    <n v="389.55194805194805"/>
  </r>
  <r>
    <x v="1"/>
    <x v="7"/>
    <x v="18"/>
    <n v="3892"/>
    <n v="10"/>
    <n v="0"/>
    <n v="0"/>
    <n v="389.2"/>
  </r>
  <r>
    <x v="1"/>
    <x v="7"/>
    <x v="2"/>
    <n v="15568"/>
    <n v="40"/>
    <n v="0"/>
    <n v="0"/>
    <n v="389.2"/>
  </r>
  <r>
    <x v="3"/>
    <x v="4"/>
    <x v="2"/>
    <n v="202340"/>
    <n v="521"/>
    <n v="128426"/>
    <n v="176"/>
    <n v="388.36852207293668"/>
  </r>
  <r>
    <x v="1"/>
    <x v="20"/>
    <x v="1"/>
    <n v="6990"/>
    <n v="18"/>
    <n v="38743"/>
    <n v="120"/>
    <n v="388.33333333333331"/>
  </r>
  <r>
    <x v="1"/>
    <x v="6"/>
    <x v="9"/>
    <n v="38279"/>
    <n v="99"/>
    <n v="9377"/>
    <n v="15"/>
    <n v="386.65656565656565"/>
  </r>
  <r>
    <x v="1"/>
    <x v="33"/>
    <x v="16"/>
    <n v="1930"/>
    <n v="5"/>
    <n v="4605"/>
    <n v="13"/>
    <n v="386"/>
  </r>
  <r>
    <x v="1"/>
    <x v="20"/>
    <x v="3"/>
    <n v="16557"/>
    <n v="43"/>
    <n v="21021"/>
    <n v="65"/>
    <n v="385.04651162790697"/>
  </r>
  <r>
    <x v="0"/>
    <x v="7"/>
    <x v="5"/>
    <n v="1924"/>
    <n v="5"/>
    <n v="902"/>
    <n v="2"/>
    <n v="384.8"/>
  </r>
  <r>
    <x v="0"/>
    <x v="20"/>
    <x v="9"/>
    <n v="7306"/>
    <n v="19"/>
    <n v="3390"/>
    <n v="9"/>
    <n v="384.5263157894737"/>
  </r>
  <r>
    <x v="1"/>
    <x v="28"/>
    <x v="22"/>
    <n v="-1538"/>
    <n v="-4"/>
    <n v="1906"/>
    <n v="3"/>
    <n v="384.5"/>
  </r>
  <r>
    <x v="1"/>
    <x v="7"/>
    <x v="10"/>
    <n v="3460"/>
    <n v="9"/>
    <n v="0"/>
    <n v="0"/>
    <n v="384.44444444444446"/>
  </r>
  <r>
    <x v="1"/>
    <x v="7"/>
    <x v="19"/>
    <n v="6920"/>
    <n v="18"/>
    <n v="0"/>
    <n v="0"/>
    <n v="384.44444444444446"/>
  </r>
  <r>
    <x v="0"/>
    <x v="20"/>
    <x v="19"/>
    <n v="6916"/>
    <n v="18"/>
    <n v="7052"/>
    <n v="18"/>
    <n v="384.22222222222223"/>
  </r>
  <r>
    <x v="0"/>
    <x v="33"/>
    <x v="7"/>
    <n v="-1151"/>
    <n v="-3"/>
    <n v="5766"/>
    <n v="13"/>
    <n v="383.66666666666669"/>
  </r>
  <r>
    <x v="1"/>
    <x v="33"/>
    <x v="9"/>
    <n v="6520"/>
    <n v="17"/>
    <n v="7452"/>
    <n v="20"/>
    <n v="383.52941176470586"/>
  </r>
  <r>
    <x v="0"/>
    <x v="33"/>
    <x v="17"/>
    <n v="2300"/>
    <n v="6"/>
    <n v="14637"/>
    <n v="38"/>
    <n v="383.33333333333331"/>
  </r>
  <r>
    <x v="0"/>
    <x v="20"/>
    <x v="28"/>
    <n v="3059"/>
    <n v="8"/>
    <n v="7085"/>
    <n v="20"/>
    <n v="382.375"/>
  </r>
  <r>
    <x v="2"/>
    <x v="15"/>
    <x v="16"/>
    <n v="6114"/>
    <n v="16"/>
    <n v="-585"/>
    <n v="-12"/>
    <n v="382.125"/>
  </r>
  <r>
    <x v="1"/>
    <x v="28"/>
    <x v="0"/>
    <n v="-1527"/>
    <n v="-4"/>
    <n v="1431"/>
    <n v="3"/>
    <n v="381.75"/>
  </r>
  <r>
    <x v="1"/>
    <x v="28"/>
    <x v="26"/>
    <n v="-1527"/>
    <n v="-4"/>
    <n v="13358"/>
    <n v="27"/>
    <n v="381.75"/>
  </r>
  <r>
    <x v="1"/>
    <x v="7"/>
    <x v="27"/>
    <n v="6487"/>
    <n v="17"/>
    <n v="0"/>
    <n v="0"/>
    <n v="381.58823529411762"/>
  </r>
  <r>
    <x v="1"/>
    <x v="36"/>
    <x v="3"/>
    <n v="10313688"/>
    <n v="27052"/>
    <n v="2535510"/>
    <n v="5957"/>
    <n v="381.25417714032233"/>
  </r>
  <r>
    <x v="1"/>
    <x v="6"/>
    <x v="7"/>
    <n v="178272"/>
    <n v="468"/>
    <n v="1233"/>
    <n v="4"/>
    <n v="380.92307692307691"/>
  </r>
  <r>
    <x v="0"/>
    <x v="3"/>
    <x v="2"/>
    <n v="-1139"/>
    <n v="-3"/>
    <n v="21485"/>
    <n v="27"/>
    <n v="379.66666666666669"/>
  </r>
  <r>
    <x v="0"/>
    <x v="6"/>
    <x v="28"/>
    <n v="9870"/>
    <n v="26"/>
    <n v="1486"/>
    <n v="4"/>
    <n v="379.61538461538464"/>
  </r>
  <r>
    <x v="0"/>
    <x v="33"/>
    <x v="28"/>
    <n v="23887"/>
    <n v="63"/>
    <n v="963"/>
    <n v="2"/>
    <n v="379.15873015873018"/>
  </r>
  <r>
    <x v="1"/>
    <x v="7"/>
    <x v="20"/>
    <n v="6055"/>
    <n v="16"/>
    <n v="0"/>
    <n v="0"/>
    <n v="378.4375"/>
  </r>
  <r>
    <x v="0"/>
    <x v="6"/>
    <x v="9"/>
    <n v="10188"/>
    <n v="27"/>
    <n v="2653"/>
    <n v="7"/>
    <n v="377.33333333333331"/>
  </r>
  <r>
    <x v="1"/>
    <x v="6"/>
    <x v="26"/>
    <n v="77340"/>
    <n v="205"/>
    <n v="16307"/>
    <n v="30"/>
    <n v="377.26829268292681"/>
  </r>
  <r>
    <x v="0"/>
    <x v="28"/>
    <x v="26"/>
    <n v="753"/>
    <n v="2"/>
    <n v="1200"/>
    <n v="2"/>
    <n v="376.5"/>
  </r>
  <r>
    <x v="3"/>
    <x v="4"/>
    <x v="27"/>
    <n v="5271"/>
    <n v="14"/>
    <n v="5440"/>
    <n v="8"/>
    <n v="376.5"/>
  </r>
  <r>
    <x v="3"/>
    <x v="22"/>
    <x v="28"/>
    <n v="-752"/>
    <n v="-2"/>
    <n v="-5388"/>
    <n v="-8"/>
    <n v="376"/>
  </r>
  <r>
    <x v="3"/>
    <x v="22"/>
    <x v="17"/>
    <n v="-752"/>
    <n v="-2"/>
    <n v="1188"/>
    <n v="2"/>
    <n v="376"/>
  </r>
  <r>
    <x v="2"/>
    <x v="22"/>
    <x v="5"/>
    <n v="-1504"/>
    <n v="-4"/>
    <n v="-965"/>
    <n v="-2"/>
    <n v="376"/>
  </r>
  <r>
    <x v="1"/>
    <x v="6"/>
    <x v="11"/>
    <n v="79157"/>
    <n v="211"/>
    <n v="20573"/>
    <n v="32"/>
    <n v="375.15165876777252"/>
  </r>
  <r>
    <x v="1"/>
    <x v="36"/>
    <x v="13"/>
    <n v="5975326"/>
    <n v="15939"/>
    <n v="4112057"/>
    <n v="10059"/>
    <n v="374.88713219148002"/>
  </r>
  <r>
    <x v="0"/>
    <x v="36"/>
    <x v="8"/>
    <n v="259782"/>
    <n v="693"/>
    <n v="273259"/>
    <n v="697"/>
    <n v="374.86580086580085"/>
  </r>
  <r>
    <x v="2"/>
    <x v="20"/>
    <x v="8"/>
    <n v="165585"/>
    <n v="443"/>
    <n v="71385"/>
    <n v="188"/>
    <n v="373.78103837471781"/>
  </r>
  <r>
    <x v="1"/>
    <x v="20"/>
    <x v="21"/>
    <n v="47403"/>
    <n v="127"/>
    <n v="50369"/>
    <n v="150"/>
    <n v="373.25196850393701"/>
  </r>
  <r>
    <x v="0"/>
    <x v="20"/>
    <x v="13"/>
    <n v="2239"/>
    <n v="6"/>
    <n v="2425"/>
    <n v="7"/>
    <n v="373.16666666666669"/>
  </r>
  <r>
    <x v="2"/>
    <x v="6"/>
    <x v="11"/>
    <n v="57642"/>
    <n v="155"/>
    <n v="12552"/>
    <n v="30"/>
    <n v="371.88387096774193"/>
  </r>
  <r>
    <x v="0"/>
    <x v="20"/>
    <x v="3"/>
    <n v="4456"/>
    <n v="12"/>
    <n v="3794"/>
    <n v="9"/>
    <n v="371.33333333333331"/>
  </r>
  <r>
    <x v="1"/>
    <x v="33"/>
    <x v="23"/>
    <n v="5563"/>
    <n v="15"/>
    <n v="1523"/>
    <n v="4"/>
    <n v="370.86666666666667"/>
  </r>
  <r>
    <x v="1"/>
    <x v="7"/>
    <x v="11"/>
    <n v="2595"/>
    <n v="7"/>
    <n v="0"/>
    <n v="0"/>
    <n v="370.71428571428572"/>
  </r>
  <r>
    <x v="1"/>
    <x v="7"/>
    <x v="14"/>
    <n v="2595"/>
    <n v="7"/>
    <n v="0"/>
    <n v="0"/>
    <n v="370.71428571428572"/>
  </r>
  <r>
    <x v="1"/>
    <x v="7"/>
    <x v="23"/>
    <n v="2595"/>
    <n v="7"/>
    <n v="0"/>
    <n v="0"/>
    <n v="370.71428571428572"/>
  </r>
  <r>
    <x v="1"/>
    <x v="7"/>
    <x v="13"/>
    <n v="2595"/>
    <n v="7"/>
    <n v="0"/>
    <n v="0"/>
    <n v="370.71428571428572"/>
  </r>
  <r>
    <x v="3"/>
    <x v="36"/>
    <x v="6"/>
    <n v="671213"/>
    <n v="1812"/>
    <n v="741687"/>
    <n v="1851"/>
    <n v="370.42660044150108"/>
  </r>
  <r>
    <x v="2"/>
    <x v="6"/>
    <x v="10"/>
    <n v="25176"/>
    <n v="68"/>
    <n v="10825"/>
    <n v="8"/>
    <n v="370.23529411764707"/>
  </r>
  <r>
    <x v="0"/>
    <x v="33"/>
    <x v="1"/>
    <n v="23625"/>
    <n v="64"/>
    <n v="2255"/>
    <n v="5"/>
    <n v="369.140625"/>
  </r>
  <r>
    <x v="1"/>
    <x v="7"/>
    <x v="8"/>
    <n v="16959"/>
    <n v="46"/>
    <n v="0"/>
    <n v="0"/>
    <n v="368.67391304347825"/>
  </r>
  <r>
    <x v="0"/>
    <x v="20"/>
    <x v="23"/>
    <n v="4421"/>
    <n v="12"/>
    <n v="4809"/>
    <n v="11"/>
    <n v="368.41666666666669"/>
  </r>
  <r>
    <x v="2"/>
    <x v="36"/>
    <x v="17"/>
    <n v="1767037"/>
    <n v="4806"/>
    <n v="2097883"/>
    <n v="6018"/>
    <n v="367.67311693716186"/>
  </r>
  <r>
    <x v="2"/>
    <x v="33"/>
    <x v="21"/>
    <n v="13591"/>
    <n v="37"/>
    <n v="14067"/>
    <n v="27"/>
    <n v="367.32432432432432"/>
  </r>
  <r>
    <x v="4"/>
    <x v="36"/>
    <x v="6"/>
    <n v="10645"/>
    <n v="29"/>
    <n v="9031"/>
    <n v="23"/>
    <n v="367.06896551724139"/>
  </r>
  <r>
    <x v="3"/>
    <x v="20"/>
    <x v="2"/>
    <n v="5500"/>
    <n v="15"/>
    <n v="9969"/>
    <n v="24"/>
    <n v="366.66666666666669"/>
  </r>
  <r>
    <x v="2"/>
    <x v="20"/>
    <x v="27"/>
    <n v="78438"/>
    <n v="214"/>
    <n v="50114"/>
    <n v="126"/>
    <n v="366.53271028037381"/>
  </r>
  <r>
    <x v="0"/>
    <x v="20"/>
    <x v="8"/>
    <n v="35891"/>
    <n v="98"/>
    <n v="20580"/>
    <n v="57"/>
    <n v="366.23469387755102"/>
  </r>
  <r>
    <x v="2"/>
    <x v="6"/>
    <x v="26"/>
    <n v="77959"/>
    <n v="213"/>
    <n v="12995"/>
    <n v="33"/>
    <n v="366.00469483568077"/>
  </r>
  <r>
    <x v="2"/>
    <x v="2"/>
    <x v="6"/>
    <n v="-1464"/>
    <n v="-4"/>
    <n v="-477"/>
    <n v="-1"/>
    <n v="366"/>
  </r>
  <r>
    <x v="0"/>
    <x v="6"/>
    <x v="0"/>
    <n v="13906"/>
    <n v="38"/>
    <n v="1470"/>
    <n v="3"/>
    <n v="365.94736842105266"/>
  </r>
  <r>
    <x v="1"/>
    <x v="7"/>
    <x v="17"/>
    <n v="4757"/>
    <n v="13"/>
    <n v="0"/>
    <n v="0"/>
    <n v="365.92307692307691"/>
  </r>
  <r>
    <x v="3"/>
    <x v="20"/>
    <x v="8"/>
    <n v="79984"/>
    <n v="219"/>
    <n v="43232"/>
    <n v="93"/>
    <n v="365.22374429223743"/>
  </r>
  <r>
    <x v="4"/>
    <x v="36"/>
    <x v="2"/>
    <n v="15678"/>
    <n v="43"/>
    <n v="14698"/>
    <n v="37"/>
    <n v="364.60465116279067"/>
  </r>
  <r>
    <x v="4"/>
    <x v="36"/>
    <x v="7"/>
    <n v="12388"/>
    <n v="34"/>
    <n v="11614"/>
    <n v="29"/>
    <n v="364.35294117647061"/>
  </r>
  <r>
    <x v="3"/>
    <x v="30"/>
    <x v="13"/>
    <n v="39466"/>
    <n v="109"/>
    <n v="13518"/>
    <n v="18"/>
    <n v="362.07339449541286"/>
  </r>
  <r>
    <x v="2"/>
    <x v="2"/>
    <x v="14"/>
    <n v="-1447"/>
    <n v="-4"/>
    <n v="1235"/>
    <n v="5"/>
    <n v="361.75"/>
  </r>
  <r>
    <x v="2"/>
    <x v="0"/>
    <x v="19"/>
    <n v="-1085"/>
    <n v="-3"/>
    <n v="6789"/>
    <n v="11"/>
    <n v="361.66666666666669"/>
  </r>
  <r>
    <x v="1"/>
    <x v="7"/>
    <x v="16"/>
    <n v="2163"/>
    <n v="6"/>
    <n v="0"/>
    <n v="0"/>
    <n v="360.5"/>
  </r>
  <r>
    <x v="1"/>
    <x v="7"/>
    <x v="3"/>
    <n v="2163"/>
    <n v="6"/>
    <n v="0"/>
    <n v="0"/>
    <n v="360.5"/>
  </r>
  <r>
    <x v="4"/>
    <x v="6"/>
    <x v="2"/>
    <n v="1440"/>
    <n v="4"/>
    <n v="1350"/>
    <n v="3"/>
    <n v="360"/>
  </r>
  <r>
    <x v="3"/>
    <x v="36"/>
    <x v="22"/>
    <n v="1021808"/>
    <n v="2841"/>
    <n v="748831"/>
    <n v="1981"/>
    <n v="359.66490672298488"/>
  </r>
  <r>
    <x v="1"/>
    <x v="36"/>
    <x v="10"/>
    <n v="10126150"/>
    <n v="28167"/>
    <n v="6588979"/>
    <n v="16788"/>
    <n v="359.50402953811198"/>
  </r>
  <r>
    <x v="1"/>
    <x v="6"/>
    <x v="25"/>
    <n v="68644"/>
    <n v="191"/>
    <n v="1521"/>
    <n v="4"/>
    <n v="359.39267015706804"/>
  </r>
  <r>
    <x v="2"/>
    <x v="6"/>
    <x v="24"/>
    <n v="104771"/>
    <n v="292"/>
    <n v="21460"/>
    <n v="44"/>
    <n v="358.80479452054794"/>
  </r>
  <r>
    <x v="1"/>
    <x v="36"/>
    <x v="17"/>
    <n v="4363403"/>
    <n v="12176"/>
    <n v="5573549"/>
    <n v="14339"/>
    <n v="358.36095597897503"/>
  </r>
  <r>
    <x v="1"/>
    <x v="33"/>
    <x v="15"/>
    <n v="9672"/>
    <n v="27"/>
    <n v="1040"/>
    <n v="3"/>
    <n v="358.22222222222223"/>
  </r>
  <r>
    <x v="1"/>
    <x v="33"/>
    <x v="21"/>
    <n v="20756"/>
    <n v="58"/>
    <n v="4289"/>
    <n v="11"/>
    <n v="357.86206896551727"/>
  </r>
  <r>
    <x v="3"/>
    <x v="20"/>
    <x v="26"/>
    <n v="73352"/>
    <n v="205"/>
    <n v="27095"/>
    <n v="65"/>
    <n v="357.81463414634146"/>
  </r>
  <r>
    <x v="1"/>
    <x v="20"/>
    <x v="23"/>
    <n v="12881"/>
    <n v="36"/>
    <n v="29239"/>
    <n v="95"/>
    <n v="357.80555555555554"/>
  </r>
  <r>
    <x v="3"/>
    <x v="33"/>
    <x v="18"/>
    <n v="10376"/>
    <n v="29"/>
    <n v="4170"/>
    <n v="12"/>
    <n v="357.79310344827587"/>
  </r>
  <r>
    <x v="3"/>
    <x v="33"/>
    <x v="11"/>
    <n v="4284"/>
    <n v="12"/>
    <n v="2286"/>
    <n v="6"/>
    <n v="357"/>
  </r>
  <r>
    <x v="1"/>
    <x v="0"/>
    <x v="12"/>
    <n v="-714"/>
    <n v="-2"/>
    <n v="4391"/>
    <n v="7"/>
    <n v="357"/>
  </r>
  <r>
    <x v="0"/>
    <x v="6"/>
    <x v="8"/>
    <n v="3569"/>
    <n v="10"/>
    <n v="0"/>
    <n v="0"/>
    <n v="356.9"/>
  </r>
  <r>
    <x v="3"/>
    <x v="33"/>
    <x v="28"/>
    <n v="16385"/>
    <n v="46"/>
    <n v="2745"/>
    <n v="6"/>
    <n v="356.19565217391306"/>
  </r>
  <r>
    <x v="2"/>
    <x v="32"/>
    <x v="15"/>
    <n v="-712"/>
    <n v="-2"/>
    <n v="-493"/>
    <n v="0"/>
    <n v="356"/>
  </r>
  <r>
    <x v="2"/>
    <x v="33"/>
    <x v="26"/>
    <n v="30250"/>
    <n v="85"/>
    <n v="6942"/>
    <n v="15"/>
    <n v="355.88235294117646"/>
  </r>
  <r>
    <x v="3"/>
    <x v="20"/>
    <x v="0"/>
    <n v="43672"/>
    <n v="123"/>
    <n v="16812"/>
    <n v="38"/>
    <n v="355.0569105691057"/>
  </r>
  <r>
    <x v="0"/>
    <x v="22"/>
    <x v="25"/>
    <n v="-1420"/>
    <n v="-4"/>
    <n v="7542"/>
    <n v="10"/>
    <n v="355"/>
  </r>
  <r>
    <x v="4"/>
    <x v="36"/>
    <x v="5"/>
    <n v="11714"/>
    <n v="33"/>
    <n v="10982"/>
    <n v="28"/>
    <n v="354.969696969697"/>
  </r>
  <r>
    <x v="4"/>
    <x v="36"/>
    <x v="12"/>
    <n v="27287"/>
    <n v="77"/>
    <n v="25581"/>
    <n v="66"/>
    <n v="354.3766233766234"/>
  </r>
  <r>
    <x v="1"/>
    <x v="28"/>
    <x v="8"/>
    <n v="-1416"/>
    <n v="-4"/>
    <n v="3778"/>
    <n v="8"/>
    <n v="354"/>
  </r>
  <r>
    <x v="1"/>
    <x v="7"/>
    <x v="6"/>
    <n v="6363"/>
    <n v="18"/>
    <n v="0"/>
    <n v="0"/>
    <n v="353.5"/>
  </r>
  <r>
    <x v="4"/>
    <x v="0"/>
    <x v="9"/>
    <n v="704"/>
    <n v="2"/>
    <n v="660"/>
    <n v="1"/>
    <n v="352"/>
  </r>
  <r>
    <x v="1"/>
    <x v="33"/>
    <x v="8"/>
    <n v="58753"/>
    <n v="167"/>
    <n v="51090"/>
    <n v="140"/>
    <n v="351.81437125748505"/>
  </r>
  <r>
    <x v="1"/>
    <x v="6"/>
    <x v="28"/>
    <n v="56187"/>
    <n v="160"/>
    <n v="406"/>
    <n v="1"/>
    <n v="351.16874999999999"/>
  </r>
  <r>
    <x v="2"/>
    <x v="4"/>
    <x v="0"/>
    <n v="12979"/>
    <n v="37"/>
    <n v="105926"/>
    <n v="167"/>
    <n v="350.7837837837838"/>
  </r>
  <r>
    <x v="1"/>
    <x v="36"/>
    <x v="22"/>
    <n v="4610032"/>
    <n v="13154"/>
    <n v="5214740"/>
    <n v="13262"/>
    <n v="350.46616998631595"/>
  </r>
  <r>
    <x v="1"/>
    <x v="36"/>
    <x v="20"/>
    <n v="5944412"/>
    <n v="16964"/>
    <n v="4756923"/>
    <n v="12220"/>
    <n v="350.41334590898373"/>
  </r>
  <r>
    <x v="2"/>
    <x v="6"/>
    <x v="21"/>
    <n v="57815"/>
    <n v="165"/>
    <n v="15361"/>
    <n v="38"/>
    <n v="350.39393939393938"/>
  </r>
  <r>
    <x v="3"/>
    <x v="2"/>
    <x v="0"/>
    <n v="-2101"/>
    <n v="-6"/>
    <n v="1944"/>
    <n v="6"/>
    <n v="350.16666666666669"/>
  </r>
  <r>
    <x v="2"/>
    <x v="15"/>
    <x v="17"/>
    <n v="-2801"/>
    <n v="-8"/>
    <n v="-1072"/>
    <n v="-3"/>
    <n v="350.125"/>
  </r>
  <r>
    <x v="3"/>
    <x v="36"/>
    <x v="18"/>
    <n v="2100519"/>
    <n v="6000"/>
    <n v="1153706"/>
    <n v="3164"/>
    <n v="350.0865"/>
  </r>
  <r>
    <x v="1"/>
    <x v="33"/>
    <x v="0"/>
    <n v="25165"/>
    <n v="72"/>
    <n v="718"/>
    <n v="2"/>
    <n v="349.51388888888891"/>
  </r>
  <r>
    <x v="2"/>
    <x v="33"/>
    <x v="11"/>
    <n v="21664"/>
    <n v="62"/>
    <n v="8161"/>
    <n v="15"/>
    <n v="349.41935483870969"/>
  </r>
  <r>
    <x v="1"/>
    <x v="7"/>
    <x v="5"/>
    <n v="10474"/>
    <n v="30"/>
    <n v="387"/>
    <n v="1"/>
    <n v="349.13333333333333"/>
  </r>
  <r>
    <x v="4"/>
    <x v="28"/>
    <x v="5"/>
    <n v="697"/>
    <n v="2"/>
    <n v="654"/>
    <n v="1"/>
    <n v="348.5"/>
  </r>
  <r>
    <x v="3"/>
    <x v="31"/>
    <x v="19"/>
    <n v="696"/>
    <n v="2"/>
    <n v="652"/>
    <n v="1"/>
    <n v="348"/>
  </r>
  <r>
    <x v="3"/>
    <x v="31"/>
    <x v="6"/>
    <n v="696"/>
    <n v="2"/>
    <n v="652"/>
    <n v="1"/>
    <n v="348"/>
  </r>
  <r>
    <x v="1"/>
    <x v="20"/>
    <x v="6"/>
    <n v="59128"/>
    <n v="170"/>
    <n v="49947"/>
    <n v="133"/>
    <n v="347.81176470588235"/>
  </r>
  <r>
    <x v="3"/>
    <x v="33"/>
    <x v="27"/>
    <n v="173139"/>
    <n v="498"/>
    <n v="1484"/>
    <n v="4"/>
    <n v="347.6686746987952"/>
  </r>
  <r>
    <x v="1"/>
    <x v="36"/>
    <x v="27"/>
    <n v="2884480"/>
    <n v="8302"/>
    <n v="3099163"/>
    <n v="7799"/>
    <n v="347.44398940014452"/>
  </r>
  <r>
    <x v="2"/>
    <x v="19"/>
    <x v="2"/>
    <n v="95112"/>
    <n v="274"/>
    <n v="1014974"/>
    <n v="1099"/>
    <n v="347.12408759124088"/>
  </r>
  <r>
    <x v="1"/>
    <x v="6"/>
    <x v="15"/>
    <n v="61738"/>
    <n v="178"/>
    <n v="711"/>
    <n v="2"/>
    <n v="346.84269662921349"/>
  </r>
  <r>
    <x v="2"/>
    <x v="36"/>
    <x v="2"/>
    <n v="1369937"/>
    <n v="3952"/>
    <n v="1047111"/>
    <n v="2894"/>
    <n v="346.64397773279353"/>
  </r>
  <r>
    <x v="1"/>
    <x v="33"/>
    <x v="28"/>
    <n v="73076"/>
    <n v="211"/>
    <n v="0"/>
    <n v="0"/>
    <n v="346.33175355450237"/>
  </r>
  <r>
    <x v="1"/>
    <x v="7"/>
    <x v="26"/>
    <n v="1730"/>
    <n v="5"/>
    <n v="0"/>
    <n v="0"/>
    <n v="346"/>
  </r>
  <r>
    <x v="1"/>
    <x v="6"/>
    <x v="24"/>
    <n v="57736"/>
    <n v="167"/>
    <n v="305"/>
    <n v="1"/>
    <n v="345.72455089820357"/>
  </r>
  <r>
    <x v="1"/>
    <x v="33"/>
    <x v="5"/>
    <n v="432524"/>
    <n v="1253"/>
    <n v="15719"/>
    <n v="42"/>
    <n v="345.19074221867515"/>
  </r>
  <r>
    <x v="1"/>
    <x v="6"/>
    <x v="4"/>
    <n v="137608"/>
    <n v="399"/>
    <n v="914"/>
    <n v="3"/>
    <n v="344.88220551378447"/>
  </r>
  <r>
    <x v="1"/>
    <x v="6"/>
    <x v="14"/>
    <n v="90007"/>
    <n v="261"/>
    <n v="1600"/>
    <n v="2"/>
    <n v="344.85440613026822"/>
  </r>
  <r>
    <x v="1"/>
    <x v="36"/>
    <x v="18"/>
    <n v="2690275"/>
    <n v="7804"/>
    <n v="3086535"/>
    <n v="8005"/>
    <n v="344.73026652998465"/>
  </r>
  <r>
    <x v="3"/>
    <x v="3"/>
    <x v="10"/>
    <n v="40988"/>
    <n v="119"/>
    <n v="325022"/>
    <n v="308"/>
    <n v="344.43697478991595"/>
  </r>
  <r>
    <x v="3"/>
    <x v="36"/>
    <x v="10"/>
    <n v="527603"/>
    <n v="1532"/>
    <n v="686823"/>
    <n v="1801"/>
    <n v="344.38838120104441"/>
  </r>
  <r>
    <x v="3"/>
    <x v="20"/>
    <x v="1"/>
    <n v="58180"/>
    <n v="169"/>
    <n v="9889"/>
    <n v="21"/>
    <n v="344.26035502958581"/>
  </r>
  <r>
    <x v="1"/>
    <x v="36"/>
    <x v="6"/>
    <n v="8410772"/>
    <n v="24448"/>
    <n v="8693850"/>
    <n v="22751"/>
    <n v="344.02699607329845"/>
  </r>
  <r>
    <x v="0"/>
    <x v="6"/>
    <x v="17"/>
    <n v="-1031"/>
    <n v="-3"/>
    <n v="0"/>
    <n v="0"/>
    <n v="343.66666666666669"/>
  </r>
  <r>
    <x v="1"/>
    <x v="22"/>
    <x v="18"/>
    <n v="-687"/>
    <n v="-2"/>
    <n v="1212"/>
    <n v="1"/>
    <n v="343.5"/>
  </r>
  <r>
    <x v="1"/>
    <x v="6"/>
    <x v="5"/>
    <n v="247943"/>
    <n v="723"/>
    <n v="843"/>
    <n v="3"/>
    <n v="342.93637621023515"/>
  </r>
  <r>
    <x v="3"/>
    <x v="36"/>
    <x v="13"/>
    <n v="1012298"/>
    <n v="2959"/>
    <n v="950346"/>
    <n v="2582"/>
    <n v="342.10814464346061"/>
  </r>
  <r>
    <x v="3"/>
    <x v="36"/>
    <x v="19"/>
    <n v="712075"/>
    <n v="2082"/>
    <n v="842006"/>
    <n v="2192"/>
    <n v="342.01488952929873"/>
  </r>
  <r>
    <x v="3"/>
    <x v="36"/>
    <x v="3"/>
    <n v="1387752"/>
    <n v="4061"/>
    <n v="1385551"/>
    <n v="3648"/>
    <n v="341.72666830829843"/>
  </r>
  <r>
    <x v="1"/>
    <x v="33"/>
    <x v="20"/>
    <n v="47792"/>
    <n v="140"/>
    <n v="26409"/>
    <n v="67"/>
    <n v="341.37142857142857"/>
  </r>
  <r>
    <x v="3"/>
    <x v="36"/>
    <x v="17"/>
    <n v="761956"/>
    <n v="2233"/>
    <n v="1224091"/>
    <n v="3230"/>
    <n v="341.22525750111959"/>
  </r>
  <r>
    <x v="0"/>
    <x v="22"/>
    <x v="8"/>
    <n v="-1364"/>
    <n v="-4"/>
    <n v="-426"/>
    <n v="-1"/>
    <n v="341"/>
  </r>
  <r>
    <x v="1"/>
    <x v="6"/>
    <x v="16"/>
    <n v="75624"/>
    <n v="222"/>
    <n v="1116"/>
    <n v="3"/>
    <n v="340.64864864864865"/>
  </r>
  <r>
    <x v="1"/>
    <x v="33"/>
    <x v="27"/>
    <n v="301706"/>
    <n v="886"/>
    <n v="10264"/>
    <n v="29"/>
    <n v="340.5259593679458"/>
  </r>
  <r>
    <x v="0"/>
    <x v="36"/>
    <x v="5"/>
    <n v="207213"/>
    <n v="609"/>
    <n v="189415"/>
    <n v="484"/>
    <n v="340.25123152709358"/>
  </r>
  <r>
    <x v="4"/>
    <x v="36"/>
    <x v="22"/>
    <n v="17691"/>
    <n v="52"/>
    <n v="16890"/>
    <n v="45"/>
    <n v="340.21153846153845"/>
  </r>
  <r>
    <x v="0"/>
    <x v="22"/>
    <x v="18"/>
    <n v="-680"/>
    <n v="-2"/>
    <n v="0"/>
    <n v="0"/>
    <n v="340"/>
  </r>
  <r>
    <x v="0"/>
    <x v="36"/>
    <x v="13"/>
    <n v="6119"/>
    <n v="18"/>
    <n v="205854"/>
    <n v="641"/>
    <n v="339.94444444444446"/>
  </r>
  <r>
    <x v="2"/>
    <x v="36"/>
    <x v="18"/>
    <n v="2661155"/>
    <n v="7830"/>
    <n v="1163871"/>
    <n v="3572"/>
    <n v="339.86653895274583"/>
  </r>
  <r>
    <x v="2"/>
    <x v="2"/>
    <x v="10"/>
    <n v="-1019"/>
    <n v="-3"/>
    <n v="849"/>
    <n v="3"/>
    <n v="339.66666666666669"/>
  </r>
  <r>
    <x v="1"/>
    <x v="22"/>
    <x v="28"/>
    <n v="-3053"/>
    <n v="-9"/>
    <n v="12115"/>
    <n v="12"/>
    <n v="339.22222222222223"/>
  </r>
  <r>
    <x v="2"/>
    <x v="33"/>
    <x v="13"/>
    <n v="242848"/>
    <n v="716"/>
    <n v="7385"/>
    <n v="19"/>
    <n v="339.17318435754191"/>
  </r>
  <r>
    <x v="0"/>
    <x v="33"/>
    <x v="25"/>
    <n v="1356"/>
    <n v="4"/>
    <n v="1573"/>
    <n v="4"/>
    <n v="339"/>
  </r>
  <r>
    <x v="0"/>
    <x v="33"/>
    <x v="0"/>
    <n v="1356"/>
    <n v="4"/>
    <n v="1932"/>
    <n v="4"/>
    <n v="339"/>
  </r>
  <r>
    <x v="3"/>
    <x v="22"/>
    <x v="11"/>
    <n v="-1356"/>
    <n v="-4"/>
    <n v="10401"/>
    <n v="15"/>
    <n v="339"/>
  </r>
  <r>
    <x v="1"/>
    <x v="36"/>
    <x v="4"/>
    <n v="8874680"/>
    <n v="26235"/>
    <n v="7619913"/>
    <n v="20102"/>
    <n v="338.27634838955595"/>
  </r>
  <r>
    <x v="0"/>
    <x v="36"/>
    <x v="10"/>
    <n v="98392"/>
    <n v="291"/>
    <n v="149818"/>
    <n v="453"/>
    <n v="338.11683848797253"/>
  </r>
  <r>
    <x v="1"/>
    <x v="36"/>
    <x v="19"/>
    <n v="9201128"/>
    <n v="27214"/>
    <n v="9299569"/>
    <n v="25580"/>
    <n v="338.10274123612845"/>
  </r>
  <r>
    <x v="1"/>
    <x v="0"/>
    <x v="18"/>
    <n v="-676"/>
    <n v="-2"/>
    <n v="1491"/>
    <n v="2"/>
    <n v="338"/>
  </r>
  <r>
    <x v="3"/>
    <x v="36"/>
    <x v="7"/>
    <n v="1178391"/>
    <n v="3490"/>
    <n v="945140"/>
    <n v="2492"/>
    <n v="337.64785100286531"/>
  </r>
  <r>
    <x v="1"/>
    <x v="6"/>
    <x v="2"/>
    <n v="127227"/>
    <n v="377"/>
    <n v="0"/>
    <n v="0"/>
    <n v="337.47214854111405"/>
  </r>
  <r>
    <x v="0"/>
    <x v="36"/>
    <x v="4"/>
    <n v="193308"/>
    <n v="573"/>
    <n v="143061"/>
    <n v="397"/>
    <n v="337.36125654450262"/>
  </r>
  <r>
    <x v="1"/>
    <x v="36"/>
    <x v="12"/>
    <n v="5322430"/>
    <n v="15822"/>
    <n v="5006288"/>
    <n v="13019"/>
    <n v="336.39426115535332"/>
  </r>
  <r>
    <x v="0"/>
    <x v="6"/>
    <x v="19"/>
    <n v="18478"/>
    <n v="55"/>
    <n v="3185"/>
    <n v="10"/>
    <n v="335.96363636363634"/>
  </r>
  <r>
    <x v="1"/>
    <x v="36"/>
    <x v="5"/>
    <n v="4474001"/>
    <n v="13329"/>
    <n v="4465199"/>
    <n v="12348"/>
    <n v="335.65916422837421"/>
  </r>
  <r>
    <x v="4"/>
    <x v="36"/>
    <x v="19"/>
    <n v="16748"/>
    <n v="50"/>
    <n v="15702"/>
    <n v="43"/>
    <n v="334.96"/>
  </r>
  <r>
    <x v="3"/>
    <x v="36"/>
    <x v="2"/>
    <n v="909762"/>
    <n v="2717"/>
    <n v="1132891"/>
    <n v="2984"/>
    <n v="334.84063305115939"/>
  </r>
  <r>
    <x v="2"/>
    <x v="6"/>
    <x v="18"/>
    <n v="43529"/>
    <n v="130"/>
    <n v="7818"/>
    <n v="19"/>
    <n v="334.83846153846156"/>
  </r>
  <r>
    <x v="1"/>
    <x v="6"/>
    <x v="1"/>
    <n v="100234"/>
    <n v="300"/>
    <n v="4308"/>
    <n v="9"/>
    <n v="334.11333333333334"/>
  </r>
  <r>
    <x v="1"/>
    <x v="33"/>
    <x v="10"/>
    <n v="14990"/>
    <n v="45"/>
    <n v="42774"/>
    <n v="123"/>
    <n v="333.11111111111109"/>
  </r>
  <r>
    <x v="3"/>
    <x v="36"/>
    <x v="27"/>
    <n v="2053436"/>
    <n v="6169"/>
    <n v="851373"/>
    <n v="2249"/>
    <n v="332.86367320473335"/>
  </r>
  <r>
    <x v="2"/>
    <x v="36"/>
    <x v="13"/>
    <n v="671248"/>
    <n v="2028"/>
    <n v="1182093"/>
    <n v="3634"/>
    <n v="330.99013806706114"/>
  </r>
  <r>
    <x v="3"/>
    <x v="16"/>
    <x v="21"/>
    <n v="-660"/>
    <n v="-2"/>
    <n v="-618"/>
    <n v="-1"/>
    <n v="330"/>
  </r>
  <r>
    <x v="1"/>
    <x v="0"/>
    <x v="25"/>
    <n v="1181058"/>
    <n v="3579"/>
    <n v="3520081"/>
    <n v="6090"/>
    <n v="329.99664710813079"/>
  </r>
  <r>
    <x v="2"/>
    <x v="36"/>
    <x v="22"/>
    <n v="1353977"/>
    <n v="4107"/>
    <n v="1191924"/>
    <n v="3356"/>
    <n v="329.67543218894571"/>
  </r>
  <r>
    <x v="2"/>
    <x v="36"/>
    <x v="10"/>
    <n v="939946"/>
    <n v="2854"/>
    <n v="1340107"/>
    <n v="3980"/>
    <n v="329.34337771548701"/>
  </r>
  <r>
    <x v="3"/>
    <x v="36"/>
    <x v="4"/>
    <n v="901196"/>
    <n v="2741"/>
    <n v="898643"/>
    <n v="2405"/>
    <n v="328.78365560014595"/>
  </r>
  <r>
    <x v="0"/>
    <x v="6"/>
    <x v="21"/>
    <n v="6567"/>
    <n v="20"/>
    <n v="1698"/>
    <n v="5"/>
    <n v="328.35"/>
  </r>
  <r>
    <x v="4"/>
    <x v="36"/>
    <x v="27"/>
    <n v="27532"/>
    <n v="84"/>
    <n v="25811"/>
    <n v="72"/>
    <n v="327.76190476190476"/>
  </r>
  <r>
    <x v="2"/>
    <x v="6"/>
    <x v="19"/>
    <n v="40293"/>
    <n v="123"/>
    <n v="-213"/>
    <n v="8"/>
    <n v="327.58536585365852"/>
  </r>
  <r>
    <x v="3"/>
    <x v="36"/>
    <x v="21"/>
    <n v="1143938"/>
    <n v="3493"/>
    <n v="10089"/>
    <n v="26"/>
    <n v="327.49441740624104"/>
  </r>
  <r>
    <x v="1"/>
    <x v="33"/>
    <x v="19"/>
    <n v="10471"/>
    <n v="32"/>
    <n v="37143"/>
    <n v="107"/>
    <n v="327.21875"/>
  </r>
  <r>
    <x v="0"/>
    <x v="36"/>
    <x v="6"/>
    <n v="127811"/>
    <n v="391"/>
    <n v="278796"/>
    <n v="779"/>
    <n v="326.88235294117646"/>
  </r>
  <r>
    <x v="2"/>
    <x v="6"/>
    <x v="12"/>
    <n v="45058"/>
    <n v="138"/>
    <n v="-700"/>
    <n v="11"/>
    <n v="326.50724637681162"/>
  </r>
  <r>
    <x v="2"/>
    <x v="6"/>
    <x v="27"/>
    <n v="41387"/>
    <n v="127"/>
    <n v="10344"/>
    <n v="16"/>
    <n v="325.88188976377955"/>
  </r>
  <r>
    <x v="1"/>
    <x v="20"/>
    <x v="12"/>
    <n v="14648"/>
    <n v="45"/>
    <n v="45978"/>
    <n v="134"/>
    <n v="325.51111111111112"/>
  </r>
  <r>
    <x v="0"/>
    <x v="36"/>
    <x v="2"/>
    <n v="131845"/>
    <n v="406"/>
    <n v="125922"/>
    <n v="374"/>
    <n v="324.74137931034483"/>
  </r>
  <r>
    <x v="1"/>
    <x v="6"/>
    <x v="23"/>
    <n v="75973"/>
    <n v="234"/>
    <n v="305"/>
    <n v="1"/>
    <n v="324.67094017094018"/>
  </r>
  <r>
    <x v="1"/>
    <x v="6"/>
    <x v="21"/>
    <n v="71424"/>
    <n v="220"/>
    <n v="1929"/>
    <n v="6"/>
    <n v="324.65454545454543"/>
  </r>
  <r>
    <x v="1"/>
    <x v="7"/>
    <x v="25"/>
    <n v="1298"/>
    <n v="4"/>
    <n v="0"/>
    <n v="0"/>
    <n v="324.5"/>
  </r>
  <r>
    <x v="1"/>
    <x v="7"/>
    <x v="28"/>
    <n v="1298"/>
    <n v="4"/>
    <n v="0"/>
    <n v="0"/>
    <n v="324.5"/>
  </r>
  <r>
    <x v="1"/>
    <x v="7"/>
    <x v="1"/>
    <n v="1298"/>
    <n v="4"/>
    <n v="406"/>
    <n v="1"/>
    <n v="324.5"/>
  </r>
  <r>
    <x v="1"/>
    <x v="11"/>
    <x v="22"/>
    <n v="649"/>
    <n v="2"/>
    <n v="0"/>
    <n v="0"/>
    <n v="324.5"/>
  </r>
  <r>
    <x v="4"/>
    <x v="36"/>
    <x v="20"/>
    <n v="18817"/>
    <n v="58"/>
    <n v="17641"/>
    <n v="50"/>
    <n v="324.43103448275861"/>
  </r>
  <r>
    <x v="0"/>
    <x v="36"/>
    <x v="20"/>
    <n v="132292"/>
    <n v="408"/>
    <n v="131874"/>
    <n v="412"/>
    <n v="324.24509803921569"/>
  </r>
  <r>
    <x v="0"/>
    <x v="6"/>
    <x v="5"/>
    <n v="8429"/>
    <n v="26"/>
    <n v="4743"/>
    <n v="14"/>
    <n v="324.19230769230768"/>
  </r>
  <r>
    <x v="2"/>
    <x v="36"/>
    <x v="6"/>
    <n v="472807"/>
    <n v="1459"/>
    <n v="1731602"/>
    <n v="4655"/>
    <n v="324.06237148732009"/>
  </r>
  <r>
    <x v="0"/>
    <x v="28"/>
    <x v="4"/>
    <n v="648"/>
    <n v="2"/>
    <n v="1367"/>
    <n v="2"/>
    <n v="324"/>
  </r>
  <r>
    <x v="0"/>
    <x v="0"/>
    <x v="7"/>
    <n v="-648"/>
    <n v="-2"/>
    <n v="-518"/>
    <n v="-2"/>
    <n v="324"/>
  </r>
  <r>
    <x v="0"/>
    <x v="0"/>
    <x v="8"/>
    <n v="-648"/>
    <n v="-2"/>
    <n v="-125"/>
    <n v="0"/>
    <n v="324"/>
  </r>
  <r>
    <x v="0"/>
    <x v="20"/>
    <x v="16"/>
    <n v="2588"/>
    <n v="8"/>
    <n v="4398"/>
    <n v="10"/>
    <n v="323.5"/>
  </r>
  <r>
    <x v="0"/>
    <x v="33"/>
    <x v="27"/>
    <n v="62675"/>
    <n v="194"/>
    <n v="11221"/>
    <n v="29"/>
    <n v="323.06701030927837"/>
  </r>
  <r>
    <x v="0"/>
    <x v="36"/>
    <x v="18"/>
    <n v="255936"/>
    <n v="793"/>
    <n v="134904"/>
    <n v="427"/>
    <n v="322.74401008827238"/>
  </r>
  <r>
    <x v="1"/>
    <x v="36"/>
    <x v="8"/>
    <n v="6587656"/>
    <n v="20430"/>
    <n v="5970711"/>
    <n v="15881"/>
    <n v="322.45012236906513"/>
  </r>
  <r>
    <x v="1"/>
    <x v="6"/>
    <x v="3"/>
    <n v="77704"/>
    <n v="241"/>
    <n v="609"/>
    <n v="2"/>
    <n v="322.42323651452284"/>
  </r>
  <r>
    <x v="0"/>
    <x v="4"/>
    <x v="11"/>
    <n v="12252"/>
    <n v="38"/>
    <n v="13950"/>
    <n v="56"/>
    <n v="322.42105263157896"/>
  </r>
  <r>
    <x v="1"/>
    <x v="6"/>
    <x v="17"/>
    <n v="122826"/>
    <n v="381"/>
    <n v="1015"/>
    <n v="3"/>
    <n v="322.37795275590554"/>
  </r>
  <r>
    <x v="2"/>
    <x v="36"/>
    <x v="4"/>
    <n v="1050248"/>
    <n v="3261"/>
    <n v="1044830"/>
    <n v="2888"/>
    <n v="322.06317080650109"/>
  </r>
  <r>
    <x v="1"/>
    <x v="33"/>
    <x v="17"/>
    <n v="9333"/>
    <n v="29"/>
    <n v="26452"/>
    <n v="74"/>
    <n v="321.82758620689657"/>
  </r>
  <r>
    <x v="2"/>
    <x v="20"/>
    <x v="13"/>
    <n v="257989"/>
    <n v="802"/>
    <n v="14717"/>
    <n v="35"/>
    <n v="321.68204488778053"/>
  </r>
  <r>
    <x v="2"/>
    <x v="15"/>
    <x v="0"/>
    <n v="2892"/>
    <n v="9"/>
    <n v="2645"/>
    <n v="7"/>
    <n v="321.33333333333331"/>
  </r>
  <r>
    <x v="1"/>
    <x v="20"/>
    <x v="27"/>
    <n v="251566"/>
    <n v="784"/>
    <n v="26414"/>
    <n v="76"/>
    <n v="320.875"/>
  </r>
  <r>
    <x v="2"/>
    <x v="36"/>
    <x v="20"/>
    <n v="1733792"/>
    <n v="5413"/>
    <n v="1314864"/>
    <n v="3751"/>
    <n v="320.30149639756144"/>
  </r>
  <r>
    <x v="3"/>
    <x v="36"/>
    <x v="20"/>
    <n v="216872"/>
    <n v="678"/>
    <n v="621270"/>
    <n v="1600"/>
    <n v="319.87020648967552"/>
  </r>
  <r>
    <x v="1"/>
    <x v="33"/>
    <x v="26"/>
    <n v="3198"/>
    <n v="10"/>
    <n v="3052"/>
    <n v="9"/>
    <n v="319.8"/>
  </r>
  <r>
    <x v="4"/>
    <x v="36"/>
    <x v="10"/>
    <n v="24593"/>
    <n v="77"/>
    <n v="23056"/>
    <n v="66"/>
    <n v="319.38961038961037"/>
  </r>
  <r>
    <x v="1"/>
    <x v="6"/>
    <x v="13"/>
    <n v="68616"/>
    <n v="215"/>
    <n v="1116"/>
    <n v="3"/>
    <n v="319.14418604651161"/>
  </r>
  <r>
    <x v="1"/>
    <x v="33"/>
    <x v="12"/>
    <n v="6061"/>
    <n v="19"/>
    <n v="29861"/>
    <n v="87"/>
    <n v="319"/>
  </r>
  <r>
    <x v="1"/>
    <x v="6"/>
    <x v="19"/>
    <n v="104224"/>
    <n v="327"/>
    <n v="1218"/>
    <n v="4"/>
    <n v="318.72782874617735"/>
  </r>
  <r>
    <x v="2"/>
    <x v="6"/>
    <x v="17"/>
    <n v="50650"/>
    <n v="159"/>
    <n v="11120"/>
    <n v="22"/>
    <n v="318.55345911949684"/>
  </r>
  <r>
    <x v="1"/>
    <x v="6"/>
    <x v="27"/>
    <n v="86584"/>
    <n v="272"/>
    <n v="609"/>
    <n v="2"/>
    <n v="318.3235294117647"/>
  </r>
  <r>
    <x v="1"/>
    <x v="20"/>
    <x v="25"/>
    <n v="20036"/>
    <n v="63"/>
    <n v="67155"/>
    <n v="220"/>
    <n v="318.03174603174602"/>
  </r>
  <r>
    <x v="2"/>
    <x v="0"/>
    <x v="8"/>
    <n v="-952"/>
    <n v="-3"/>
    <n v="-143"/>
    <n v="0"/>
    <n v="317.33333333333331"/>
  </r>
  <r>
    <x v="3"/>
    <x v="36"/>
    <x v="5"/>
    <n v="1489249"/>
    <n v="4695"/>
    <n v="604962"/>
    <n v="1589"/>
    <n v="317.19893503727371"/>
  </r>
  <r>
    <x v="1"/>
    <x v="6"/>
    <x v="20"/>
    <n v="80765"/>
    <n v="255"/>
    <n v="914"/>
    <n v="3"/>
    <n v="316.72549019607845"/>
  </r>
  <r>
    <x v="0"/>
    <x v="6"/>
    <x v="1"/>
    <n v="4432"/>
    <n v="14"/>
    <n v="0"/>
    <n v="0"/>
    <n v="316.57142857142856"/>
  </r>
  <r>
    <x v="2"/>
    <x v="0"/>
    <x v="7"/>
    <n v="-632"/>
    <n v="-2"/>
    <n v="1009"/>
    <n v="0"/>
    <n v="316"/>
  </r>
  <r>
    <x v="2"/>
    <x v="36"/>
    <x v="12"/>
    <n v="1531968"/>
    <n v="4849"/>
    <n v="910850"/>
    <n v="2622"/>
    <n v="315.93483192410804"/>
  </r>
  <r>
    <x v="3"/>
    <x v="36"/>
    <x v="8"/>
    <n v="876648"/>
    <n v="2780"/>
    <n v="1151448"/>
    <n v="3131"/>
    <n v="315.34100719424458"/>
  </r>
  <r>
    <x v="1"/>
    <x v="6"/>
    <x v="18"/>
    <n v="93949"/>
    <n v="298"/>
    <n v="1116"/>
    <n v="3"/>
    <n v="315.26510067114094"/>
  </r>
  <r>
    <x v="2"/>
    <x v="33"/>
    <x v="15"/>
    <n v="1887"/>
    <n v="6"/>
    <n v="5667"/>
    <n v="13"/>
    <n v="314.5"/>
  </r>
  <r>
    <x v="0"/>
    <x v="4"/>
    <x v="7"/>
    <n v="49995"/>
    <n v="159"/>
    <n v="32654"/>
    <n v="95"/>
    <n v="314.43396226415092"/>
  </r>
  <r>
    <x v="3"/>
    <x v="0"/>
    <x v="10"/>
    <n v="-628"/>
    <n v="-2"/>
    <n v="26064"/>
    <n v="38"/>
    <n v="314"/>
  </r>
  <r>
    <x v="3"/>
    <x v="37"/>
    <x v="4"/>
    <n v="34836"/>
    <n v="111"/>
    <n v="32658"/>
    <n v="95"/>
    <n v="313.83783783783781"/>
  </r>
  <r>
    <x v="3"/>
    <x v="37"/>
    <x v="22"/>
    <n v="209012"/>
    <n v="666"/>
    <n v="130633"/>
    <n v="380"/>
    <n v="313.83183183183183"/>
  </r>
  <r>
    <x v="3"/>
    <x v="37"/>
    <x v="6"/>
    <n v="383188"/>
    <n v="1221"/>
    <n v="424552"/>
    <n v="1235"/>
    <n v="313.83128583128581"/>
  </r>
  <r>
    <x v="3"/>
    <x v="11"/>
    <x v="26"/>
    <n v="627"/>
    <n v="2"/>
    <n v="0"/>
    <n v="0"/>
    <n v="313.5"/>
  </r>
  <r>
    <x v="3"/>
    <x v="11"/>
    <x v="24"/>
    <n v="-627"/>
    <n v="-2"/>
    <n v="0"/>
    <n v="0"/>
    <n v="313.5"/>
  </r>
  <r>
    <x v="5"/>
    <x v="38"/>
    <x v="14"/>
    <n v="-2820"/>
    <n v="-9"/>
    <n v="0"/>
    <n v="0"/>
    <n v="313.33333333333331"/>
  </r>
  <r>
    <x v="4"/>
    <x v="36"/>
    <x v="3"/>
    <n v="45412"/>
    <n v="145"/>
    <n v="42573"/>
    <n v="124"/>
    <n v="313.18620689655171"/>
  </r>
  <r>
    <x v="2"/>
    <x v="20"/>
    <x v="0"/>
    <n v="49680"/>
    <n v="159"/>
    <n v="26531"/>
    <n v="57"/>
    <n v="312.45283018867923"/>
  </r>
  <r>
    <x v="1"/>
    <x v="33"/>
    <x v="4"/>
    <n v="8745"/>
    <n v="28"/>
    <n v="11144"/>
    <n v="32"/>
    <n v="312.32142857142856"/>
  </r>
  <r>
    <x v="0"/>
    <x v="6"/>
    <x v="27"/>
    <n v="-624"/>
    <n v="-2"/>
    <n v="0"/>
    <n v="0"/>
    <n v="312"/>
  </r>
  <r>
    <x v="2"/>
    <x v="22"/>
    <x v="15"/>
    <n v="6844"/>
    <n v="22"/>
    <n v="8770"/>
    <n v="19"/>
    <n v="311.09090909090907"/>
  </r>
  <r>
    <x v="2"/>
    <x v="15"/>
    <x v="25"/>
    <n v="8399"/>
    <n v="27"/>
    <n v="3882"/>
    <n v="6"/>
    <n v="311.07407407407408"/>
  </r>
  <r>
    <x v="1"/>
    <x v="11"/>
    <x v="8"/>
    <n v="620"/>
    <n v="2"/>
    <n v="0"/>
    <n v="0"/>
    <n v="310"/>
  </r>
  <r>
    <x v="0"/>
    <x v="2"/>
    <x v="25"/>
    <n v="-1858"/>
    <n v="-6"/>
    <n v="-297"/>
    <n v="-1"/>
    <n v="309.66666666666669"/>
  </r>
  <r>
    <x v="1"/>
    <x v="33"/>
    <x v="25"/>
    <n v="343543"/>
    <n v="1110"/>
    <n v="0"/>
    <n v="0"/>
    <n v="309.49819819819822"/>
  </r>
  <r>
    <x v="1"/>
    <x v="33"/>
    <x v="18"/>
    <n v="12069"/>
    <n v="39"/>
    <n v="14651"/>
    <n v="41"/>
    <n v="309.46153846153845"/>
  </r>
  <r>
    <x v="0"/>
    <x v="6"/>
    <x v="24"/>
    <n v="6806"/>
    <n v="22"/>
    <n v="2229"/>
    <n v="19"/>
    <n v="309.36363636363637"/>
  </r>
  <r>
    <x v="1"/>
    <x v="20"/>
    <x v="10"/>
    <n v="24430"/>
    <n v="79"/>
    <n v="25725"/>
    <n v="75"/>
    <n v="309.24050632911394"/>
  </r>
  <r>
    <x v="1"/>
    <x v="20"/>
    <x v="18"/>
    <n v="13606"/>
    <n v="44"/>
    <n v="17716"/>
    <n v="51"/>
    <n v="309.22727272727275"/>
  </r>
  <r>
    <x v="2"/>
    <x v="36"/>
    <x v="8"/>
    <n v="929694"/>
    <n v="3012"/>
    <n v="1126159"/>
    <n v="3502"/>
    <n v="308.6633466135458"/>
  </r>
  <r>
    <x v="1"/>
    <x v="6"/>
    <x v="10"/>
    <n v="89199"/>
    <n v="289"/>
    <n v="914"/>
    <n v="3"/>
    <n v="308.64705882352939"/>
  </r>
  <r>
    <x v="2"/>
    <x v="36"/>
    <x v="5"/>
    <n v="608616"/>
    <n v="1974"/>
    <n v="768261"/>
    <n v="2138"/>
    <n v="308.31610942249239"/>
  </r>
  <r>
    <x v="0"/>
    <x v="6"/>
    <x v="23"/>
    <n v="5840"/>
    <n v="19"/>
    <n v="637"/>
    <n v="2"/>
    <n v="307.36842105263156"/>
  </r>
  <r>
    <x v="0"/>
    <x v="6"/>
    <x v="7"/>
    <n v="5521"/>
    <n v="18"/>
    <n v="1016"/>
    <n v="3"/>
    <n v="306.72222222222223"/>
  </r>
  <r>
    <x v="1"/>
    <x v="20"/>
    <x v="20"/>
    <n v="49055"/>
    <n v="160"/>
    <n v="32346"/>
    <n v="95"/>
    <n v="306.59375"/>
  </r>
  <r>
    <x v="2"/>
    <x v="0"/>
    <x v="10"/>
    <n v="-613"/>
    <n v="-2"/>
    <n v="3349"/>
    <n v="5"/>
    <n v="306.5"/>
  </r>
  <r>
    <x v="4"/>
    <x v="36"/>
    <x v="17"/>
    <n v="30618"/>
    <n v="100"/>
    <n v="28704"/>
    <n v="86"/>
    <n v="306.18"/>
  </r>
  <r>
    <x v="2"/>
    <x v="36"/>
    <x v="7"/>
    <n v="875195"/>
    <n v="2860"/>
    <n v="923415"/>
    <n v="2559"/>
    <n v="306.01223776223776"/>
  </r>
  <r>
    <x v="2"/>
    <x v="36"/>
    <x v="27"/>
    <n v="1764587"/>
    <n v="5781"/>
    <n v="689206"/>
    <n v="2142"/>
    <n v="305.23905898633456"/>
  </r>
  <r>
    <x v="2"/>
    <x v="15"/>
    <x v="22"/>
    <n v="-913"/>
    <n v="-3"/>
    <n v="0"/>
    <n v="0"/>
    <n v="304.33333333333331"/>
  </r>
  <r>
    <x v="4"/>
    <x v="36"/>
    <x v="13"/>
    <n v="24944"/>
    <n v="82"/>
    <n v="23385"/>
    <n v="70"/>
    <n v="304.19512195121951"/>
  </r>
  <r>
    <x v="1"/>
    <x v="6"/>
    <x v="12"/>
    <n v="103642"/>
    <n v="341"/>
    <n v="1523"/>
    <n v="5"/>
    <n v="303.93548387096774"/>
  </r>
  <r>
    <x v="2"/>
    <x v="22"/>
    <x v="3"/>
    <n v="-607"/>
    <n v="-2"/>
    <n v="0"/>
    <n v="0"/>
    <n v="303.5"/>
  </r>
  <r>
    <x v="4"/>
    <x v="36"/>
    <x v="4"/>
    <n v="13310"/>
    <n v="44"/>
    <n v="13423"/>
    <n v="39"/>
    <n v="302.5"/>
  </r>
  <r>
    <x v="1"/>
    <x v="33"/>
    <x v="1"/>
    <n v="2114"/>
    <n v="7"/>
    <n v="4014"/>
    <n v="12"/>
    <n v="302"/>
  </r>
  <r>
    <x v="0"/>
    <x v="7"/>
    <x v="1"/>
    <n v="906"/>
    <n v="3"/>
    <n v="0"/>
    <n v="0"/>
    <n v="302"/>
  </r>
  <r>
    <x v="1"/>
    <x v="6"/>
    <x v="6"/>
    <n v="85538"/>
    <n v="284"/>
    <n v="-101"/>
    <n v="0"/>
    <n v="301.1901408450704"/>
  </r>
  <r>
    <x v="1"/>
    <x v="36"/>
    <x v="7"/>
    <n v="6279825"/>
    <n v="20930"/>
    <n v="6997253"/>
    <n v="19153"/>
    <n v="300.03941710463448"/>
  </r>
  <r>
    <x v="0"/>
    <x v="0"/>
    <x v="22"/>
    <n v="-600"/>
    <n v="-2"/>
    <n v="-1858"/>
    <n v="-3"/>
    <n v="300"/>
  </r>
  <r>
    <x v="2"/>
    <x v="20"/>
    <x v="5"/>
    <n v="179748"/>
    <n v="600"/>
    <n v="43526"/>
    <n v="117"/>
    <n v="299.58"/>
  </r>
  <r>
    <x v="0"/>
    <x v="36"/>
    <x v="7"/>
    <n v="188489"/>
    <n v="630"/>
    <n v="162168"/>
    <n v="456"/>
    <n v="299.18888888888887"/>
  </r>
  <r>
    <x v="0"/>
    <x v="36"/>
    <x v="19"/>
    <n v="98746"/>
    <n v="332"/>
    <n v="164121"/>
    <n v="484"/>
    <n v="297.42771084337352"/>
  </r>
  <r>
    <x v="0"/>
    <x v="36"/>
    <x v="22"/>
    <n v="250037"/>
    <n v="841"/>
    <n v="142612"/>
    <n v="411"/>
    <n v="297.30915576694412"/>
  </r>
  <r>
    <x v="0"/>
    <x v="0"/>
    <x v="21"/>
    <n v="-594"/>
    <n v="-2"/>
    <n v="4836"/>
    <n v="5"/>
    <n v="297"/>
  </r>
  <r>
    <x v="2"/>
    <x v="34"/>
    <x v="0"/>
    <n v="-593"/>
    <n v="-2"/>
    <n v="0"/>
    <n v="0"/>
    <n v="296.5"/>
  </r>
  <r>
    <x v="2"/>
    <x v="34"/>
    <x v="23"/>
    <n v="-593"/>
    <n v="-2"/>
    <n v="0"/>
    <n v="0"/>
    <n v="296.5"/>
  </r>
  <r>
    <x v="0"/>
    <x v="36"/>
    <x v="12"/>
    <n v="78516"/>
    <n v="265"/>
    <n v="99249"/>
    <n v="299"/>
    <n v="296.28679245283018"/>
  </r>
  <r>
    <x v="3"/>
    <x v="20"/>
    <x v="27"/>
    <n v="144706"/>
    <n v="489"/>
    <n v="22587"/>
    <n v="55"/>
    <n v="295.92229038854805"/>
  </r>
  <r>
    <x v="0"/>
    <x v="20"/>
    <x v="27"/>
    <n v="57648"/>
    <n v="195"/>
    <n v="4194"/>
    <n v="12"/>
    <n v="295.6307692307692"/>
  </r>
  <r>
    <x v="1"/>
    <x v="20"/>
    <x v="22"/>
    <n v="15319"/>
    <n v="52"/>
    <n v="21299"/>
    <n v="65"/>
    <n v="294.59615384615387"/>
  </r>
  <r>
    <x v="4"/>
    <x v="36"/>
    <x v="18"/>
    <n v="22338"/>
    <n v="76"/>
    <n v="20942"/>
    <n v="65"/>
    <n v="293.92105263157896"/>
  </r>
  <r>
    <x v="2"/>
    <x v="2"/>
    <x v="3"/>
    <n v="-881"/>
    <n v="-3"/>
    <n v="-775"/>
    <n v="-2"/>
    <n v="293.66666666666669"/>
  </r>
  <r>
    <x v="2"/>
    <x v="36"/>
    <x v="19"/>
    <n v="1115676"/>
    <n v="3809"/>
    <n v="1358175"/>
    <n v="4014"/>
    <n v="292.90522446836439"/>
  </r>
  <r>
    <x v="3"/>
    <x v="33"/>
    <x v="25"/>
    <n v="13763"/>
    <n v="47"/>
    <n v="1373"/>
    <n v="3"/>
    <n v="292.82978723404256"/>
  </r>
  <r>
    <x v="1"/>
    <x v="6"/>
    <x v="22"/>
    <n v="86048"/>
    <n v="294"/>
    <n v="1828"/>
    <n v="6"/>
    <n v="292.68027210884355"/>
  </r>
  <r>
    <x v="1"/>
    <x v="15"/>
    <x v="17"/>
    <n v="55228"/>
    <n v="189"/>
    <n v="0"/>
    <n v="0"/>
    <n v="292.2116402116402"/>
  </r>
  <r>
    <x v="0"/>
    <x v="36"/>
    <x v="17"/>
    <n v="147750"/>
    <n v="506"/>
    <n v="191760"/>
    <n v="578"/>
    <n v="291.99604743083006"/>
  </r>
  <r>
    <x v="0"/>
    <x v="36"/>
    <x v="27"/>
    <n v="157319"/>
    <n v="539"/>
    <n v="106521"/>
    <n v="339"/>
    <n v="291.87198515769944"/>
  </r>
  <r>
    <x v="1"/>
    <x v="15"/>
    <x v="18"/>
    <n v="36385"/>
    <n v="125"/>
    <n v="0"/>
    <n v="0"/>
    <n v="291.08"/>
  </r>
  <r>
    <x v="1"/>
    <x v="15"/>
    <x v="20"/>
    <n v="36385"/>
    <n v="125"/>
    <n v="305"/>
    <n v="1"/>
    <n v="291.08"/>
  </r>
  <r>
    <x v="1"/>
    <x v="15"/>
    <x v="27"/>
    <n v="38984"/>
    <n v="134"/>
    <n v="0"/>
    <n v="0"/>
    <n v="290.92537313432837"/>
  </r>
  <r>
    <x v="1"/>
    <x v="20"/>
    <x v="4"/>
    <n v="-5510"/>
    <n v="-19"/>
    <n v="19363"/>
    <n v="58"/>
    <n v="290"/>
  </r>
  <r>
    <x v="1"/>
    <x v="15"/>
    <x v="3"/>
    <n v="77687"/>
    <n v="268"/>
    <n v="0"/>
    <n v="0"/>
    <n v="289.87686567164178"/>
  </r>
  <r>
    <x v="1"/>
    <x v="15"/>
    <x v="13"/>
    <n v="84206"/>
    <n v="291"/>
    <n v="0"/>
    <n v="0"/>
    <n v="289.36769759450169"/>
  </r>
  <r>
    <x v="1"/>
    <x v="16"/>
    <x v="4"/>
    <n v="2600"/>
    <n v="9"/>
    <n v="0"/>
    <n v="0"/>
    <n v="288.88888888888891"/>
  </r>
  <r>
    <x v="4"/>
    <x v="36"/>
    <x v="8"/>
    <n v="12409"/>
    <n v="43"/>
    <n v="11634"/>
    <n v="37"/>
    <n v="288.58139534883719"/>
  </r>
  <r>
    <x v="1"/>
    <x v="7"/>
    <x v="24"/>
    <n v="865"/>
    <n v="3"/>
    <n v="0"/>
    <n v="0"/>
    <n v="288.33333333333331"/>
  </r>
  <r>
    <x v="1"/>
    <x v="7"/>
    <x v="15"/>
    <n v="865"/>
    <n v="3"/>
    <n v="0"/>
    <n v="0"/>
    <n v="288.33333333333331"/>
  </r>
  <r>
    <x v="0"/>
    <x v="36"/>
    <x v="3"/>
    <n v="698840"/>
    <n v="2426"/>
    <n v="70644"/>
    <n v="212"/>
    <n v="288.06265457543282"/>
  </r>
  <r>
    <x v="1"/>
    <x v="15"/>
    <x v="10"/>
    <n v="7472"/>
    <n v="26"/>
    <n v="0"/>
    <n v="0"/>
    <n v="287.38461538461536"/>
  </r>
  <r>
    <x v="1"/>
    <x v="15"/>
    <x v="23"/>
    <n v="92292"/>
    <n v="322"/>
    <n v="0"/>
    <n v="0"/>
    <n v="286.62111801242236"/>
  </r>
  <r>
    <x v="1"/>
    <x v="20"/>
    <x v="15"/>
    <n v="32630"/>
    <n v="114"/>
    <n v="45564"/>
    <n v="152"/>
    <n v="286.22807017543857"/>
  </r>
  <r>
    <x v="2"/>
    <x v="36"/>
    <x v="3"/>
    <n v="3715147"/>
    <n v="12985"/>
    <n v="545847"/>
    <n v="1587"/>
    <n v="286.11066615325376"/>
  </r>
  <r>
    <x v="0"/>
    <x v="33"/>
    <x v="15"/>
    <n v="12864"/>
    <n v="45"/>
    <n v="5499"/>
    <n v="12"/>
    <n v="285.86666666666667"/>
  </r>
  <r>
    <x v="1"/>
    <x v="15"/>
    <x v="21"/>
    <n v="87324"/>
    <n v="306"/>
    <n v="0"/>
    <n v="0"/>
    <n v="285.37254901960785"/>
  </r>
  <r>
    <x v="1"/>
    <x v="36"/>
    <x v="2"/>
    <n v="4065543"/>
    <n v="14291"/>
    <n v="5421515"/>
    <n v="14703"/>
    <n v="284.48275138198869"/>
  </r>
  <r>
    <x v="1"/>
    <x v="16"/>
    <x v="2"/>
    <n v="2275"/>
    <n v="8"/>
    <n v="0"/>
    <n v="0"/>
    <n v="284.375"/>
  </r>
  <r>
    <x v="1"/>
    <x v="33"/>
    <x v="14"/>
    <n v="853"/>
    <n v="3"/>
    <n v="7131"/>
    <n v="21"/>
    <n v="284.33333333333331"/>
  </r>
  <r>
    <x v="0"/>
    <x v="3"/>
    <x v="4"/>
    <n v="568"/>
    <n v="2"/>
    <n v="35856"/>
    <n v="43"/>
    <n v="284"/>
  </r>
  <r>
    <x v="2"/>
    <x v="30"/>
    <x v="3"/>
    <n v="-567"/>
    <n v="-2"/>
    <n v="0"/>
    <n v="0"/>
    <n v="283.5"/>
  </r>
  <r>
    <x v="1"/>
    <x v="16"/>
    <x v="7"/>
    <n v="4814"/>
    <n v="17"/>
    <n v="0"/>
    <n v="0"/>
    <n v="283.1764705882353"/>
  </r>
  <r>
    <x v="1"/>
    <x v="15"/>
    <x v="19"/>
    <n v="6498"/>
    <n v="23"/>
    <n v="0"/>
    <n v="0"/>
    <n v="282.52173913043481"/>
  </r>
  <r>
    <x v="0"/>
    <x v="6"/>
    <x v="2"/>
    <n v="4472"/>
    <n v="16"/>
    <n v="637"/>
    <n v="2"/>
    <n v="279.5"/>
  </r>
  <r>
    <x v="1"/>
    <x v="20"/>
    <x v="28"/>
    <n v="-10053"/>
    <n v="-36"/>
    <n v="46584"/>
    <n v="151"/>
    <n v="279.25"/>
  </r>
  <r>
    <x v="3"/>
    <x v="36"/>
    <x v="12"/>
    <n v="493029"/>
    <n v="1769"/>
    <n v="992547"/>
    <n v="2707"/>
    <n v="278.70491803278691"/>
  </r>
  <r>
    <x v="0"/>
    <x v="6"/>
    <x v="14"/>
    <n v="6369"/>
    <n v="23"/>
    <n v="-765"/>
    <n v="0"/>
    <n v="276.91304347826087"/>
  </r>
  <r>
    <x v="1"/>
    <x v="20"/>
    <x v="16"/>
    <n v="14643"/>
    <n v="53"/>
    <n v="37304"/>
    <n v="119"/>
    <n v="276.28301886792451"/>
  </r>
  <r>
    <x v="0"/>
    <x v="6"/>
    <x v="10"/>
    <n v="4144"/>
    <n v="15"/>
    <n v="319"/>
    <n v="1"/>
    <n v="276.26666666666665"/>
  </r>
  <r>
    <x v="2"/>
    <x v="6"/>
    <x v="23"/>
    <n v="53456"/>
    <n v="194"/>
    <n v="26472"/>
    <n v="42"/>
    <n v="275.54639175257734"/>
  </r>
  <r>
    <x v="1"/>
    <x v="20"/>
    <x v="8"/>
    <n v="51874"/>
    <n v="189"/>
    <n v="35865"/>
    <n v="106"/>
    <n v="274.46560846560845"/>
  </r>
  <r>
    <x v="0"/>
    <x v="3"/>
    <x v="19"/>
    <n v="822"/>
    <n v="3"/>
    <n v="113121"/>
    <n v="132"/>
    <n v="274"/>
  </r>
  <r>
    <x v="2"/>
    <x v="6"/>
    <x v="2"/>
    <n v="35565"/>
    <n v="130"/>
    <n v="13479"/>
    <n v="14"/>
    <n v="273.57692307692309"/>
  </r>
  <r>
    <x v="1"/>
    <x v="16"/>
    <x v="12"/>
    <n v="1624"/>
    <n v="6"/>
    <n v="0"/>
    <n v="0"/>
    <n v="270.66666666666669"/>
  </r>
  <r>
    <x v="1"/>
    <x v="16"/>
    <x v="6"/>
    <n v="1624"/>
    <n v="6"/>
    <n v="0"/>
    <n v="0"/>
    <n v="270.66666666666669"/>
  </r>
  <r>
    <x v="2"/>
    <x v="15"/>
    <x v="6"/>
    <n v="-541"/>
    <n v="-2"/>
    <n v="0"/>
    <n v="0"/>
    <n v="270.5"/>
  </r>
  <r>
    <x v="1"/>
    <x v="3"/>
    <x v="18"/>
    <n v="6756"/>
    <n v="25"/>
    <n v="2486642"/>
    <n v="3346"/>
    <n v="270.24"/>
  </r>
  <r>
    <x v="0"/>
    <x v="20"/>
    <x v="12"/>
    <n v="-1608"/>
    <n v="-6"/>
    <n v="2034"/>
    <n v="6"/>
    <n v="268"/>
  </r>
  <r>
    <x v="1"/>
    <x v="33"/>
    <x v="11"/>
    <n v="803"/>
    <n v="3"/>
    <n v="1610"/>
    <n v="5"/>
    <n v="267.66666666666669"/>
  </r>
  <r>
    <x v="1"/>
    <x v="28"/>
    <x v="27"/>
    <n v="-1872"/>
    <n v="-7"/>
    <n v="1629"/>
    <n v="3"/>
    <n v="267.42857142857144"/>
  </r>
  <r>
    <x v="2"/>
    <x v="2"/>
    <x v="7"/>
    <n v="-800"/>
    <n v="-3"/>
    <n v="-750"/>
    <n v="-2"/>
    <n v="266.66666666666669"/>
  </r>
  <r>
    <x v="1"/>
    <x v="28"/>
    <x v="10"/>
    <n v="-532"/>
    <n v="-2"/>
    <n v="4805"/>
    <n v="9"/>
    <n v="266"/>
  </r>
  <r>
    <x v="1"/>
    <x v="16"/>
    <x v="5"/>
    <n v="3720"/>
    <n v="14"/>
    <n v="0"/>
    <n v="0"/>
    <n v="265.71428571428572"/>
  </r>
  <r>
    <x v="1"/>
    <x v="16"/>
    <x v="8"/>
    <n v="1860"/>
    <n v="7"/>
    <n v="0"/>
    <n v="0"/>
    <n v="265.71428571428572"/>
  </r>
  <r>
    <x v="1"/>
    <x v="33"/>
    <x v="24"/>
    <n v="796"/>
    <n v="3"/>
    <n v="1287"/>
    <n v="4"/>
    <n v="265.33333333333331"/>
  </r>
  <r>
    <x v="1"/>
    <x v="20"/>
    <x v="2"/>
    <n v="-1581"/>
    <n v="-6"/>
    <n v="11586"/>
    <n v="36"/>
    <n v="263.5"/>
  </r>
  <r>
    <x v="1"/>
    <x v="0"/>
    <x v="6"/>
    <n v="-525"/>
    <n v="-2"/>
    <n v="1071"/>
    <n v="2"/>
    <n v="262.5"/>
  </r>
  <r>
    <x v="3"/>
    <x v="37"/>
    <x v="8"/>
    <n v="11532"/>
    <n v="44"/>
    <n v="9110"/>
    <n v="28"/>
    <n v="262.09090909090907"/>
  </r>
  <r>
    <x v="3"/>
    <x v="26"/>
    <x v="26"/>
    <n v="-1310"/>
    <n v="-5"/>
    <n v="0"/>
    <n v="0"/>
    <n v="262"/>
  </r>
  <r>
    <x v="0"/>
    <x v="20"/>
    <x v="5"/>
    <n v="38487"/>
    <n v="147"/>
    <n v="5991"/>
    <n v="19"/>
    <n v="261.81632653061223"/>
  </r>
  <r>
    <x v="2"/>
    <x v="19"/>
    <x v="7"/>
    <n v="96244"/>
    <n v="369"/>
    <n v="935873"/>
    <n v="980"/>
    <n v="260.82384823848241"/>
  </r>
  <r>
    <x v="0"/>
    <x v="4"/>
    <x v="8"/>
    <n v="7553"/>
    <n v="29"/>
    <n v="7928"/>
    <n v="18"/>
    <n v="260.44827586206895"/>
  </r>
  <r>
    <x v="3"/>
    <x v="2"/>
    <x v="7"/>
    <n v="-776"/>
    <n v="-3"/>
    <n v="-413"/>
    <n v="-1"/>
    <n v="258.66666666666669"/>
  </r>
  <r>
    <x v="0"/>
    <x v="22"/>
    <x v="22"/>
    <n v="-517"/>
    <n v="-2"/>
    <n v="798"/>
    <n v="1"/>
    <n v="258.5"/>
  </r>
  <r>
    <x v="3"/>
    <x v="39"/>
    <x v="1"/>
    <n v="-1288"/>
    <n v="-5"/>
    <n v="-1207"/>
    <n v="-4"/>
    <n v="257.60000000000002"/>
  </r>
  <r>
    <x v="1"/>
    <x v="28"/>
    <x v="2"/>
    <n v="-515"/>
    <n v="-2"/>
    <n v="1194"/>
    <n v="2"/>
    <n v="257.5"/>
  </r>
  <r>
    <x v="0"/>
    <x v="20"/>
    <x v="21"/>
    <n v="1287"/>
    <n v="5"/>
    <n v="302"/>
    <n v="1"/>
    <n v="257.39999999999998"/>
  </r>
  <r>
    <x v="1"/>
    <x v="20"/>
    <x v="5"/>
    <n v="98556"/>
    <n v="385"/>
    <n v="19216"/>
    <n v="56"/>
    <n v="255.98961038961039"/>
  </r>
  <r>
    <x v="0"/>
    <x v="6"/>
    <x v="13"/>
    <n v="1020"/>
    <n v="4"/>
    <n v="319"/>
    <n v="1"/>
    <n v="255"/>
  </r>
  <r>
    <x v="2"/>
    <x v="2"/>
    <x v="16"/>
    <n v="-509"/>
    <n v="-2"/>
    <n v="1540"/>
    <n v="4"/>
    <n v="254.5"/>
  </r>
  <r>
    <x v="0"/>
    <x v="20"/>
    <x v="11"/>
    <n v="-17038"/>
    <n v="-67"/>
    <n v="7611"/>
    <n v="17"/>
    <n v="254.29850746268656"/>
  </r>
  <r>
    <x v="2"/>
    <x v="38"/>
    <x v="15"/>
    <n v="-24914"/>
    <n v="-98"/>
    <n v="-491"/>
    <n v="-2"/>
    <n v="254.22448979591837"/>
  </r>
  <r>
    <x v="2"/>
    <x v="20"/>
    <x v="26"/>
    <n v="-61126"/>
    <n v="-241"/>
    <n v="14090"/>
    <n v="32"/>
    <n v="253.63485477178423"/>
  </r>
  <r>
    <x v="2"/>
    <x v="15"/>
    <x v="26"/>
    <n v="16992"/>
    <n v="67"/>
    <n v="318"/>
    <n v="-1"/>
    <n v="253.61194029850745"/>
  </r>
  <r>
    <x v="3"/>
    <x v="20"/>
    <x v="7"/>
    <n v="97804"/>
    <n v="388"/>
    <n v="14661"/>
    <n v="32"/>
    <n v="252.0721649484536"/>
  </r>
  <r>
    <x v="3"/>
    <x v="34"/>
    <x v="14"/>
    <n v="-501"/>
    <n v="-2"/>
    <n v="0"/>
    <n v="0"/>
    <n v="250.5"/>
  </r>
  <r>
    <x v="4"/>
    <x v="4"/>
    <x v="27"/>
    <n v="500"/>
    <n v="2"/>
    <n v="469"/>
    <n v="1"/>
    <n v="250"/>
  </r>
  <r>
    <x v="3"/>
    <x v="39"/>
    <x v="25"/>
    <n v="17437"/>
    <n v="70"/>
    <n v="16347"/>
    <n v="60"/>
    <n v="249.1"/>
  </r>
  <r>
    <x v="3"/>
    <x v="22"/>
    <x v="24"/>
    <n v="-991"/>
    <n v="-4"/>
    <n v="2919"/>
    <n v="3"/>
    <n v="247.75"/>
  </r>
  <r>
    <x v="0"/>
    <x v="40"/>
    <x v="18"/>
    <n v="9891"/>
    <n v="40"/>
    <n v="1425"/>
    <n v="8"/>
    <n v="247.27500000000001"/>
  </r>
  <r>
    <x v="1"/>
    <x v="28"/>
    <x v="5"/>
    <n v="-740"/>
    <n v="-3"/>
    <n v="4629"/>
    <n v="8"/>
    <n v="246.66666666666666"/>
  </r>
  <r>
    <x v="0"/>
    <x v="33"/>
    <x v="22"/>
    <n v="-738"/>
    <n v="-3"/>
    <n v="1919"/>
    <n v="5"/>
    <n v="246"/>
  </r>
  <r>
    <x v="2"/>
    <x v="15"/>
    <x v="24"/>
    <n v="8600"/>
    <n v="35"/>
    <n v="1702"/>
    <n v="1"/>
    <n v="245.71428571428572"/>
  </r>
  <r>
    <x v="0"/>
    <x v="7"/>
    <x v="10"/>
    <n v="491"/>
    <n v="2"/>
    <n v="0"/>
    <n v="0"/>
    <n v="245.5"/>
  </r>
  <r>
    <x v="2"/>
    <x v="0"/>
    <x v="0"/>
    <n v="100619"/>
    <n v="410"/>
    <n v="2409171"/>
    <n v="3463"/>
    <n v="245.41219512195121"/>
  </r>
  <r>
    <x v="0"/>
    <x v="6"/>
    <x v="11"/>
    <n v="1467"/>
    <n v="6"/>
    <n v="2440"/>
    <n v="6"/>
    <n v="244.5"/>
  </r>
  <r>
    <x v="1"/>
    <x v="33"/>
    <x v="2"/>
    <n v="976"/>
    <n v="4"/>
    <n v="6741"/>
    <n v="19"/>
    <n v="244"/>
  </r>
  <r>
    <x v="1"/>
    <x v="16"/>
    <x v="16"/>
    <n v="975"/>
    <n v="4"/>
    <n v="0"/>
    <n v="0"/>
    <n v="243.75"/>
  </r>
  <r>
    <x v="1"/>
    <x v="16"/>
    <x v="13"/>
    <n v="975"/>
    <n v="4"/>
    <n v="0"/>
    <n v="0"/>
    <n v="243.75"/>
  </r>
  <r>
    <x v="1"/>
    <x v="16"/>
    <x v="10"/>
    <n v="975"/>
    <n v="4"/>
    <n v="0"/>
    <n v="0"/>
    <n v="243.75"/>
  </r>
  <r>
    <x v="1"/>
    <x v="28"/>
    <x v="4"/>
    <n v="-731"/>
    <n v="-3"/>
    <n v="2972"/>
    <n v="5"/>
    <n v="243.66666666666666"/>
  </r>
  <r>
    <x v="3"/>
    <x v="41"/>
    <x v="5"/>
    <n v="4612"/>
    <n v="19"/>
    <n v="6727"/>
    <n v="30"/>
    <n v="242.73684210526315"/>
  </r>
  <r>
    <x v="1"/>
    <x v="20"/>
    <x v="0"/>
    <n v="-6777"/>
    <n v="-28"/>
    <n v="32356"/>
    <n v="106"/>
    <n v="242.03571428571428"/>
  </r>
  <r>
    <x v="3"/>
    <x v="41"/>
    <x v="2"/>
    <n v="7984"/>
    <n v="33"/>
    <n v="11859"/>
    <n v="56"/>
    <n v="241.93939393939394"/>
  </r>
  <r>
    <x v="3"/>
    <x v="2"/>
    <x v="17"/>
    <n v="-483"/>
    <n v="-2"/>
    <n v="934"/>
    <n v="3"/>
    <n v="241.5"/>
  </r>
  <r>
    <x v="0"/>
    <x v="28"/>
    <x v="2"/>
    <n v="483"/>
    <n v="2"/>
    <n v="1845"/>
    <n v="3"/>
    <n v="241.5"/>
  </r>
  <r>
    <x v="0"/>
    <x v="28"/>
    <x v="7"/>
    <n v="483"/>
    <n v="2"/>
    <n v="453"/>
    <n v="1"/>
    <n v="241.5"/>
  </r>
  <r>
    <x v="0"/>
    <x v="28"/>
    <x v="8"/>
    <n v="-483"/>
    <n v="-2"/>
    <n v="1213"/>
    <n v="2"/>
    <n v="241.5"/>
  </r>
  <r>
    <x v="0"/>
    <x v="7"/>
    <x v="8"/>
    <n v="481"/>
    <n v="2"/>
    <n v="0"/>
    <n v="0"/>
    <n v="240.5"/>
  </r>
  <r>
    <x v="4"/>
    <x v="33"/>
    <x v="12"/>
    <n v="480"/>
    <n v="2"/>
    <n v="450"/>
    <n v="1"/>
    <n v="240"/>
  </r>
  <r>
    <x v="4"/>
    <x v="6"/>
    <x v="6"/>
    <n v="720"/>
    <n v="3"/>
    <n v="675"/>
    <n v="2"/>
    <n v="240"/>
  </r>
  <r>
    <x v="2"/>
    <x v="6"/>
    <x v="22"/>
    <n v="20633"/>
    <n v="86"/>
    <n v="15164"/>
    <n v="26"/>
    <n v="239.91860465116278"/>
  </r>
  <r>
    <x v="2"/>
    <x v="6"/>
    <x v="5"/>
    <n v="54578"/>
    <n v="228"/>
    <n v="31731"/>
    <n v="125"/>
    <n v="239.37719298245614"/>
  </r>
  <r>
    <x v="1"/>
    <x v="36"/>
    <x v="21"/>
    <n v="477"/>
    <n v="2"/>
    <n v="1575"/>
    <n v="4"/>
    <n v="238.5"/>
  </r>
  <r>
    <x v="3"/>
    <x v="40"/>
    <x v="20"/>
    <n v="5434"/>
    <n v="23"/>
    <n v="3436"/>
    <n v="13"/>
    <n v="236.2608695652174"/>
  </r>
  <r>
    <x v="0"/>
    <x v="20"/>
    <x v="22"/>
    <n v="-945"/>
    <n v="-4"/>
    <n v="1206"/>
    <n v="4"/>
    <n v="236.25"/>
  </r>
  <r>
    <x v="2"/>
    <x v="2"/>
    <x v="17"/>
    <n v="-708"/>
    <n v="-3"/>
    <n v="3138"/>
    <n v="8"/>
    <n v="236"/>
  </r>
  <r>
    <x v="3"/>
    <x v="22"/>
    <x v="16"/>
    <n v="-707"/>
    <n v="-3"/>
    <n v="-102"/>
    <n v="0"/>
    <n v="235.66666666666666"/>
  </r>
  <r>
    <x v="3"/>
    <x v="15"/>
    <x v="8"/>
    <n v="-470"/>
    <n v="-2"/>
    <n v="0"/>
    <n v="0"/>
    <n v="235"/>
  </r>
  <r>
    <x v="2"/>
    <x v="38"/>
    <x v="11"/>
    <n v="-1399"/>
    <n v="-6"/>
    <n v="-266"/>
    <n v="-1"/>
    <n v="233.16666666666666"/>
  </r>
  <r>
    <x v="3"/>
    <x v="38"/>
    <x v="26"/>
    <n v="-5354"/>
    <n v="-23"/>
    <n v="-46"/>
    <n v="0"/>
    <n v="232.78260869565219"/>
  </r>
  <r>
    <x v="0"/>
    <x v="6"/>
    <x v="22"/>
    <n v="7913"/>
    <n v="34"/>
    <n v="3053"/>
    <n v="16"/>
    <n v="232.73529411764707"/>
  </r>
  <r>
    <x v="3"/>
    <x v="40"/>
    <x v="18"/>
    <n v="9205"/>
    <n v="40"/>
    <n v="618"/>
    <n v="3"/>
    <n v="230.125"/>
  </r>
  <r>
    <x v="3"/>
    <x v="4"/>
    <x v="12"/>
    <n v="3428"/>
    <n v="15"/>
    <n v="3214"/>
    <n v="13"/>
    <n v="228.53333333333333"/>
  </r>
  <r>
    <x v="0"/>
    <x v="0"/>
    <x v="16"/>
    <n v="-457"/>
    <n v="-2"/>
    <n v="1775"/>
    <n v="2"/>
    <n v="228.5"/>
  </r>
  <r>
    <x v="0"/>
    <x v="0"/>
    <x v="23"/>
    <n v="-457"/>
    <n v="-2"/>
    <n v="3486"/>
    <n v="5"/>
    <n v="228.5"/>
  </r>
  <r>
    <x v="2"/>
    <x v="40"/>
    <x v="20"/>
    <n v="10036"/>
    <n v="44"/>
    <n v="5200"/>
    <n v="30"/>
    <n v="228.09090909090909"/>
  </r>
  <r>
    <x v="3"/>
    <x v="0"/>
    <x v="6"/>
    <n v="-909"/>
    <n v="-4"/>
    <n v="-1165"/>
    <n v="0"/>
    <n v="227.25"/>
  </r>
  <r>
    <x v="2"/>
    <x v="16"/>
    <x v="16"/>
    <n v="1136"/>
    <n v="5"/>
    <n v="105"/>
    <n v="1"/>
    <n v="227.2"/>
  </r>
  <r>
    <x v="3"/>
    <x v="33"/>
    <x v="14"/>
    <n v="-681"/>
    <n v="-3"/>
    <n v="1978"/>
    <n v="4"/>
    <n v="227"/>
  </r>
  <r>
    <x v="1"/>
    <x v="2"/>
    <x v="10"/>
    <n v="-454"/>
    <n v="-2"/>
    <n v="1327"/>
    <n v="3"/>
    <n v="227"/>
  </r>
  <r>
    <x v="0"/>
    <x v="15"/>
    <x v="26"/>
    <n v="453"/>
    <n v="2"/>
    <n v="0"/>
    <n v="0"/>
    <n v="226.5"/>
  </r>
  <r>
    <x v="0"/>
    <x v="7"/>
    <x v="11"/>
    <n v="453"/>
    <n v="2"/>
    <n v="0"/>
    <n v="0"/>
    <n v="226.5"/>
  </r>
  <r>
    <x v="0"/>
    <x v="7"/>
    <x v="21"/>
    <n v="453"/>
    <n v="2"/>
    <n v="0"/>
    <n v="0"/>
    <n v="226.5"/>
  </r>
  <r>
    <x v="0"/>
    <x v="7"/>
    <x v="6"/>
    <n v="453"/>
    <n v="2"/>
    <n v="0"/>
    <n v="0"/>
    <n v="226.5"/>
  </r>
  <r>
    <x v="2"/>
    <x v="15"/>
    <x v="13"/>
    <n v="5408"/>
    <n v="24"/>
    <n v="0"/>
    <n v="-2"/>
    <n v="225.33333333333334"/>
  </r>
  <r>
    <x v="3"/>
    <x v="41"/>
    <x v="8"/>
    <n v="5390"/>
    <n v="24"/>
    <n v="7857"/>
    <n v="37"/>
    <n v="224.58333333333334"/>
  </r>
  <r>
    <x v="1"/>
    <x v="28"/>
    <x v="11"/>
    <n v="-449"/>
    <n v="-2"/>
    <n v="10259"/>
    <n v="20"/>
    <n v="224.5"/>
  </r>
  <r>
    <x v="3"/>
    <x v="3"/>
    <x v="7"/>
    <n v="-446"/>
    <n v="-2"/>
    <n v="88757"/>
    <n v="81"/>
    <n v="223"/>
  </r>
  <r>
    <x v="2"/>
    <x v="15"/>
    <x v="28"/>
    <n v="7988"/>
    <n v="36"/>
    <n v="2491"/>
    <n v="7"/>
    <n v="221.88888888888889"/>
  </r>
  <r>
    <x v="3"/>
    <x v="37"/>
    <x v="2"/>
    <n v="121750"/>
    <n v="549"/>
    <n v="125159"/>
    <n v="468"/>
    <n v="221.76684881602915"/>
  </r>
  <r>
    <x v="3"/>
    <x v="41"/>
    <x v="12"/>
    <n v="12608"/>
    <n v="57"/>
    <n v="18653"/>
    <n v="93"/>
    <n v="221.19298245614036"/>
  </r>
  <r>
    <x v="3"/>
    <x v="39"/>
    <x v="17"/>
    <n v="-1980"/>
    <n v="-9"/>
    <n v="-1857"/>
    <n v="-8"/>
    <n v="220"/>
  </r>
  <r>
    <x v="4"/>
    <x v="41"/>
    <x v="10"/>
    <n v="1532"/>
    <n v="7"/>
    <n v="1436"/>
    <n v="6"/>
    <n v="218.85714285714286"/>
  </r>
  <r>
    <x v="2"/>
    <x v="2"/>
    <x v="20"/>
    <n v="-436"/>
    <n v="-2"/>
    <n v="-300"/>
    <n v="-1"/>
    <n v="218"/>
  </r>
  <r>
    <x v="2"/>
    <x v="2"/>
    <x v="22"/>
    <n v="-436"/>
    <n v="-2"/>
    <n v="-60"/>
    <n v="0"/>
    <n v="218"/>
  </r>
  <r>
    <x v="3"/>
    <x v="40"/>
    <x v="22"/>
    <n v="1084"/>
    <n v="5"/>
    <n v="3727"/>
    <n v="15"/>
    <n v="216.8"/>
  </r>
  <r>
    <x v="1"/>
    <x v="16"/>
    <x v="23"/>
    <n v="650"/>
    <n v="3"/>
    <n v="0"/>
    <n v="0"/>
    <n v="216.66666666666666"/>
  </r>
  <r>
    <x v="1"/>
    <x v="16"/>
    <x v="27"/>
    <n v="650"/>
    <n v="3"/>
    <n v="0"/>
    <n v="0"/>
    <n v="216.66666666666666"/>
  </r>
  <r>
    <x v="1"/>
    <x v="16"/>
    <x v="17"/>
    <n v="650"/>
    <n v="3"/>
    <n v="0"/>
    <n v="0"/>
    <n v="216.66666666666666"/>
  </r>
  <r>
    <x v="1"/>
    <x v="22"/>
    <x v="24"/>
    <n v="433"/>
    <n v="2"/>
    <n v="11981"/>
    <n v="13"/>
    <n v="216.5"/>
  </r>
  <r>
    <x v="1"/>
    <x v="22"/>
    <x v="14"/>
    <n v="433"/>
    <n v="2"/>
    <n v="31853"/>
    <n v="29"/>
    <n v="216.5"/>
  </r>
  <r>
    <x v="1"/>
    <x v="7"/>
    <x v="9"/>
    <n v="433"/>
    <n v="2"/>
    <n v="0"/>
    <n v="0"/>
    <n v="216.5"/>
  </r>
  <r>
    <x v="1"/>
    <x v="22"/>
    <x v="21"/>
    <n v="433"/>
    <n v="2"/>
    <n v="6888"/>
    <n v="6"/>
    <n v="216.5"/>
  </r>
  <r>
    <x v="4"/>
    <x v="41"/>
    <x v="19"/>
    <n v="1280"/>
    <n v="6"/>
    <n v="1200"/>
    <n v="5"/>
    <n v="213.33333333333334"/>
  </r>
  <r>
    <x v="2"/>
    <x v="38"/>
    <x v="1"/>
    <n v="-850"/>
    <n v="-4"/>
    <n v="0"/>
    <n v="0"/>
    <n v="212.5"/>
  </r>
  <r>
    <x v="2"/>
    <x v="40"/>
    <x v="7"/>
    <n v="1906"/>
    <n v="9"/>
    <n v="3379"/>
    <n v="16"/>
    <n v="211.77777777777777"/>
  </r>
  <r>
    <x v="3"/>
    <x v="37"/>
    <x v="7"/>
    <n v="26568"/>
    <n v="126"/>
    <n v="27254"/>
    <n v="101"/>
    <n v="210.85714285714286"/>
  </r>
  <r>
    <x v="5"/>
    <x v="38"/>
    <x v="11"/>
    <n v="-418"/>
    <n v="-2"/>
    <n v="0"/>
    <n v="0"/>
    <n v="209"/>
  </r>
  <r>
    <x v="0"/>
    <x v="33"/>
    <x v="4"/>
    <n v="416"/>
    <n v="2"/>
    <n v="3076"/>
    <n v="8"/>
    <n v="208"/>
  </r>
  <r>
    <x v="1"/>
    <x v="15"/>
    <x v="15"/>
    <n v="23658"/>
    <n v="115"/>
    <n v="0"/>
    <n v="0"/>
    <n v="205.72173913043477"/>
  </r>
  <r>
    <x v="1"/>
    <x v="40"/>
    <x v="19"/>
    <n v="6540"/>
    <n v="32"/>
    <n v="6108"/>
    <n v="27"/>
    <n v="204.375"/>
  </r>
  <r>
    <x v="1"/>
    <x v="15"/>
    <x v="25"/>
    <n v="71976"/>
    <n v="353"/>
    <n v="0"/>
    <n v="0"/>
    <n v="203.89801699716713"/>
  </r>
  <r>
    <x v="1"/>
    <x v="15"/>
    <x v="26"/>
    <n v="54108"/>
    <n v="266"/>
    <n v="420"/>
    <n v="2"/>
    <n v="203.41353383458647"/>
  </r>
  <r>
    <x v="1"/>
    <x v="15"/>
    <x v="1"/>
    <n v="70778"/>
    <n v="349"/>
    <n v="0"/>
    <n v="0"/>
    <n v="202.80229226361033"/>
  </r>
  <r>
    <x v="3"/>
    <x v="40"/>
    <x v="2"/>
    <n v="3038"/>
    <n v="15"/>
    <n v="1195"/>
    <n v="6"/>
    <n v="202.53333333333333"/>
  </r>
  <r>
    <x v="1"/>
    <x v="15"/>
    <x v="16"/>
    <n v="73160"/>
    <n v="362"/>
    <n v="210"/>
    <n v="1"/>
    <n v="202.09944751381215"/>
  </r>
  <r>
    <x v="3"/>
    <x v="39"/>
    <x v="9"/>
    <n v="20808"/>
    <n v="103"/>
    <n v="19508"/>
    <n v="88"/>
    <n v="202.01941747572815"/>
  </r>
  <r>
    <x v="1"/>
    <x v="15"/>
    <x v="0"/>
    <n v="55256"/>
    <n v="274"/>
    <n v="0"/>
    <n v="0"/>
    <n v="201.66423357664235"/>
  </r>
  <r>
    <x v="1"/>
    <x v="15"/>
    <x v="24"/>
    <n v="41504"/>
    <n v="206"/>
    <n v="0"/>
    <n v="0"/>
    <n v="201.47572815533979"/>
  </r>
  <r>
    <x v="1"/>
    <x v="42"/>
    <x v="25"/>
    <n v="-1813"/>
    <n v="-9"/>
    <n v="8373"/>
    <n v="39"/>
    <n v="201.44444444444446"/>
  </r>
  <r>
    <x v="1"/>
    <x v="15"/>
    <x v="14"/>
    <n v="72511"/>
    <n v="360"/>
    <n v="0"/>
    <n v="0"/>
    <n v="201.41944444444445"/>
  </r>
  <r>
    <x v="2"/>
    <x v="2"/>
    <x v="15"/>
    <n v="-1007"/>
    <n v="-5"/>
    <n v="57"/>
    <n v="-1"/>
    <n v="201.4"/>
  </r>
  <r>
    <x v="1"/>
    <x v="15"/>
    <x v="9"/>
    <n v="19124"/>
    <n v="95"/>
    <n v="0"/>
    <n v="0"/>
    <n v="201.30526315789473"/>
  </r>
  <r>
    <x v="1"/>
    <x v="15"/>
    <x v="28"/>
    <n v="55726"/>
    <n v="277"/>
    <n v="0"/>
    <n v="0"/>
    <n v="201.17689530685919"/>
  </r>
  <r>
    <x v="1"/>
    <x v="40"/>
    <x v="3"/>
    <n v="277063"/>
    <n v="1378"/>
    <n v="189"/>
    <n v="1"/>
    <n v="201.06168359941944"/>
  </r>
  <r>
    <x v="3"/>
    <x v="40"/>
    <x v="12"/>
    <n v="3612"/>
    <n v="18"/>
    <n v="2317"/>
    <n v="11"/>
    <n v="200.66666666666666"/>
  </r>
  <r>
    <x v="2"/>
    <x v="40"/>
    <x v="19"/>
    <n v="3009"/>
    <n v="15"/>
    <n v="5653"/>
    <n v="27"/>
    <n v="200.6"/>
  </r>
  <r>
    <x v="3"/>
    <x v="39"/>
    <x v="19"/>
    <n v="-401"/>
    <n v="-2"/>
    <n v="-376"/>
    <n v="-1"/>
    <n v="200.5"/>
  </r>
  <r>
    <x v="1"/>
    <x v="2"/>
    <x v="15"/>
    <n v="3805"/>
    <n v="19"/>
    <n v="147075"/>
    <n v="305"/>
    <n v="200.26315789473685"/>
  </r>
  <r>
    <x v="3"/>
    <x v="35"/>
    <x v="19"/>
    <n v="400"/>
    <n v="2"/>
    <n v="375"/>
    <n v="1"/>
    <n v="200"/>
  </r>
  <r>
    <x v="2"/>
    <x v="4"/>
    <x v="11"/>
    <n v="136299"/>
    <n v="683"/>
    <n v="73850"/>
    <n v="139"/>
    <n v="199.55929721815519"/>
  </r>
  <r>
    <x v="1"/>
    <x v="2"/>
    <x v="17"/>
    <n v="-398"/>
    <n v="-2"/>
    <n v="426"/>
    <n v="1"/>
    <n v="199"/>
  </r>
  <r>
    <x v="1"/>
    <x v="15"/>
    <x v="11"/>
    <n v="14324"/>
    <n v="72"/>
    <n v="0"/>
    <n v="0"/>
    <n v="198.94444444444446"/>
  </r>
  <r>
    <x v="1"/>
    <x v="2"/>
    <x v="24"/>
    <n v="10295"/>
    <n v="52"/>
    <n v="39102"/>
    <n v="89"/>
    <n v="197.98076923076923"/>
  </r>
  <r>
    <x v="3"/>
    <x v="16"/>
    <x v="22"/>
    <n v="791"/>
    <n v="4"/>
    <n v="741"/>
    <n v="0"/>
    <n v="197.75"/>
  </r>
  <r>
    <x v="2"/>
    <x v="41"/>
    <x v="19"/>
    <n v="24431"/>
    <n v="124"/>
    <n v="25197"/>
    <n v="121"/>
    <n v="197.0241935483871"/>
  </r>
  <r>
    <x v="1"/>
    <x v="2"/>
    <x v="26"/>
    <n v="7089"/>
    <n v="36"/>
    <n v="30736"/>
    <n v="67"/>
    <n v="196.91666666666666"/>
  </r>
  <r>
    <x v="2"/>
    <x v="40"/>
    <x v="10"/>
    <n v="-3920"/>
    <n v="-20"/>
    <n v="2649"/>
    <n v="14"/>
    <n v="196"/>
  </r>
  <r>
    <x v="1"/>
    <x v="2"/>
    <x v="0"/>
    <n v="2724"/>
    <n v="14"/>
    <n v="260418"/>
    <n v="530"/>
    <n v="194.57142857142858"/>
  </r>
  <r>
    <x v="3"/>
    <x v="40"/>
    <x v="17"/>
    <n v="8336"/>
    <n v="43"/>
    <n v="6992"/>
    <n v="28"/>
    <n v="193.86046511627907"/>
  </r>
  <r>
    <x v="3"/>
    <x v="40"/>
    <x v="13"/>
    <n v="12205"/>
    <n v="63"/>
    <n v="4656"/>
    <n v="22"/>
    <n v="193.73015873015873"/>
  </r>
  <r>
    <x v="3"/>
    <x v="40"/>
    <x v="4"/>
    <n v="2509"/>
    <n v="13"/>
    <n v="1306"/>
    <n v="5"/>
    <n v="193"/>
  </r>
  <r>
    <x v="3"/>
    <x v="2"/>
    <x v="27"/>
    <n v="-770"/>
    <n v="-4"/>
    <n v="-322"/>
    <n v="-2"/>
    <n v="192.5"/>
  </r>
  <r>
    <x v="1"/>
    <x v="2"/>
    <x v="14"/>
    <n v="1343"/>
    <n v="7"/>
    <n v="38783"/>
    <n v="82"/>
    <n v="191.85714285714286"/>
  </r>
  <r>
    <x v="1"/>
    <x v="0"/>
    <x v="1"/>
    <n v="3640"/>
    <n v="19"/>
    <n v="72404"/>
    <n v="122"/>
    <n v="191.57894736842104"/>
  </r>
  <r>
    <x v="0"/>
    <x v="15"/>
    <x v="17"/>
    <n v="-574"/>
    <n v="-3"/>
    <n v="0"/>
    <n v="0"/>
    <n v="191.33333333333334"/>
  </r>
  <r>
    <x v="1"/>
    <x v="40"/>
    <x v="7"/>
    <n v="2868"/>
    <n v="15"/>
    <n v="2118"/>
    <n v="10"/>
    <n v="191.2"/>
  </r>
  <r>
    <x v="3"/>
    <x v="20"/>
    <x v="16"/>
    <n v="-8539"/>
    <n v="-45"/>
    <n v="18795"/>
    <n v="44"/>
    <n v="189.75555555555556"/>
  </r>
  <r>
    <x v="2"/>
    <x v="40"/>
    <x v="6"/>
    <n v="6238"/>
    <n v="33"/>
    <n v="5750"/>
    <n v="25"/>
    <n v="189.03030303030303"/>
  </r>
  <r>
    <x v="1"/>
    <x v="40"/>
    <x v="20"/>
    <n v="5656"/>
    <n v="30"/>
    <n v="9928"/>
    <n v="52"/>
    <n v="188.53333333333333"/>
  </r>
  <r>
    <x v="3"/>
    <x v="39"/>
    <x v="10"/>
    <n v="-376"/>
    <n v="-2"/>
    <n v="-352"/>
    <n v="-1"/>
    <n v="188"/>
  </r>
  <r>
    <x v="3"/>
    <x v="39"/>
    <x v="0"/>
    <n v="131663"/>
    <n v="702"/>
    <n v="123434"/>
    <n v="601"/>
    <n v="187.55413105413106"/>
  </r>
  <r>
    <x v="3"/>
    <x v="39"/>
    <x v="28"/>
    <n v="34227"/>
    <n v="183"/>
    <n v="32088"/>
    <n v="156"/>
    <n v="187.03278688524591"/>
  </r>
  <r>
    <x v="3"/>
    <x v="2"/>
    <x v="9"/>
    <n v="64591"/>
    <n v="346"/>
    <n v="64688"/>
    <n v="307"/>
    <n v="186.67919075144508"/>
  </r>
  <r>
    <x v="2"/>
    <x v="40"/>
    <x v="2"/>
    <n v="4466"/>
    <n v="24"/>
    <n v="5304"/>
    <n v="25"/>
    <n v="186.08333333333334"/>
  </r>
  <r>
    <x v="2"/>
    <x v="2"/>
    <x v="23"/>
    <n v="-372"/>
    <n v="-2"/>
    <n v="-995"/>
    <n v="-3"/>
    <n v="186"/>
  </r>
  <r>
    <x v="2"/>
    <x v="2"/>
    <x v="21"/>
    <n v="-372"/>
    <n v="-2"/>
    <n v="0"/>
    <n v="0"/>
    <n v="186"/>
  </r>
  <r>
    <x v="3"/>
    <x v="39"/>
    <x v="24"/>
    <n v="81892"/>
    <n v="441"/>
    <n v="76774"/>
    <n v="378"/>
    <n v="185.69614512471657"/>
  </r>
  <r>
    <x v="3"/>
    <x v="2"/>
    <x v="23"/>
    <n v="300803"/>
    <n v="1621"/>
    <n v="284333"/>
    <n v="1394"/>
    <n v="185.56631708821715"/>
  </r>
  <r>
    <x v="3"/>
    <x v="39"/>
    <x v="15"/>
    <n v="68640"/>
    <n v="370"/>
    <n v="64350"/>
    <n v="317"/>
    <n v="185.51351351351352"/>
  </r>
  <r>
    <x v="3"/>
    <x v="39"/>
    <x v="26"/>
    <n v="42105"/>
    <n v="227"/>
    <n v="39474"/>
    <n v="194"/>
    <n v="185.48458149779736"/>
  </r>
  <r>
    <x v="3"/>
    <x v="39"/>
    <x v="11"/>
    <n v="47288"/>
    <n v="255"/>
    <n v="44333"/>
    <n v="218"/>
    <n v="185.44313725490196"/>
  </r>
  <r>
    <x v="3"/>
    <x v="2"/>
    <x v="16"/>
    <n v="82705"/>
    <n v="446"/>
    <n v="81770"/>
    <n v="393"/>
    <n v="185.43721973094171"/>
  </r>
  <r>
    <x v="0"/>
    <x v="7"/>
    <x v="22"/>
    <n v="1297"/>
    <n v="7"/>
    <n v="849"/>
    <n v="2"/>
    <n v="185.28571428571428"/>
  </r>
  <r>
    <x v="2"/>
    <x v="34"/>
    <x v="11"/>
    <n v="-369"/>
    <n v="-2"/>
    <n v="-183"/>
    <n v="0"/>
    <n v="184.5"/>
  </r>
  <r>
    <x v="3"/>
    <x v="2"/>
    <x v="1"/>
    <n v="45492"/>
    <n v="248"/>
    <n v="42723"/>
    <n v="212"/>
    <n v="183.43548387096774"/>
  </r>
  <r>
    <x v="3"/>
    <x v="40"/>
    <x v="7"/>
    <n v="4028"/>
    <n v="22"/>
    <n v="349"/>
    <n v="2"/>
    <n v="183.09090909090909"/>
  </r>
  <r>
    <x v="1"/>
    <x v="40"/>
    <x v="5"/>
    <n v="6211"/>
    <n v="34"/>
    <n v="951"/>
    <n v="5"/>
    <n v="182.6764705882353"/>
  </r>
  <r>
    <x v="3"/>
    <x v="28"/>
    <x v="21"/>
    <n v="1096"/>
    <n v="6"/>
    <n v="11068"/>
    <n v="19"/>
    <n v="182.66666666666666"/>
  </r>
  <r>
    <x v="4"/>
    <x v="20"/>
    <x v="12"/>
    <n v="365"/>
    <n v="2"/>
    <n v="342"/>
    <n v="1"/>
    <n v="182.5"/>
  </r>
  <r>
    <x v="3"/>
    <x v="39"/>
    <x v="23"/>
    <n v="-14540"/>
    <n v="-80"/>
    <n v="-13632"/>
    <n v="-69"/>
    <n v="181.75"/>
  </r>
  <r>
    <x v="1"/>
    <x v="40"/>
    <x v="12"/>
    <n v="1815"/>
    <n v="10"/>
    <n v="1701"/>
    <n v="9"/>
    <n v="181.5"/>
  </r>
  <r>
    <x v="0"/>
    <x v="16"/>
    <x v="5"/>
    <n v="362"/>
    <n v="2"/>
    <n v="0"/>
    <n v="0"/>
    <n v="181"/>
  </r>
  <r>
    <x v="0"/>
    <x v="35"/>
    <x v="7"/>
    <n v="-542"/>
    <n v="-3"/>
    <n v="0"/>
    <n v="0"/>
    <n v="180.66666666666666"/>
  </r>
  <r>
    <x v="3"/>
    <x v="41"/>
    <x v="22"/>
    <n v="17860"/>
    <n v="99"/>
    <n v="17742"/>
    <n v="89"/>
    <n v="180.40404040404042"/>
  </r>
  <r>
    <x v="2"/>
    <x v="35"/>
    <x v="8"/>
    <n v="1443"/>
    <n v="8"/>
    <n v="0"/>
    <n v="0"/>
    <n v="180.375"/>
  </r>
  <r>
    <x v="1"/>
    <x v="40"/>
    <x v="13"/>
    <n v="8282"/>
    <n v="46"/>
    <n v="3602"/>
    <n v="20"/>
    <n v="180.04347826086956"/>
  </r>
  <r>
    <x v="3"/>
    <x v="41"/>
    <x v="19"/>
    <n v="54796"/>
    <n v="305"/>
    <n v="23529"/>
    <n v="97"/>
    <n v="179.65901639344261"/>
  </r>
  <r>
    <x v="1"/>
    <x v="2"/>
    <x v="11"/>
    <n v="896"/>
    <n v="5"/>
    <n v="100868"/>
    <n v="218"/>
    <n v="179.2"/>
  </r>
  <r>
    <x v="1"/>
    <x v="2"/>
    <x v="1"/>
    <n v="896"/>
    <n v="5"/>
    <n v="65775"/>
    <n v="138"/>
    <n v="179.2"/>
  </r>
  <r>
    <x v="2"/>
    <x v="40"/>
    <x v="18"/>
    <n v="27533"/>
    <n v="154"/>
    <n v="7849"/>
    <n v="42"/>
    <n v="178.78571428571428"/>
  </r>
  <r>
    <x v="2"/>
    <x v="40"/>
    <x v="4"/>
    <n v="2497"/>
    <n v="14"/>
    <n v="4115"/>
    <n v="21"/>
    <n v="178.35714285714286"/>
  </r>
  <r>
    <x v="0"/>
    <x v="33"/>
    <x v="2"/>
    <n v="-1068"/>
    <n v="-6"/>
    <n v="3021"/>
    <n v="7"/>
    <n v="178"/>
  </r>
  <r>
    <x v="1"/>
    <x v="2"/>
    <x v="28"/>
    <n v="11022"/>
    <n v="62"/>
    <n v="82433"/>
    <n v="176"/>
    <n v="177.7741935483871"/>
  </r>
  <r>
    <x v="2"/>
    <x v="40"/>
    <x v="17"/>
    <n v="12439"/>
    <n v="70"/>
    <n v="5224"/>
    <n v="26"/>
    <n v="177.7"/>
  </r>
  <r>
    <x v="3"/>
    <x v="40"/>
    <x v="6"/>
    <n v="4782"/>
    <n v="27"/>
    <n v="2672"/>
    <n v="14"/>
    <n v="177.11111111111111"/>
  </r>
  <r>
    <x v="1"/>
    <x v="41"/>
    <x v="8"/>
    <n v="1770"/>
    <n v="10"/>
    <n v="2183"/>
    <n v="13"/>
    <n v="177"/>
  </r>
  <r>
    <x v="0"/>
    <x v="40"/>
    <x v="13"/>
    <n v="2469"/>
    <n v="14"/>
    <n v="1068"/>
    <n v="6"/>
    <n v="176.35714285714286"/>
  </r>
  <r>
    <x v="3"/>
    <x v="40"/>
    <x v="21"/>
    <n v="89036"/>
    <n v="506"/>
    <n v="0"/>
    <n v="0"/>
    <n v="175.96047430830041"/>
  </r>
  <r>
    <x v="2"/>
    <x v="35"/>
    <x v="7"/>
    <n v="1226"/>
    <n v="7"/>
    <n v="213"/>
    <n v="1"/>
    <n v="175.14285714285714"/>
  </r>
  <r>
    <x v="2"/>
    <x v="40"/>
    <x v="22"/>
    <n v="6471"/>
    <n v="37"/>
    <n v="12943"/>
    <n v="67"/>
    <n v="174.8918918918919"/>
  </r>
  <r>
    <x v="3"/>
    <x v="2"/>
    <x v="24"/>
    <n v="6280"/>
    <n v="36"/>
    <n v="9710"/>
    <n v="42"/>
    <n v="174.44444444444446"/>
  </r>
  <r>
    <x v="3"/>
    <x v="40"/>
    <x v="8"/>
    <n v="1569"/>
    <n v="9"/>
    <n v="324"/>
    <n v="2"/>
    <n v="174.33333333333334"/>
  </r>
  <r>
    <x v="3"/>
    <x v="40"/>
    <x v="27"/>
    <n v="4706"/>
    <n v="27"/>
    <n v="2823"/>
    <n v="15"/>
    <n v="174.2962962962963"/>
  </r>
  <r>
    <x v="3"/>
    <x v="32"/>
    <x v="26"/>
    <n v="-1560"/>
    <n v="-9"/>
    <n v="-119"/>
    <n v="0"/>
    <n v="173.33333333333334"/>
  </r>
  <r>
    <x v="3"/>
    <x v="2"/>
    <x v="28"/>
    <n v="-346"/>
    <n v="-2"/>
    <n v="3474"/>
    <n v="12"/>
    <n v="173"/>
  </r>
  <r>
    <x v="3"/>
    <x v="16"/>
    <x v="9"/>
    <n v="-346"/>
    <n v="-2"/>
    <n v="-324"/>
    <n v="-1"/>
    <n v="173"/>
  </r>
  <r>
    <x v="3"/>
    <x v="38"/>
    <x v="9"/>
    <n v="-344"/>
    <n v="-2"/>
    <n v="-88"/>
    <n v="0"/>
    <n v="172"/>
  </r>
  <r>
    <x v="3"/>
    <x v="22"/>
    <x v="20"/>
    <n v="-344"/>
    <n v="-2"/>
    <n v="-251"/>
    <n v="0"/>
    <n v="172"/>
  </r>
  <r>
    <x v="3"/>
    <x v="22"/>
    <x v="22"/>
    <n v="-344"/>
    <n v="-2"/>
    <n v="0"/>
    <n v="0"/>
    <n v="172"/>
  </r>
  <r>
    <x v="3"/>
    <x v="31"/>
    <x v="4"/>
    <n v="-344"/>
    <n v="-2"/>
    <n v="-323"/>
    <n v="-1"/>
    <n v="172"/>
  </r>
  <r>
    <x v="3"/>
    <x v="22"/>
    <x v="8"/>
    <n v="-344"/>
    <n v="-2"/>
    <n v="642"/>
    <n v="1"/>
    <n v="172"/>
  </r>
  <r>
    <x v="2"/>
    <x v="35"/>
    <x v="5"/>
    <n v="1031"/>
    <n v="6"/>
    <n v="0"/>
    <n v="0"/>
    <n v="171.83333333333334"/>
  </r>
  <r>
    <x v="2"/>
    <x v="40"/>
    <x v="12"/>
    <n v="3264"/>
    <n v="19"/>
    <n v="2745"/>
    <n v="14"/>
    <n v="171.78947368421052"/>
  </r>
  <r>
    <x v="1"/>
    <x v="40"/>
    <x v="27"/>
    <n v="3776"/>
    <n v="22"/>
    <n v="2067"/>
    <n v="11"/>
    <n v="171.63636363636363"/>
  </r>
  <r>
    <x v="2"/>
    <x v="6"/>
    <x v="6"/>
    <n v="13642"/>
    <n v="80"/>
    <n v="5680"/>
    <n v="9"/>
    <n v="170.52500000000001"/>
  </r>
  <r>
    <x v="2"/>
    <x v="30"/>
    <x v="11"/>
    <n v="341"/>
    <n v="2"/>
    <n v="0"/>
    <n v="0"/>
    <n v="170.5"/>
  </r>
  <r>
    <x v="0"/>
    <x v="16"/>
    <x v="19"/>
    <n v="340"/>
    <n v="2"/>
    <n v="319"/>
    <n v="1"/>
    <n v="170"/>
  </r>
  <r>
    <x v="0"/>
    <x v="16"/>
    <x v="7"/>
    <n v="340"/>
    <n v="2"/>
    <n v="319"/>
    <n v="1"/>
    <n v="170"/>
  </r>
  <r>
    <x v="4"/>
    <x v="41"/>
    <x v="8"/>
    <n v="842"/>
    <n v="5"/>
    <n v="789"/>
    <n v="4"/>
    <n v="168.4"/>
  </r>
  <r>
    <x v="1"/>
    <x v="40"/>
    <x v="17"/>
    <n v="12290"/>
    <n v="73"/>
    <n v="3030"/>
    <n v="18"/>
    <n v="168.35616438356163"/>
  </r>
  <r>
    <x v="4"/>
    <x v="41"/>
    <x v="12"/>
    <n v="505"/>
    <n v="3"/>
    <n v="474"/>
    <n v="2"/>
    <n v="168.33333333333334"/>
  </r>
  <r>
    <x v="2"/>
    <x v="40"/>
    <x v="27"/>
    <n v="23719"/>
    <n v="141"/>
    <n v="11195"/>
    <n v="60"/>
    <n v="168.21985815602838"/>
  </r>
  <r>
    <x v="2"/>
    <x v="41"/>
    <x v="8"/>
    <n v="31517"/>
    <n v="189"/>
    <n v="25336"/>
    <n v="138"/>
    <n v="166.75661375661375"/>
  </r>
  <r>
    <x v="2"/>
    <x v="40"/>
    <x v="8"/>
    <n v="667"/>
    <n v="4"/>
    <n v="2379"/>
    <n v="13"/>
    <n v="166.75"/>
  </r>
  <r>
    <x v="3"/>
    <x v="35"/>
    <x v="22"/>
    <n v="1000"/>
    <n v="6"/>
    <n v="938"/>
    <n v="0"/>
    <n v="166.66666666666666"/>
  </r>
  <r>
    <x v="2"/>
    <x v="40"/>
    <x v="13"/>
    <n v="21824"/>
    <n v="131"/>
    <n v="12909"/>
    <n v="67"/>
    <n v="166.59541984732823"/>
  </r>
  <r>
    <x v="2"/>
    <x v="41"/>
    <x v="12"/>
    <n v="49808"/>
    <n v="299"/>
    <n v="34575"/>
    <n v="188"/>
    <n v="166.58193979933111"/>
  </r>
  <r>
    <x v="2"/>
    <x v="41"/>
    <x v="6"/>
    <n v="11492"/>
    <n v="69"/>
    <n v="10412"/>
    <n v="58"/>
    <n v="166.55072463768116"/>
  </r>
  <r>
    <x v="2"/>
    <x v="41"/>
    <x v="5"/>
    <n v="7799"/>
    <n v="47"/>
    <n v="6622"/>
    <n v="36"/>
    <n v="165.93617021276594"/>
  </r>
  <r>
    <x v="2"/>
    <x v="41"/>
    <x v="22"/>
    <n v="9700"/>
    <n v="59"/>
    <n v="10383"/>
    <n v="59"/>
    <n v="164.40677966101694"/>
  </r>
  <r>
    <x v="0"/>
    <x v="40"/>
    <x v="3"/>
    <n v="27557"/>
    <n v="168"/>
    <n v="2824"/>
    <n v="15"/>
    <n v="164.0297619047619"/>
  </r>
  <r>
    <x v="0"/>
    <x v="41"/>
    <x v="2"/>
    <n v="4260"/>
    <n v="26"/>
    <n v="1860"/>
    <n v="12"/>
    <n v="163.84615384615384"/>
  </r>
  <r>
    <x v="2"/>
    <x v="40"/>
    <x v="3"/>
    <n v="103808"/>
    <n v="634"/>
    <n v="2232"/>
    <n v="12"/>
    <n v="163.73501577287067"/>
  </r>
  <r>
    <x v="1"/>
    <x v="40"/>
    <x v="10"/>
    <n v="1628"/>
    <n v="10"/>
    <n v="2457"/>
    <n v="13"/>
    <n v="162.80000000000001"/>
  </r>
  <r>
    <x v="1"/>
    <x v="32"/>
    <x v="25"/>
    <n v="325"/>
    <n v="2"/>
    <n v="0"/>
    <n v="0"/>
    <n v="162.5"/>
  </r>
  <r>
    <x v="1"/>
    <x v="32"/>
    <x v="0"/>
    <n v="325"/>
    <n v="2"/>
    <n v="187"/>
    <n v="1"/>
    <n v="162.5"/>
  </r>
  <r>
    <x v="1"/>
    <x v="32"/>
    <x v="15"/>
    <n v="325"/>
    <n v="2"/>
    <n v="1271"/>
    <n v="7"/>
    <n v="162.5"/>
  </r>
  <r>
    <x v="1"/>
    <x v="32"/>
    <x v="9"/>
    <n v="325"/>
    <n v="2"/>
    <n v="0"/>
    <n v="0"/>
    <n v="162.5"/>
  </r>
  <r>
    <x v="1"/>
    <x v="16"/>
    <x v="19"/>
    <n v="325"/>
    <n v="2"/>
    <n v="0"/>
    <n v="0"/>
    <n v="162.5"/>
  </r>
  <r>
    <x v="1"/>
    <x v="16"/>
    <x v="22"/>
    <n v="325"/>
    <n v="2"/>
    <n v="0"/>
    <n v="0"/>
    <n v="162.5"/>
  </r>
  <r>
    <x v="1"/>
    <x v="0"/>
    <x v="4"/>
    <n v="-325"/>
    <n v="-2"/>
    <n v="579"/>
    <n v="1"/>
    <n v="162.5"/>
  </r>
  <r>
    <x v="1"/>
    <x v="40"/>
    <x v="22"/>
    <n v="810"/>
    <n v="5"/>
    <n v="1149"/>
    <n v="6"/>
    <n v="162"/>
  </r>
  <r>
    <x v="1"/>
    <x v="2"/>
    <x v="9"/>
    <n v="647"/>
    <n v="4"/>
    <n v="114105"/>
    <n v="247"/>
    <n v="161.75"/>
  </r>
  <r>
    <x v="0"/>
    <x v="33"/>
    <x v="21"/>
    <n v="322"/>
    <n v="2"/>
    <n v="1382"/>
    <n v="3"/>
    <n v="161"/>
  </r>
  <r>
    <x v="0"/>
    <x v="33"/>
    <x v="3"/>
    <n v="322"/>
    <n v="2"/>
    <n v="515"/>
    <n v="2"/>
    <n v="161"/>
  </r>
  <r>
    <x v="0"/>
    <x v="33"/>
    <x v="13"/>
    <n v="322"/>
    <n v="2"/>
    <n v="4895"/>
    <n v="10"/>
    <n v="161"/>
  </r>
  <r>
    <x v="3"/>
    <x v="2"/>
    <x v="13"/>
    <n v="-483"/>
    <n v="-3"/>
    <n v="-1428"/>
    <n v="-5"/>
    <n v="161"/>
  </r>
  <r>
    <x v="0"/>
    <x v="20"/>
    <x v="7"/>
    <n v="-322"/>
    <n v="-2"/>
    <n v="7265"/>
    <n v="19"/>
    <n v="161"/>
  </r>
  <r>
    <x v="1"/>
    <x v="40"/>
    <x v="2"/>
    <n v="1126"/>
    <n v="7"/>
    <n v="2656"/>
    <n v="15"/>
    <n v="160.85714285714286"/>
  </r>
  <r>
    <x v="3"/>
    <x v="40"/>
    <x v="19"/>
    <n v="2732"/>
    <n v="17"/>
    <n v="2867"/>
    <n v="15"/>
    <n v="160.70588235294119"/>
  </r>
  <r>
    <x v="4"/>
    <x v="41"/>
    <x v="6"/>
    <n v="800"/>
    <n v="5"/>
    <n v="750"/>
    <n v="4"/>
    <n v="160"/>
  </r>
  <r>
    <x v="4"/>
    <x v="43"/>
    <x v="10"/>
    <n v="799"/>
    <n v="5"/>
    <n v="749"/>
    <n v="4"/>
    <n v="159.80000000000001"/>
  </r>
  <r>
    <x v="2"/>
    <x v="41"/>
    <x v="4"/>
    <n v="19995"/>
    <n v="126"/>
    <n v="20533"/>
    <n v="117"/>
    <n v="158.6904761904762"/>
  </r>
  <r>
    <x v="0"/>
    <x v="2"/>
    <x v="21"/>
    <n v="-317"/>
    <n v="-2"/>
    <n v="-297"/>
    <n v="-1"/>
    <n v="158.5"/>
  </r>
  <r>
    <x v="2"/>
    <x v="2"/>
    <x v="12"/>
    <n v="-317"/>
    <n v="-2"/>
    <n v="1055"/>
    <n v="3"/>
    <n v="158.5"/>
  </r>
  <r>
    <x v="3"/>
    <x v="41"/>
    <x v="6"/>
    <n v="40381"/>
    <n v="255"/>
    <n v="11209"/>
    <n v="57"/>
    <n v="158.35686274509803"/>
  </r>
  <r>
    <x v="1"/>
    <x v="22"/>
    <x v="26"/>
    <n v="-316"/>
    <n v="-2"/>
    <n v="10658"/>
    <n v="11"/>
    <n v="158"/>
  </r>
  <r>
    <x v="1"/>
    <x v="40"/>
    <x v="18"/>
    <n v="2052"/>
    <n v="13"/>
    <n v="3893"/>
    <n v="21"/>
    <n v="157.84615384615384"/>
  </r>
  <r>
    <x v="1"/>
    <x v="35"/>
    <x v="7"/>
    <n v="7548"/>
    <n v="48"/>
    <n v="0"/>
    <n v="0"/>
    <n v="157.25"/>
  </r>
  <r>
    <x v="0"/>
    <x v="41"/>
    <x v="4"/>
    <n v="784"/>
    <n v="5"/>
    <n v="1366"/>
    <n v="8"/>
    <n v="156.80000000000001"/>
  </r>
  <r>
    <x v="3"/>
    <x v="15"/>
    <x v="22"/>
    <n v="-783"/>
    <n v="-5"/>
    <n v="0"/>
    <n v="-2"/>
    <n v="156.6"/>
  </r>
  <r>
    <x v="2"/>
    <x v="15"/>
    <x v="20"/>
    <n v="-312"/>
    <n v="-2"/>
    <n v="-292"/>
    <n v="-1"/>
    <n v="156"/>
  </r>
  <r>
    <x v="0"/>
    <x v="41"/>
    <x v="12"/>
    <n v="5456"/>
    <n v="35"/>
    <n v="876"/>
    <n v="5"/>
    <n v="155.88571428571427"/>
  </r>
  <r>
    <x v="1"/>
    <x v="40"/>
    <x v="6"/>
    <n v="5898"/>
    <n v="38"/>
    <n v="968"/>
    <n v="5"/>
    <n v="155.21052631578948"/>
  </r>
  <r>
    <x v="0"/>
    <x v="38"/>
    <x v="25"/>
    <n v="-310"/>
    <n v="-2"/>
    <n v="724"/>
    <n v="3"/>
    <n v="155"/>
  </r>
  <r>
    <x v="1"/>
    <x v="35"/>
    <x v="8"/>
    <n v="7719"/>
    <n v="50"/>
    <n v="0"/>
    <n v="0"/>
    <n v="154.38"/>
  </r>
  <r>
    <x v="1"/>
    <x v="35"/>
    <x v="4"/>
    <n v="4460"/>
    <n v="29"/>
    <n v="0"/>
    <n v="0"/>
    <n v="153.79310344827587"/>
  </r>
  <r>
    <x v="3"/>
    <x v="41"/>
    <x v="10"/>
    <n v="34533"/>
    <n v="227"/>
    <n v="0"/>
    <n v="0"/>
    <n v="152.12775330396477"/>
  </r>
  <r>
    <x v="1"/>
    <x v="35"/>
    <x v="5"/>
    <n v="9674"/>
    <n v="64"/>
    <n v="0"/>
    <n v="0"/>
    <n v="151.15625"/>
  </r>
  <r>
    <x v="1"/>
    <x v="35"/>
    <x v="6"/>
    <n v="4976"/>
    <n v="33"/>
    <n v="0"/>
    <n v="0"/>
    <n v="150.78787878787878"/>
  </r>
  <r>
    <x v="0"/>
    <x v="41"/>
    <x v="19"/>
    <n v="4511"/>
    <n v="30"/>
    <n v="1238"/>
    <n v="7"/>
    <n v="150.36666666666667"/>
  </r>
  <r>
    <x v="1"/>
    <x v="35"/>
    <x v="19"/>
    <n v="1201"/>
    <n v="8"/>
    <n v="0"/>
    <n v="0"/>
    <n v="150.125"/>
  </r>
  <r>
    <x v="1"/>
    <x v="35"/>
    <x v="22"/>
    <n v="3603"/>
    <n v="24"/>
    <n v="0"/>
    <n v="0"/>
    <n v="150.125"/>
  </r>
  <r>
    <x v="1"/>
    <x v="35"/>
    <x v="2"/>
    <n v="4804"/>
    <n v="32"/>
    <n v="0"/>
    <n v="0"/>
    <n v="150.125"/>
  </r>
  <r>
    <x v="4"/>
    <x v="41"/>
    <x v="22"/>
    <n v="600"/>
    <n v="4"/>
    <n v="563"/>
    <n v="3"/>
    <n v="150"/>
  </r>
  <r>
    <x v="3"/>
    <x v="35"/>
    <x v="4"/>
    <n v="1200"/>
    <n v="8"/>
    <n v="1125"/>
    <n v="0"/>
    <n v="150"/>
  </r>
  <r>
    <x v="2"/>
    <x v="2"/>
    <x v="11"/>
    <n v="-299"/>
    <n v="-2"/>
    <n v="1118"/>
    <n v="3"/>
    <n v="149.5"/>
  </r>
  <r>
    <x v="1"/>
    <x v="42"/>
    <x v="20"/>
    <n v="-597"/>
    <n v="-4"/>
    <n v="3348"/>
    <n v="16"/>
    <n v="149.25"/>
  </r>
  <r>
    <x v="2"/>
    <x v="2"/>
    <x v="19"/>
    <n v="-297"/>
    <n v="-2"/>
    <n v="1299"/>
    <n v="4"/>
    <n v="148.5"/>
  </r>
  <r>
    <x v="0"/>
    <x v="20"/>
    <x v="2"/>
    <n v="-444"/>
    <n v="-3"/>
    <n v="4257"/>
    <n v="12"/>
    <n v="148"/>
  </r>
  <r>
    <x v="1"/>
    <x v="41"/>
    <x v="22"/>
    <n v="19139"/>
    <n v="130"/>
    <n v="4388"/>
    <n v="27"/>
    <n v="147.22307692307692"/>
  </r>
  <r>
    <x v="0"/>
    <x v="41"/>
    <x v="22"/>
    <n v="4364"/>
    <n v="30"/>
    <n v="2384"/>
    <n v="14"/>
    <n v="145.46666666666667"/>
  </r>
  <r>
    <x v="3"/>
    <x v="41"/>
    <x v="18"/>
    <n v="996"/>
    <n v="7"/>
    <n v="0"/>
    <n v="0"/>
    <n v="142.28571428571428"/>
  </r>
  <r>
    <x v="2"/>
    <x v="38"/>
    <x v="25"/>
    <n v="-284"/>
    <n v="-2"/>
    <n v="266"/>
    <n v="1"/>
    <n v="142"/>
  </r>
  <r>
    <x v="2"/>
    <x v="38"/>
    <x v="16"/>
    <n v="-284"/>
    <n v="-2"/>
    <n v="0"/>
    <n v="0"/>
    <n v="142"/>
  </r>
  <r>
    <x v="1"/>
    <x v="41"/>
    <x v="12"/>
    <n v="16182"/>
    <n v="114"/>
    <n v="3427"/>
    <n v="23"/>
    <n v="141.94736842105263"/>
  </r>
  <r>
    <x v="2"/>
    <x v="16"/>
    <x v="23"/>
    <n v="-283"/>
    <n v="-2"/>
    <n v="-585"/>
    <n v="-2"/>
    <n v="141.5"/>
  </r>
  <r>
    <x v="1"/>
    <x v="2"/>
    <x v="25"/>
    <n v="1128"/>
    <n v="8"/>
    <n v="46121"/>
    <n v="96"/>
    <n v="141"/>
  </r>
  <r>
    <x v="4"/>
    <x v="44"/>
    <x v="9"/>
    <n v="4077"/>
    <n v="29"/>
    <n v="3822"/>
    <n v="25"/>
    <n v="140.58620689655172"/>
  </r>
  <r>
    <x v="0"/>
    <x v="41"/>
    <x v="8"/>
    <n v="16720"/>
    <n v="119"/>
    <n v="12328"/>
    <n v="79"/>
    <n v="140.50420168067228"/>
  </r>
  <r>
    <x v="4"/>
    <x v="41"/>
    <x v="2"/>
    <n v="420"/>
    <n v="3"/>
    <n v="393"/>
    <n v="2"/>
    <n v="140"/>
  </r>
  <r>
    <x v="1"/>
    <x v="41"/>
    <x v="10"/>
    <n v="6845"/>
    <n v="49"/>
    <n v="16022"/>
    <n v="113"/>
    <n v="139.69387755102042"/>
  </r>
  <r>
    <x v="1"/>
    <x v="40"/>
    <x v="4"/>
    <n v="970"/>
    <n v="7"/>
    <n v="585"/>
    <n v="3"/>
    <n v="138.57142857142858"/>
  </r>
  <r>
    <x v="4"/>
    <x v="44"/>
    <x v="15"/>
    <n v="7895"/>
    <n v="57"/>
    <n v="7401"/>
    <n v="49"/>
    <n v="138.50877192982455"/>
  </r>
  <r>
    <x v="0"/>
    <x v="41"/>
    <x v="5"/>
    <n v="15366"/>
    <n v="111"/>
    <n v="748"/>
    <n v="5"/>
    <n v="138.43243243243242"/>
  </r>
  <r>
    <x v="4"/>
    <x v="41"/>
    <x v="7"/>
    <n v="415"/>
    <n v="3"/>
    <n v="389"/>
    <n v="2"/>
    <n v="138.33333333333334"/>
  </r>
  <r>
    <x v="2"/>
    <x v="41"/>
    <x v="10"/>
    <n v="22241"/>
    <n v="161"/>
    <n v="213"/>
    <n v="1"/>
    <n v="138.14285714285714"/>
  </r>
  <r>
    <x v="1"/>
    <x v="35"/>
    <x v="10"/>
    <n v="687"/>
    <n v="5"/>
    <n v="0"/>
    <n v="0"/>
    <n v="137.4"/>
  </r>
  <r>
    <x v="1"/>
    <x v="35"/>
    <x v="12"/>
    <n v="687"/>
    <n v="5"/>
    <n v="0"/>
    <n v="0"/>
    <n v="137.4"/>
  </r>
  <r>
    <x v="0"/>
    <x v="41"/>
    <x v="7"/>
    <n v="3842"/>
    <n v="28"/>
    <n v="1208"/>
    <n v="8"/>
    <n v="137.21428571428572"/>
  </r>
  <r>
    <x v="4"/>
    <x v="44"/>
    <x v="24"/>
    <n v="5876"/>
    <n v="43"/>
    <n v="5508"/>
    <n v="37"/>
    <n v="136.65116279069767"/>
  </r>
  <r>
    <x v="4"/>
    <x v="44"/>
    <x v="18"/>
    <n v="3807"/>
    <n v="28"/>
    <n v="3569"/>
    <n v="24"/>
    <n v="135.96428571428572"/>
  </r>
  <r>
    <x v="4"/>
    <x v="44"/>
    <x v="27"/>
    <n v="10857"/>
    <n v="80"/>
    <n v="10179"/>
    <n v="69"/>
    <n v="135.71250000000001"/>
  </r>
  <r>
    <x v="4"/>
    <x v="44"/>
    <x v="0"/>
    <n v="1220"/>
    <n v="9"/>
    <n v="1143"/>
    <n v="8"/>
    <n v="135.55555555555554"/>
  </r>
  <r>
    <x v="4"/>
    <x v="44"/>
    <x v="16"/>
    <n v="2436"/>
    <n v="18"/>
    <n v="2374"/>
    <n v="17"/>
    <n v="135.33333333333334"/>
  </r>
  <r>
    <x v="4"/>
    <x v="44"/>
    <x v="26"/>
    <n v="3517"/>
    <n v="26"/>
    <n v="2772"/>
    <n v="18"/>
    <n v="135.26923076923077"/>
  </r>
  <r>
    <x v="4"/>
    <x v="44"/>
    <x v="23"/>
    <n v="4311"/>
    <n v="32"/>
    <n v="4041"/>
    <n v="27"/>
    <n v="134.71875"/>
  </r>
  <r>
    <x v="4"/>
    <x v="44"/>
    <x v="20"/>
    <n v="4980"/>
    <n v="37"/>
    <n v="4668"/>
    <n v="32"/>
    <n v="134.59459459459458"/>
  </r>
  <r>
    <x v="4"/>
    <x v="44"/>
    <x v="28"/>
    <n v="7387"/>
    <n v="55"/>
    <n v="6715"/>
    <n v="45"/>
    <n v="134.30909090909091"/>
  </r>
  <r>
    <x v="4"/>
    <x v="44"/>
    <x v="2"/>
    <n v="6980"/>
    <n v="52"/>
    <n v="6544"/>
    <n v="44"/>
    <n v="134.23076923076923"/>
  </r>
  <r>
    <x v="4"/>
    <x v="44"/>
    <x v="1"/>
    <n v="7109"/>
    <n v="53"/>
    <n v="6878"/>
    <n v="47"/>
    <n v="134.1320754716981"/>
  </r>
  <r>
    <x v="4"/>
    <x v="44"/>
    <x v="3"/>
    <n v="3349"/>
    <n v="25"/>
    <n v="3459"/>
    <n v="24"/>
    <n v="133.96"/>
  </r>
  <r>
    <x v="4"/>
    <x v="44"/>
    <x v="14"/>
    <n v="5620"/>
    <n v="42"/>
    <n v="5375"/>
    <n v="37"/>
    <n v="133.8095238095238"/>
  </r>
  <r>
    <x v="1"/>
    <x v="41"/>
    <x v="20"/>
    <n v="21909"/>
    <n v="164"/>
    <n v="13185"/>
    <n v="89"/>
    <n v="133.59146341463415"/>
  </r>
  <r>
    <x v="0"/>
    <x v="35"/>
    <x v="5"/>
    <n v="400"/>
    <n v="3"/>
    <n v="0"/>
    <n v="0"/>
    <n v="133.33333333333334"/>
  </r>
  <r>
    <x v="4"/>
    <x v="44"/>
    <x v="11"/>
    <n v="11588"/>
    <n v="87"/>
    <n v="11076"/>
    <n v="76"/>
    <n v="133.19540229885058"/>
  </r>
  <r>
    <x v="3"/>
    <x v="19"/>
    <x v="12"/>
    <n v="107362"/>
    <n v="807"/>
    <n v="3126078"/>
    <n v="3157"/>
    <n v="133.03841387856258"/>
  </r>
  <r>
    <x v="4"/>
    <x v="44"/>
    <x v="13"/>
    <n v="4223"/>
    <n v="32"/>
    <n v="3959"/>
    <n v="27"/>
    <n v="131.96875"/>
  </r>
  <r>
    <x v="2"/>
    <x v="41"/>
    <x v="7"/>
    <n v="8182"/>
    <n v="62"/>
    <n v="6732"/>
    <n v="38"/>
    <n v="131.96774193548387"/>
  </r>
  <r>
    <x v="2"/>
    <x v="6"/>
    <x v="1"/>
    <n v="20294"/>
    <n v="155"/>
    <n v="-29147"/>
    <n v="-7"/>
    <n v="130.92903225806452"/>
  </r>
  <r>
    <x v="4"/>
    <x v="44"/>
    <x v="6"/>
    <n v="9026"/>
    <n v="69"/>
    <n v="8462"/>
    <n v="59"/>
    <n v="130.81159420289856"/>
  </r>
  <r>
    <x v="1"/>
    <x v="41"/>
    <x v="6"/>
    <n v="24116"/>
    <n v="185"/>
    <n v="13158"/>
    <n v="100"/>
    <n v="130.35675675675677"/>
  </r>
  <r>
    <x v="4"/>
    <x v="44"/>
    <x v="10"/>
    <n v="5588"/>
    <n v="43"/>
    <n v="5238"/>
    <n v="37"/>
    <n v="129.95348837209303"/>
  </r>
  <r>
    <x v="4"/>
    <x v="44"/>
    <x v="4"/>
    <n v="5448"/>
    <n v="42"/>
    <n v="5108"/>
    <n v="36"/>
    <n v="129.71428571428572"/>
  </r>
  <r>
    <x v="4"/>
    <x v="44"/>
    <x v="25"/>
    <n v="5057"/>
    <n v="39"/>
    <n v="2415"/>
    <n v="13"/>
    <n v="129.66666666666666"/>
  </r>
  <r>
    <x v="0"/>
    <x v="15"/>
    <x v="25"/>
    <n v="-258"/>
    <n v="-2"/>
    <n v="0"/>
    <n v="0"/>
    <n v="129"/>
  </r>
  <r>
    <x v="4"/>
    <x v="44"/>
    <x v="19"/>
    <n v="4252"/>
    <n v="33"/>
    <n v="4092"/>
    <n v="29"/>
    <n v="128.84848484848484"/>
  </r>
  <r>
    <x v="4"/>
    <x v="44"/>
    <x v="17"/>
    <n v="4245"/>
    <n v="33"/>
    <n v="3980"/>
    <n v="28"/>
    <n v="128.63636363636363"/>
  </r>
  <r>
    <x v="3"/>
    <x v="39"/>
    <x v="3"/>
    <n v="257"/>
    <n v="2"/>
    <n v="241"/>
    <n v="1"/>
    <n v="128.5"/>
  </r>
  <r>
    <x v="3"/>
    <x v="39"/>
    <x v="20"/>
    <n v="257"/>
    <n v="2"/>
    <n v="241"/>
    <n v="1"/>
    <n v="128.5"/>
  </r>
  <r>
    <x v="3"/>
    <x v="2"/>
    <x v="20"/>
    <n v="-257"/>
    <n v="-2"/>
    <n v="-850"/>
    <n v="-3"/>
    <n v="128.5"/>
  </r>
  <r>
    <x v="3"/>
    <x v="39"/>
    <x v="6"/>
    <n v="-257"/>
    <n v="-2"/>
    <n v="-241"/>
    <n v="-1"/>
    <n v="128.5"/>
  </r>
  <r>
    <x v="4"/>
    <x v="44"/>
    <x v="12"/>
    <n v="5773"/>
    <n v="45"/>
    <n v="4629"/>
    <n v="33"/>
    <n v="128.28888888888889"/>
  </r>
  <r>
    <x v="4"/>
    <x v="44"/>
    <x v="5"/>
    <n v="6395"/>
    <n v="50"/>
    <n v="5995"/>
    <n v="43"/>
    <n v="127.9"/>
  </r>
  <r>
    <x v="3"/>
    <x v="35"/>
    <x v="8"/>
    <n v="1268"/>
    <n v="10"/>
    <n v="991"/>
    <n v="1"/>
    <n v="126.8"/>
  </r>
  <r>
    <x v="4"/>
    <x v="44"/>
    <x v="22"/>
    <n v="5682"/>
    <n v="45"/>
    <n v="5327"/>
    <n v="38"/>
    <n v="126.26666666666667"/>
  </r>
  <r>
    <x v="1"/>
    <x v="41"/>
    <x v="19"/>
    <n v="28731"/>
    <n v="228"/>
    <n v="9364"/>
    <n v="67"/>
    <n v="126.01315789473684"/>
  </r>
  <r>
    <x v="2"/>
    <x v="35"/>
    <x v="20"/>
    <n v="378"/>
    <n v="3"/>
    <n v="0"/>
    <n v="0"/>
    <n v="126"/>
  </r>
  <r>
    <x v="2"/>
    <x v="35"/>
    <x v="12"/>
    <n v="378"/>
    <n v="3"/>
    <n v="177"/>
    <n v="1"/>
    <n v="126"/>
  </r>
  <r>
    <x v="4"/>
    <x v="44"/>
    <x v="7"/>
    <n v="2837"/>
    <n v="23"/>
    <n v="2660"/>
    <n v="19"/>
    <n v="123.34782608695652"/>
  </r>
  <r>
    <x v="2"/>
    <x v="15"/>
    <x v="10"/>
    <n v="-364"/>
    <n v="-3"/>
    <n v="-341"/>
    <n v="-2"/>
    <n v="121.33333333333333"/>
  </r>
  <r>
    <x v="2"/>
    <x v="15"/>
    <x v="12"/>
    <n v="-364"/>
    <n v="-3"/>
    <n v="-341"/>
    <n v="-2"/>
    <n v="121.33333333333333"/>
  </r>
  <r>
    <x v="0"/>
    <x v="4"/>
    <x v="2"/>
    <n v="11755"/>
    <n v="97"/>
    <n v="0"/>
    <n v="0"/>
    <n v="121.18556701030928"/>
  </r>
  <r>
    <x v="1"/>
    <x v="43"/>
    <x v="6"/>
    <n v="2648420"/>
    <n v="22051"/>
    <n v="2205698"/>
    <n v="19517"/>
    <n v="120.10430365969798"/>
  </r>
  <r>
    <x v="0"/>
    <x v="40"/>
    <x v="4"/>
    <n v="360"/>
    <n v="3"/>
    <n v="0"/>
    <n v="0"/>
    <n v="120"/>
  </r>
  <r>
    <x v="3"/>
    <x v="35"/>
    <x v="7"/>
    <n v="1680"/>
    <n v="14"/>
    <n v="1575"/>
    <n v="2"/>
    <n v="120"/>
  </r>
  <r>
    <x v="1"/>
    <x v="41"/>
    <x v="5"/>
    <n v="4792"/>
    <n v="40"/>
    <n v="2004"/>
    <n v="19"/>
    <n v="119.8"/>
  </r>
  <r>
    <x v="3"/>
    <x v="2"/>
    <x v="2"/>
    <n v="-357"/>
    <n v="-3"/>
    <n v="-4012"/>
    <n v="-13"/>
    <n v="119"/>
  </r>
  <r>
    <x v="3"/>
    <x v="2"/>
    <x v="15"/>
    <n v="593"/>
    <n v="5"/>
    <n v="4380"/>
    <n v="15"/>
    <n v="118.6"/>
  </r>
  <r>
    <x v="2"/>
    <x v="2"/>
    <x v="1"/>
    <n v="236"/>
    <n v="2"/>
    <n v="1945"/>
    <n v="6"/>
    <n v="118"/>
  </r>
  <r>
    <x v="0"/>
    <x v="15"/>
    <x v="28"/>
    <n v="235"/>
    <n v="2"/>
    <n v="0"/>
    <n v="0"/>
    <n v="117.5"/>
  </r>
  <r>
    <x v="2"/>
    <x v="40"/>
    <x v="5"/>
    <n v="577"/>
    <n v="5"/>
    <n v="1678"/>
    <n v="8"/>
    <n v="115.4"/>
  </r>
  <r>
    <x v="1"/>
    <x v="43"/>
    <x v="22"/>
    <n v="2062137"/>
    <n v="17970"/>
    <n v="3114786"/>
    <n v="21935"/>
    <n v="114.75442404006678"/>
  </r>
  <r>
    <x v="3"/>
    <x v="22"/>
    <x v="7"/>
    <n v="-228"/>
    <n v="-2"/>
    <n v="0"/>
    <n v="0"/>
    <n v="114"/>
  </r>
  <r>
    <x v="3"/>
    <x v="22"/>
    <x v="5"/>
    <n v="-228"/>
    <n v="-2"/>
    <n v="-508"/>
    <n v="-1"/>
    <n v="114"/>
  </r>
  <r>
    <x v="2"/>
    <x v="16"/>
    <x v="15"/>
    <n v="341"/>
    <n v="3"/>
    <n v="320"/>
    <n v="2"/>
    <n v="113.66666666666667"/>
  </r>
  <r>
    <x v="1"/>
    <x v="40"/>
    <x v="8"/>
    <n v="336"/>
    <n v="3"/>
    <n v="766"/>
    <n v="4"/>
    <n v="112"/>
  </r>
  <r>
    <x v="3"/>
    <x v="41"/>
    <x v="4"/>
    <n v="19932"/>
    <n v="178"/>
    <n v="35398"/>
    <n v="256"/>
    <n v="111.97752808988764"/>
  </r>
  <r>
    <x v="1"/>
    <x v="4"/>
    <x v="10"/>
    <n v="997"/>
    <n v="9"/>
    <n v="249"/>
    <n v="5"/>
    <n v="110.77777777777777"/>
  </r>
  <r>
    <x v="2"/>
    <x v="41"/>
    <x v="2"/>
    <n v="11607"/>
    <n v="105"/>
    <n v="6559"/>
    <n v="36"/>
    <n v="110.54285714285714"/>
  </r>
  <r>
    <x v="3"/>
    <x v="43"/>
    <x v="22"/>
    <n v="597432"/>
    <n v="5433"/>
    <n v="549010"/>
    <n v="4512"/>
    <n v="109.96355604638322"/>
  </r>
  <r>
    <x v="1"/>
    <x v="41"/>
    <x v="7"/>
    <n v="3959"/>
    <n v="37"/>
    <n v="6702"/>
    <n v="51"/>
    <n v="107"/>
  </r>
  <r>
    <x v="3"/>
    <x v="43"/>
    <x v="12"/>
    <n v="419163"/>
    <n v="3925"/>
    <n v="420013"/>
    <n v="3475"/>
    <n v="106.79312101910828"/>
  </r>
  <r>
    <x v="3"/>
    <x v="44"/>
    <x v="26"/>
    <n v="289368"/>
    <n v="2714"/>
    <n v="489421"/>
    <n v="4296"/>
    <n v="106.620486366986"/>
  </r>
  <r>
    <x v="4"/>
    <x v="44"/>
    <x v="8"/>
    <n v="5808"/>
    <n v="55"/>
    <n v="5445"/>
    <n v="47"/>
    <n v="105.6"/>
  </r>
  <r>
    <x v="4"/>
    <x v="44"/>
    <x v="21"/>
    <n v="2636"/>
    <n v="25"/>
    <n v="2471"/>
    <n v="21"/>
    <n v="105.44"/>
  </r>
  <r>
    <x v="3"/>
    <x v="44"/>
    <x v="14"/>
    <n v="1007755"/>
    <n v="9589"/>
    <n v="552175"/>
    <n v="4720"/>
    <n v="105.09490040671602"/>
  </r>
  <r>
    <x v="1"/>
    <x v="43"/>
    <x v="9"/>
    <n v="966828"/>
    <n v="9209"/>
    <n v="957864"/>
    <n v="8678"/>
    <n v="104.98729503746335"/>
  </r>
  <r>
    <x v="3"/>
    <x v="44"/>
    <x v="25"/>
    <n v="691596"/>
    <n v="6602"/>
    <n v="446035"/>
    <n v="3899"/>
    <n v="104.75552862768858"/>
  </r>
  <r>
    <x v="2"/>
    <x v="15"/>
    <x v="11"/>
    <n v="-2924"/>
    <n v="-28"/>
    <n v="372"/>
    <n v="-17"/>
    <n v="104.42857142857143"/>
  </r>
  <r>
    <x v="3"/>
    <x v="44"/>
    <x v="8"/>
    <n v="492787"/>
    <n v="4724"/>
    <n v="549711"/>
    <n v="4827"/>
    <n v="104.31562235393734"/>
  </r>
  <r>
    <x v="3"/>
    <x v="44"/>
    <x v="12"/>
    <n v="366480"/>
    <n v="3519"/>
    <n v="587923"/>
    <n v="5108"/>
    <n v="104.14322250639387"/>
  </r>
  <r>
    <x v="3"/>
    <x v="44"/>
    <x v="11"/>
    <n v="996026"/>
    <n v="9583"/>
    <n v="534378"/>
    <n v="4734"/>
    <n v="103.9367630178441"/>
  </r>
  <r>
    <x v="2"/>
    <x v="16"/>
    <x v="2"/>
    <n v="1037"/>
    <n v="10"/>
    <n v="-1905"/>
    <n v="0"/>
    <n v="103.7"/>
  </r>
  <r>
    <x v="3"/>
    <x v="43"/>
    <x v="10"/>
    <n v="396507"/>
    <n v="3824"/>
    <n v="391167"/>
    <n v="3217"/>
    <n v="103.68906903765691"/>
  </r>
  <r>
    <x v="3"/>
    <x v="44"/>
    <x v="28"/>
    <n v="500326"/>
    <n v="4830"/>
    <n v="414697"/>
    <n v="3630"/>
    <n v="103.58716356107661"/>
  </r>
  <r>
    <x v="3"/>
    <x v="44"/>
    <x v="17"/>
    <n v="756992"/>
    <n v="7330"/>
    <n v="596291"/>
    <n v="5320"/>
    <n v="103.2731241473397"/>
  </r>
  <r>
    <x v="3"/>
    <x v="44"/>
    <x v="5"/>
    <n v="656673"/>
    <n v="6359"/>
    <n v="531377"/>
    <n v="4677"/>
    <n v="103.26670860198145"/>
  </r>
  <r>
    <x v="2"/>
    <x v="4"/>
    <x v="2"/>
    <n v="16106"/>
    <n v="156"/>
    <n v="3496"/>
    <n v="17"/>
    <n v="103.24358974358974"/>
  </r>
  <r>
    <x v="3"/>
    <x v="44"/>
    <x v="27"/>
    <n v="795577"/>
    <n v="7714"/>
    <n v="577781"/>
    <n v="5139"/>
    <n v="103.13417163598652"/>
  </r>
  <r>
    <x v="3"/>
    <x v="43"/>
    <x v="14"/>
    <n v="425744"/>
    <n v="4141"/>
    <n v="356589"/>
    <n v="3186"/>
    <n v="102.81188118811882"/>
  </r>
  <r>
    <x v="3"/>
    <x v="44"/>
    <x v="22"/>
    <n v="1018231"/>
    <n v="9915"/>
    <n v="675351"/>
    <n v="5897"/>
    <n v="102.69601613716591"/>
  </r>
  <r>
    <x v="3"/>
    <x v="43"/>
    <x v="20"/>
    <n v="436971"/>
    <n v="4264"/>
    <n v="434397"/>
    <n v="3838"/>
    <n v="102.47912757973734"/>
  </r>
  <r>
    <x v="3"/>
    <x v="43"/>
    <x v="19"/>
    <n v="559734"/>
    <n v="5464"/>
    <n v="538334"/>
    <n v="4646"/>
    <n v="102.44033674963397"/>
  </r>
  <r>
    <x v="3"/>
    <x v="44"/>
    <x v="20"/>
    <n v="890407"/>
    <n v="8695"/>
    <n v="637710"/>
    <n v="5621"/>
    <n v="102.40448533640023"/>
  </r>
  <r>
    <x v="3"/>
    <x v="44"/>
    <x v="0"/>
    <n v="644102"/>
    <n v="6291"/>
    <n v="507399"/>
    <n v="4488"/>
    <n v="102.38467652201558"/>
  </r>
  <r>
    <x v="3"/>
    <x v="44"/>
    <x v="18"/>
    <n v="695857"/>
    <n v="6800"/>
    <n v="625565"/>
    <n v="5545"/>
    <n v="102.33191176470588"/>
  </r>
  <r>
    <x v="3"/>
    <x v="44"/>
    <x v="4"/>
    <n v="772968"/>
    <n v="7562"/>
    <n v="533503"/>
    <n v="4750"/>
    <n v="102.21740280349114"/>
  </r>
  <r>
    <x v="3"/>
    <x v="44"/>
    <x v="6"/>
    <n v="943924"/>
    <n v="9238"/>
    <n v="1096778"/>
    <n v="9668"/>
    <n v="102.17839359168651"/>
  </r>
  <r>
    <x v="3"/>
    <x v="43"/>
    <x v="1"/>
    <n v="354042"/>
    <n v="3467"/>
    <n v="377532"/>
    <n v="3301"/>
    <n v="102.11768099221229"/>
  </r>
  <r>
    <x v="3"/>
    <x v="44"/>
    <x v="7"/>
    <n v="365136"/>
    <n v="3577"/>
    <n v="584422"/>
    <n v="5137"/>
    <n v="102.07883701425776"/>
  </r>
  <r>
    <x v="2"/>
    <x v="44"/>
    <x v="17"/>
    <n v="124774"/>
    <n v="1225"/>
    <n v="502253"/>
    <n v="4801"/>
    <n v="101.85632653061225"/>
  </r>
  <r>
    <x v="3"/>
    <x v="44"/>
    <x v="24"/>
    <n v="433092"/>
    <n v="4256"/>
    <n v="471558"/>
    <n v="4091"/>
    <n v="101.76033834586467"/>
  </r>
  <r>
    <x v="3"/>
    <x v="44"/>
    <x v="13"/>
    <n v="662032"/>
    <n v="6511"/>
    <n v="700536"/>
    <n v="5979"/>
    <n v="101.6790047611734"/>
  </r>
  <r>
    <x v="3"/>
    <x v="44"/>
    <x v="16"/>
    <n v="453468"/>
    <n v="4470"/>
    <n v="470328"/>
    <n v="4005"/>
    <n v="101.44697986577181"/>
  </r>
  <r>
    <x v="3"/>
    <x v="44"/>
    <x v="9"/>
    <n v="1537961"/>
    <n v="15202"/>
    <n v="1450293"/>
    <n v="12685"/>
    <n v="101.16833311406394"/>
  </r>
  <r>
    <x v="2"/>
    <x v="44"/>
    <x v="23"/>
    <n v="961915"/>
    <n v="9512"/>
    <n v="1143579"/>
    <n v="10680"/>
    <n v="101.12647182506308"/>
  </r>
  <r>
    <x v="4"/>
    <x v="45"/>
    <x v="26"/>
    <n v="7060"/>
    <n v="70"/>
    <n v="5905"/>
    <n v="52"/>
    <n v="100.85714285714286"/>
  </r>
  <r>
    <x v="4"/>
    <x v="45"/>
    <x v="16"/>
    <n v="7927"/>
    <n v="79"/>
    <n v="7489"/>
    <n v="69"/>
    <n v="100.34177215189874"/>
  </r>
  <r>
    <x v="2"/>
    <x v="35"/>
    <x v="2"/>
    <n v="301"/>
    <n v="3"/>
    <n v="177"/>
    <n v="1"/>
    <n v="100.33333333333333"/>
  </r>
  <r>
    <x v="3"/>
    <x v="44"/>
    <x v="15"/>
    <n v="969452"/>
    <n v="9669"/>
    <n v="871715"/>
    <n v="7681"/>
    <n v="100.26393629124004"/>
  </r>
  <r>
    <x v="2"/>
    <x v="44"/>
    <x v="0"/>
    <n v="226720"/>
    <n v="2263"/>
    <n v="513362"/>
    <n v="4908"/>
    <n v="100.18559434379142"/>
  </r>
  <r>
    <x v="1"/>
    <x v="44"/>
    <x v="6"/>
    <n v="543883"/>
    <n v="5431"/>
    <n v="2242446"/>
    <n v="20337"/>
    <n v="100.1441723439514"/>
  </r>
  <r>
    <x v="1"/>
    <x v="44"/>
    <x v="5"/>
    <n v="112894"/>
    <n v="1128"/>
    <n v="149068"/>
    <n v="1372"/>
    <n v="100.08333333333333"/>
  </r>
  <r>
    <x v="1"/>
    <x v="42"/>
    <x v="0"/>
    <n v="-200"/>
    <n v="-2"/>
    <n v="5555"/>
    <n v="26"/>
    <n v="100"/>
  </r>
  <r>
    <x v="1"/>
    <x v="42"/>
    <x v="9"/>
    <n v="-200"/>
    <n v="-2"/>
    <n v="1809"/>
    <n v="9"/>
    <n v="100"/>
  </r>
  <r>
    <x v="0"/>
    <x v="35"/>
    <x v="8"/>
    <n v="200"/>
    <n v="2"/>
    <n v="0"/>
    <n v="0"/>
    <n v="100"/>
  </r>
  <r>
    <x v="1"/>
    <x v="44"/>
    <x v="22"/>
    <n v="416992"/>
    <n v="4175"/>
    <n v="600731"/>
    <n v="5481"/>
    <n v="99.87832335329341"/>
  </r>
  <r>
    <x v="1"/>
    <x v="44"/>
    <x v="23"/>
    <n v="582264"/>
    <n v="5835"/>
    <n v="595314"/>
    <n v="5439"/>
    <n v="99.788174807197947"/>
  </r>
  <r>
    <x v="2"/>
    <x v="44"/>
    <x v="15"/>
    <n v="127204"/>
    <n v="1277"/>
    <n v="485136"/>
    <n v="4674"/>
    <n v="99.611589663273293"/>
  </r>
  <r>
    <x v="4"/>
    <x v="45"/>
    <x v="11"/>
    <n v="15400"/>
    <n v="155"/>
    <n v="14437"/>
    <n v="133"/>
    <n v="99.354838709677423"/>
  </r>
  <r>
    <x v="3"/>
    <x v="43"/>
    <x v="8"/>
    <n v="626919"/>
    <n v="6310"/>
    <n v="594478"/>
    <n v="5484"/>
    <n v="99.353248811410467"/>
  </r>
  <r>
    <x v="4"/>
    <x v="45"/>
    <x v="21"/>
    <n v="7944"/>
    <n v="80"/>
    <n v="7448"/>
    <n v="69"/>
    <n v="99.3"/>
  </r>
  <r>
    <x v="1"/>
    <x v="44"/>
    <x v="10"/>
    <n v="541464"/>
    <n v="5456"/>
    <n v="499055"/>
    <n v="4578"/>
    <n v="99.241935483870961"/>
  </r>
  <r>
    <x v="1"/>
    <x v="44"/>
    <x v="21"/>
    <n v="323196"/>
    <n v="3257"/>
    <n v="328364"/>
    <n v="3002"/>
    <n v="99.231194350629409"/>
  </r>
  <r>
    <x v="1"/>
    <x v="44"/>
    <x v="12"/>
    <n v="2217370"/>
    <n v="22353"/>
    <n v="274557"/>
    <n v="2526"/>
    <n v="99.197870531919648"/>
  </r>
  <r>
    <x v="3"/>
    <x v="44"/>
    <x v="10"/>
    <n v="480218"/>
    <n v="4845"/>
    <n v="578144"/>
    <n v="5182"/>
    <n v="99.116202270381834"/>
  </r>
  <r>
    <x v="3"/>
    <x v="44"/>
    <x v="3"/>
    <n v="525143"/>
    <n v="5303"/>
    <n v="628881"/>
    <n v="5467"/>
    <n v="99.027531585894778"/>
  </r>
  <r>
    <x v="1"/>
    <x v="44"/>
    <x v="20"/>
    <n v="413538"/>
    <n v="4179"/>
    <n v="185514"/>
    <n v="1756"/>
    <n v="98.956209619526206"/>
  </r>
  <r>
    <x v="3"/>
    <x v="43"/>
    <x v="7"/>
    <n v="528696"/>
    <n v="5343"/>
    <n v="529513"/>
    <n v="4617"/>
    <n v="98.951151038742282"/>
  </r>
  <r>
    <x v="0"/>
    <x v="44"/>
    <x v="4"/>
    <n v="319794"/>
    <n v="3236"/>
    <n v="154451"/>
    <n v="1441"/>
    <n v="98.823856613102592"/>
  </r>
  <r>
    <x v="1"/>
    <x v="44"/>
    <x v="4"/>
    <n v="302559"/>
    <n v="3067"/>
    <n v="368648"/>
    <n v="3396"/>
    <n v="98.64982067166612"/>
  </r>
  <r>
    <x v="2"/>
    <x v="44"/>
    <x v="6"/>
    <n v="853249"/>
    <n v="8652"/>
    <n v="1359969"/>
    <n v="12746"/>
    <n v="98.618700878409612"/>
  </r>
  <r>
    <x v="1"/>
    <x v="44"/>
    <x v="8"/>
    <n v="248959"/>
    <n v="2525"/>
    <n v="237174"/>
    <n v="2185"/>
    <n v="98.597623762376244"/>
  </r>
  <r>
    <x v="3"/>
    <x v="43"/>
    <x v="16"/>
    <n v="358112"/>
    <n v="3639"/>
    <n v="341660"/>
    <n v="3147"/>
    <n v="98.409453146468806"/>
  </r>
  <r>
    <x v="3"/>
    <x v="43"/>
    <x v="17"/>
    <n v="573784"/>
    <n v="5831"/>
    <n v="596615"/>
    <n v="5757"/>
    <n v="98.402332361516031"/>
  </r>
  <r>
    <x v="4"/>
    <x v="45"/>
    <x v="9"/>
    <n v="9248"/>
    <n v="94"/>
    <n v="8670"/>
    <n v="80"/>
    <n v="98.38297872340425"/>
  </r>
  <r>
    <x v="1"/>
    <x v="44"/>
    <x v="7"/>
    <n v="260004"/>
    <n v="2643"/>
    <n v="204749"/>
    <n v="1898"/>
    <n v="98.374574347332583"/>
  </r>
  <r>
    <x v="1"/>
    <x v="44"/>
    <x v="14"/>
    <n v="671328"/>
    <n v="6828"/>
    <n v="517050"/>
    <n v="4807"/>
    <n v="98.319859402460452"/>
  </r>
  <r>
    <x v="0"/>
    <x v="44"/>
    <x v="5"/>
    <n v="96790"/>
    <n v="985"/>
    <n v="88344"/>
    <n v="842"/>
    <n v="98.263959390862951"/>
  </r>
  <r>
    <x v="1"/>
    <x v="44"/>
    <x v="1"/>
    <n v="276947"/>
    <n v="2820"/>
    <n v="145289"/>
    <n v="1371"/>
    <n v="98.208156028368791"/>
  </r>
  <r>
    <x v="1"/>
    <x v="44"/>
    <x v="25"/>
    <n v="230939"/>
    <n v="2354"/>
    <n v="309853"/>
    <n v="2867"/>
    <n v="98.104927782497882"/>
  </r>
  <r>
    <x v="1"/>
    <x v="44"/>
    <x v="27"/>
    <n v="299512"/>
    <n v="3053"/>
    <n v="203113"/>
    <n v="1886"/>
    <n v="98.104159842777591"/>
  </r>
  <r>
    <x v="1"/>
    <x v="44"/>
    <x v="9"/>
    <n v="661775"/>
    <n v="6748"/>
    <n v="530235"/>
    <n v="4971"/>
    <n v="98.069798458802609"/>
  </r>
  <r>
    <x v="2"/>
    <x v="44"/>
    <x v="14"/>
    <n v="453501"/>
    <n v="4625"/>
    <n v="580563"/>
    <n v="5516"/>
    <n v="98.054270270270266"/>
  </r>
  <r>
    <x v="4"/>
    <x v="45"/>
    <x v="23"/>
    <n v="10879"/>
    <n v="111"/>
    <n v="10199"/>
    <n v="95"/>
    <n v="98.009009009009006"/>
  </r>
  <r>
    <x v="1"/>
    <x v="44"/>
    <x v="18"/>
    <n v="317603"/>
    <n v="3243"/>
    <n v="268656"/>
    <n v="2504"/>
    <n v="97.934936786925689"/>
  </r>
  <r>
    <x v="1"/>
    <x v="44"/>
    <x v="13"/>
    <n v="225850"/>
    <n v="2308"/>
    <n v="188950"/>
    <n v="1786"/>
    <n v="97.855285961871743"/>
  </r>
  <r>
    <x v="1"/>
    <x v="44"/>
    <x v="0"/>
    <n v="184380"/>
    <n v="1886"/>
    <n v="140621"/>
    <n v="1331"/>
    <n v="97.762460233297986"/>
  </r>
  <r>
    <x v="1"/>
    <x v="44"/>
    <x v="24"/>
    <n v="185010"/>
    <n v="1894"/>
    <n v="125256"/>
    <n v="1193"/>
    <n v="97.682154171066529"/>
  </r>
  <r>
    <x v="4"/>
    <x v="45"/>
    <x v="14"/>
    <n v="10641"/>
    <n v="109"/>
    <n v="9976"/>
    <n v="94"/>
    <n v="97.623853211009177"/>
  </r>
  <r>
    <x v="1"/>
    <x v="43"/>
    <x v="1"/>
    <n v="395604"/>
    <n v="4053"/>
    <n v="240559"/>
    <n v="3029"/>
    <n v="97.607698001480387"/>
  </r>
  <r>
    <x v="3"/>
    <x v="43"/>
    <x v="5"/>
    <n v="402776"/>
    <n v="4127"/>
    <n v="394467"/>
    <n v="3716"/>
    <n v="97.595347710201111"/>
  </r>
  <r>
    <x v="0"/>
    <x v="44"/>
    <x v="16"/>
    <n v="397666"/>
    <n v="4078"/>
    <n v="140614"/>
    <n v="1347"/>
    <n v="97.514958312898486"/>
  </r>
  <r>
    <x v="2"/>
    <x v="44"/>
    <x v="9"/>
    <n v="1206040"/>
    <n v="12383"/>
    <n v="886369"/>
    <n v="8156"/>
    <n v="97.394815472825641"/>
  </r>
  <r>
    <x v="3"/>
    <x v="43"/>
    <x v="27"/>
    <n v="326430"/>
    <n v="3352"/>
    <n v="379029"/>
    <n v="3536"/>
    <n v="97.383651551312653"/>
  </r>
  <r>
    <x v="0"/>
    <x v="44"/>
    <x v="24"/>
    <n v="65429"/>
    <n v="674"/>
    <n v="93566"/>
    <n v="878"/>
    <n v="97.075667655786347"/>
  </r>
  <r>
    <x v="0"/>
    <x v="44"/>
    <x v="28"/>
    <n v="198262"/>
    <n v="2043"/>
    <n v="104108"/>
    <n v="1004"/>
    <n v="97.04454233969652"/>
  </r>
  <r>
    <x v="3"/>
    <x v="44"/>
    <x v="19"/>
    <n v="994958"/>
    <n v="10266"/>
    <n v="1104502"/>
    <n v="10006"/>
    <n v="96.917786869277222"/>
  </r>
  <r>
    <x v="0"/>
    <x v="44"/>
    <x v="8"/>
    <n v="56068"/>
    <n v="579"/>
    <n v="131181"/>
    <n v="1227"/>
    <n v="96.835924006908456"/>
  </r>
  <r>
    <x v="0"/>
    <x v="44"/>
    <x v="22"/>
    <n v="392130"/>
    <n v="4056"/>
    <n v="149841"/>
    <n v="1434"/>
    <n v="96.678994082840234"/>
  </r>
  <r>
    <x v="1"/>
    <x v="44"/>
    <x v="17"/>
    <n v="463280"/>
    <n v="4801"/>
    <n v="368515"/>
    <n v="3473"/>
    <n v="96.496563215996673"/>
  </r>
  <r>
    <x v="1"/>
    <x v="44"/>
    <x v="15"/>
    <n v="192182"/>
    <n v="1993"/>
    <n v="273505"/>
    <n v="2548"/>
    <n v="96.428499749121926"/>
  </r>
  <r>
    <x v="2"/>
    <x v="44"/>
    <x v="10"/>
    <n v="399935"/>
    <n v="4166"/>
    <n v="652329"/>
    <n v="6194"/>
    <n v="95.999759961593853"/>
  </r>
  <r>
    <x v="3"/>
    <x v="43"/>
    <x v="26"/>
    <n v="431568"/>
    <n v="4500"/>
    <n v="401851"/>
    <n v="3790"/>
    <n v="95.903999999999996"/>
  </r>
  <r>
    <x v="3"/>
    <x v="43"/>
    <x v="25"/>
    <n v="293966"/>
    <n v="3069"/>
    <n v="279093"/>
    <n v="2630"/>
    <n v="95.785597914630173"/>
  </r>
  <r>
    <x v="0"/>
    <x v="44"/>
    <x v="19"/>
    <n v="128800"/>
    <n v="1345"/>
    <n v="157617"/>
    <n v="1510"/>
    <n v="95.762081784386623"/>
  </r>
  <r>
    <x v="4"/>
    <x v="45"/>
    <x v="15"/>
    <n v="30046"/>
    <n v="314"/>
    <n v="28168"/>
    <n v="268"/>
    <n v="95.687898089171981"/>
  </r>
  <r>
    <x v="2"/>
    <x v="44"/>
    <x v="8"/>
    <n v="923227"/>
    <n v="9682"/>
    <n v="543274"/>
    <n v="5117"/>
    <n v="95.354988638711006"/>
  </r>
  <r>
    <x v="4"/>
    <x v="45"/>
    <x v="0"/>
    <n v="5238"/>
    <n v="55"/>
    <n v="4911"/>
    <n v="47"/>
    <n v="95.236363636363635"/>
  </r>
  <r>
    <x v="2"/>
    <x v="44"/>
    <x v="12"/>
    <n v="1009543"/>
    <n v="10601"/>
    <n v="628663"/>
    <n v="5900"/>
    <n v="95.230921611168753"/>
  </r>
  <r>
    <x v="2"/>
    <x v="44"/>
    <x v="4"/>
    <n v="919064"/>
    <n v="9680"/>
    <n v="516832"/>
    <n v="4898"/>
    <n v="94.944628099173556"/>
  </r>
  <r>
    <x v="0"/>
    <x v="44"/>
    <x v="9"/>
    <n v="155028"/>
    <n v="1634"/>
    <n v="124813"/>
    <n v="1187"/>
    <n v="94.876376988984092"/>
  </r>
  <r>
    <x v="2"/>
    <x v="44"/>
    <x v="28"/>
    <n v="686134"/>
    <n v="7235"/>
    <n v="467034"/>
    <n v="4488"/>
    <n v="94.835383552176921"/>
  </r>
  <r>
    <x v="2"/>
    <x v="44"/>
    <x v="20"/>
    <n v="952910"/>
    <n v="10049"/>
    <n v="451868"/>
    <n v="4368"/>
    <n v="94.826350880684643"/>
  </r>
  <r>
    <x v="1"/>
    <x v="41"/>
    <x v="4"/>
    <n v="4075"/>
    <n v="43"/>
    <n v="7050"/>
    <n v="57"/>
    <n v="94.767441860465112"/>
  </r>
  <r>
    <x v="2"/>
    <x v="44"/>
    <x v="1"/>
    <n v="735840"/>
    <n v="7775"/>
    <n v="497060"/>
    <n v="4766"/>
    <n v="94.64180064308681"/>
  </r>
  <r>
    <x v="2"/>
    <x v="35"/>
    <x v="27"/>
    <n v="189"/>
    <n v="2"/>
    <n v="0"/>
    <n v="0"/>
    <n v="94.5"/>
  </r>
  <r>
    <x v="2"/>
    <x v="35"/>
    <x v="18"/>
    <n v="189"/>
    <n v="2"/>
    <n v="177"/>
    <n v="1"/>
    <n v="94.5"/>
  </r>
  <r>
    <x v="2"/>
    <x v="35"/>
    <x v="10"/>
    <n v="189"/>
    <n v="2"/>
    <n v="0"/>
    <n v="0"/>
    <n v="94.5"/>
  </r>
  <r>
    <x v="2"/>
    <x v="35"/>
    <x v="19"/>
    <n v="189"/>
    <n v="2"/>
    <n v="0"/>
    <n v="0"/>
    <n v="94.5"/>
  </r>
  <r>
    <x v="1"/>
    <x v="44"/>
    <x v="26"/>
    <n v="61860"/>
    <n v="655"/>
    <n v="139056"/>
    <n v="1308"/>
    <n v="94.44274809160305"/>
  </r>
  <r>
    <x v="2"/>
    <x v="44"/>
    <x v="13"/>
    <n v="745984"/>
    <n v="7899"/>
    <n v="666337"/>
    <n v="6375"/>
    <n v="94.440308899860739"/>
  </r>
  <r>
    <x v="2"/>
    <x v="44"/>
    <x v="22"/>
    <n v="649397"/>
    <n v="6878"/>
    <n v="961174"/>
    <n v="9088"/>
    <n v="94.416545507414952"/>
  </r>
  <r>
    <x v="2"/>
    <x v="44"/>
    <x v="24"/>
    <n v="926441"/>
    <n v="9817"/>
    <n v="518703"/>
    <n v="4946"/>
    <n v="94.371090964653149"/>
  </r>
  <r>
    <x v="3"/>
    <x v="15"/>
    <x v="4"/>
    <n v="-376"/>
    <n v="-4"/>
    <n v="0"/>
    <n v="-2"/>
    <n v="94"/>
  </r>
  <r>
    <x v="2"/>
    <x v="44"/>
    <x v="25"/>
    <n v="544744"/>
    <n v="5800"/>
    <n v="442461"/>
    <n v="4238"/>
    <n v="93.921379310344832"/>
  </r>
  <r>
    <x v="2"/>
    <x v="44"/>
    <x v="16"/>
    <n v="1066781"/>
    <n v="11401"/>
    <n v="842022"/>
    <n v="8002"/>
    <n v="93.569072888343129"/>
  </r>
  <r>
    <x v="4"/>
    <x v="45"/>
    <x v="1"/>
    <n v="16933"/>
    <n v="181"/>
    <n v="15945"/>
    <n v="156"/>
    <n v="93.552486187845304"/>
  </r>
  <r>
    <x v="0"/>
    <x v="44"/>
    <x v="18"/>
    <n v="120083"/>
    <n v="1286"/>
    <n v="109918"/>
    <n v="1066"/>
    <n v="93.377138413685842"/>
  </r>
  <r>
    <x v="0"/>
    <x v="44"/>
    <x v="25"/>
    <n v="126922"/>
    <n v="1360"/>
    <n v="75903"/>
    <n v="752"/>
    <n v="93.325000000000003"/>
  </r>
  <r>
    <x v="3"/>
    <x v="43"/>
    <x v="3"/>
    <n v="579424"/>
    <n v="6238"/>
    <n v="570036"/>
    <n v="5566"/>
    <n v="92.886181468419366"/>
  </r>
  <r>
    <x v="2"/>
    <x v="44"/>
    <x v="11"/>
    <n v="515492"/>
    <n v="5555"/>
    <n v="438153"/>
    <n v="4183"/>
    <n v="92.797839783978404"/>
  </r>
  <r>
    <x v="3"/>
    <x v="35"/>
    <x v="5"/>
    <n v="834"/>
    <n v="9"/>
    <n v="782"/>
    <n v="1"/>
    <n v="92.666666666666671"/>
  </r>
  <r>
    <x v="3"/>
    <x v="43"/>
    <x v="2"/>
    <n v="385366"/>
    <n v="4159"/>
    <n v="399836"/>
    <n v="3848"/>
    <n v="92.658331329646543"/>
  </r>
  <r>
    <x v="2"/>
    <x v="44"/>
    <x v="26"/>
    <n v="767419"/>
    <n v="8283"/>
    <n v="453456"/>
    <n v="4364"/>
    <n v="92.649885307255829"/>
  </r>
  <r>
    <x v="0"/>
    <x v="44"/>
    <x v="14"/>
    <n v="114207"/>
    <n v="1234"/>
    <n v="73281"/>
    <n v="693"/>
    <n v="92.550243111831449"/>
  </r>
  <r>
    <x v="4"/>
    <x v="45"/>
    <x v="28"/>
    <n v="18413"/>
    <n v="199"/>
    <n v="17262"/>
    <n v="171"/>
    <n v="92.527638190954775"/>
  </r>
  <r>
    <x v="0"/>
    <x v="35"/>
    <x v="22"/>
    <n v="185"/>
    <n v="2"/>
    <n v="0"/>
    <n v="0"/>
    <n v="92.5"/>
  </r>
  <r>
    <x v="0"/>
    <x v="44"/>
    <x v="12"/>
    <n v="108696"/>
    <n v="1177"/>
    <n v="89427"/>
    <n v="871"/>
    <n v="92.350042480883602"/>
  </r>
  <r>
    <x v="1"/>
    <x v="44"/>
    <x v="28"/>
    <n v="246349"/>
    <n v="2673"/>
    <n v="149230"/>
    <n v="1430"/>
    <n v="92.161990273101381"/>
  </r>
  <r>
    <x v="2"/>
    <x v="44"/>
    <x v="19"/>
    <n v="722534"/>
    <n v="7844"/>
    <n v="698079"/>
    <n v="6669"/>
    <n v="92.112952575216724"/>
  </r>
  <r>
    <x v="2"/>
    <x v="44"/>
    <x v="18"/>
    <n v="945573"/>
    <n v="10288"/>
    <n v="532331"/>
    <n v="5082"/>
    <n v="91.910283825816492"/>
  </r>
  <r>
    <x v="3"/>
    <x v="43"/>
    <x v="24"/>
    <n v="373576"/>
    <n v="4065"/>
    <n v="354948"/>
    <n v="3577"/>
    <n v="91.900615006150062"/>
  </r>
  <r>
    <x v="3"/>
    <x v="44"/>
    <x v="21"/>
    <n v="395807"/>
    <n v="4308"/>
    <n v="500761"/>
    <n v="4452"/>
    <n v="91.877205199628591"/>
  </r>
  <r>
    <x v="0"/>
    <x v="44"/>
    <x v="1"/>
    <n v="92078"/>
    <n v="1003"/>
    <n v="101740"/>
    <n v="968"/>
    <n v="91.802592223330009"/>
  </r>
  <r>
    <x v="2"/>
    <x v="44"/>
    <x v="5"/>
    <n v="395356"/>
    <n v="4310"/>
    <n v="799187"/>
    <n v="7599"/>
    <n v="91.729930394431548"/>
  </r>
  <r>
    <x v="0"/>
    <x v="44"/>
    <x v="26"/>
    <n v="112544"/>
    <n v="1230"/>
    <n v="78330"/>
    <n v="728"/>
    <n v="91.499186991869919"/>
  </r>
  <r>
    <x v="2"/>
    <x v="44"/>
    <x v="27"/>
    <n v="689146"/>
    <n v="7551"/>
    <n v="514580"/>
    <n v="4933"/>
    <n v="91.265527744669583"/>
  </r>
  <r>
    <x v="1"/>
    <x v="44"/>
    <x v="16"/>
    <n v="357450"/>
    <n v="3924"/>
    <n v="365139"/>
    <n v="3357"/>
    <n v="91.09327217125383"/>
  </r>
  <r>
    <x v="0"/>
    <x v="44"/>
    <x v="15"/>
    <n v="61568"/>
    <n v="676"/>
    <n v="76507"/>
    <n v="723"/>
    <n v="91.07692307692308"/>
  </r>
  <r>
    <x v="0"/>
    <x v="44"/>
    <x v="11"/>
    <n v="69548"/>
    <n v="764"/>
    <n v="67016"/>
    <n v="636"/>
    <n v="91.031413612565444"/>
  </r>
  <r>
    <x v="0"/>
    <x v="44"/>
    <x v="10"/>
    <n v="161326"/>
    <n v="1785"/>
    <n v="94031"/>
    <n v="907"/>
    <n v="90.378711484593836"/>
  </r>
  <r>
    <x v="3"/>
    <x v="44"/>
    <x v="23"/>
    <n v="375152"/>
    <n v="4151"/>
    <n v="720188"/>
    <n v="6236"/>
    <n v="90.376294868706339"/>
  </r>
  <r>
    <x v="0"/>
    <x v="44"/>
    <x v="20"/>
    <n v="64855"/>
    <n v="718"/>
    <n v="71004"/>
    <n v="705"/>
    <n v="90.327298050139277"/>
  </r>
  <r>
    <x v="1"/>
    <x v="44"/>
    <x v="3"/>
    <n v="148884"/>
    <n v="1651"/>
    <n v="170092"/>
    <n v="1587"/>
    <n v="90.178073894609327"/>
  </r>
  <r>
    <x v="4"/>
    <x v="45"/>
    <x v="13"/>
    <n v="15237"/>
    <n v="169"/>
    <n v="14568"/>
    <n v="149"/>
    <n v="90.159763313609474"/>
  </r>
  <r>
    <x v="0"/>
    <x v="44"/>
    <x v="27"/>
    <n v="106063"/>
    <n v="1178"/>
    <n v="118696"/>
    <n v="1126"/>
    <n v="90.036502546689306"/>
  </r>
  <r>
    <x v="4"/>
    <x v="6"/>
    <x v="18"/>
    <n v="360"/>
    <n v="4"/>
    <n v="338"/>
    <n v="3"/>
    <n v="90"/>
  </r>
  <r>
    <x v="0"/>
    <x v="40"/>
    <x v="2"/>
    <n v="-180"/>
    <n v="-2"/>
    <n v="0"/>
    <n v="0"/>
    <n v="90"/>
  </r>
  <r>
    <x v="1"/>
    <x v="44"/>
    <x v="19"/>
    <n v="577750"/>
    <n v="6429"/>
    <n v="737361"/>
    <n v="6807"/>
    <n v="89.866231140146212"/>
  </r>
  <r>
    <x v="0"/>
    <x v="44"/>
    <x v="6"/>
    <n v="73588"/>
    <n v="821"/>
    <n v="242667"/>
    <n v="2256"/>
    <n v="89.632155907429961"/>
  </r>
  <r>
    <x v="2"/>
    <x v="44"/>
    <x v="2"/>
    <n v="575276"/>
    <n v="6440"/>
    <n v="506251"/>
    <n v="4826"/>
    <n v="89.328571428571422"/>
  </r>
  <r>
    <x v="3"/>
    <x v="43"/>
    <x v="18"/>
    <n v="460071"/>
    <n v="5162"/>
    <n v="402516"/>
    <n v="3939"/>
    <n v="89.126501356063542"/>
  </r>
  <r>
    <x v="4"/>
    <x v="45"/>
    <x v="27"/>
    <n v="17808"/>
    <n v="200"/>
    <n v="16695"/>
    <n v="171"/>
    <n v="89.04"/>
  </r>
  <r>
    <x v="2"/>
    <x v="44"/>
    <x v="3"/>
    <n v="199480"/>
    <n v="2242"/>
    <n v="610274"/>
    <n v="5888"/>
    <n v="88.974130240856383"/>
  </r>
  <r>
    <x v="0"/>
    <x v="44"/>
    <x v="13"/>
    <n v="99240"/>
    <n v="1117"/>
    <n v="104218"/>
    <n v="980"/>
    <n v="88.845120859444947"/>
  </r>
  <r>
    <x v="2"/>
    <x v="46"/>
    <x v="10"/>
    <n v="3285"/>
    <n v="37"/>
    <n v="3031"/>
    <n v="95"/>
    <n v="88.78378378378379"/>
  </r>
  <r>
    <x v="3"/>
    <x v="43"/>
    <x v="0"/>
    <n v="428144"/>
    <n v="4836"/>
    <n v="393828"/>
    <n v="4044"/>
    <n v="88.532671629445829"/>
  </r>
  <r>
    <x v="4"/>
    <x v="45"/>
    <x v="25"/>
    <n v="29165"/>
    <n v="330"/>
    <n v="27069"/>
    <n v="279"/>
    <n v="88.378787878787875"/>
  </r>
  <r>
    <x v="3"/>
    <x v="43"/>
    <x v="21"/>
    <n v="292919"/>
    <n v="3315"/>
    <n v="379680"/>
    <n v="3328"/>
    <n v="88.361689291101058"/>
  </r>
  <r>
    <x v="3"/>
    <x v="43"/>
    <x v="4"/>
    <n v="375704"/>
    <n v="4268"/>
    <n v="339619"/>
    <n v="3149"/>
    <n v="88.028116213683219"/>
  </r>
  <r>
    <x v="3"/>
    <x v="43"/>
    <x v="9"/>
    <n v="521372"/>
    <n v="5925"/>
    <n v="512640"/>
    <n v="5265"/>
    <n v="87.99527426160337"/>
  </r>
  <r>
    <x v="4"/>
    <x v="45"/>
    <x v="3"/>
    <n v="18544"/>
    <n v="211"/>
    <n v="17385"/>
    <n v="181"/>
    <n v="87.886255924170612"/>
  </r>
  <r>
    <x v="2"/>
    <x v="44"/>
    <x v="7"/>
    <n v="760821"/>
    <n v="8663"/>
    <n v="482873"/>
    <n v="4655"/>
    <n v="87.824194851668011"/>
  </r>
  <r>
    <x v="3"/>
    <x v="43"/>
    <x v="11"/>
    <n v="312530"/>
    <n v="3559"/>
    <n v="317108"/>
    <n v="3129"/>
    <n v="87.813992694577124"/>
  </r>
  <r>
    <x v="0"/>
    <x v="44"/>
    <x v="3"/>
    <n v="41761"/>
    <n v="476"/>
    <n v="112491"/>
    <n v="1064"/>
    <n v="87.733193277310917"/>
  </r>
  <r>
    <x v="0"/>
    <x v="44"/>
    <x v="0"/>
    <n v="58960"/>
    <n v="675"/>
    <n v="102846"/>
    <n v="975"/>
    <n v="87.348148148148155"/>
  </r>
  <r>
    <x v="3"/>
    <x v="43"/>
    <x v="13"/>
    <n v="450758"/>
    <n v="5180"/>
    <n v="418591"/>
    <n v="4280"/>
    <n v="87.018918918918914"/>
  </r>
  <r>
    <x v="4"/>
    <x v="41"/>
    <x v="4"/>
    <n v="608"/>
    <n v="7"/>
    <n v="570"/>
    <n v="6"/>
    <n v="86.857142857142861"/>
  </r>
  <r>
    <x v="3"/>
    <x v="43"/>
    <x v="28"/>
    <n v="336072"/>
    <n v="3891"/>
    <n v="325051"/>
    <n v="3325"/>
    <n v="86.371626831148802"/>
  </r>
  <r>
    <x v="2"/>
    <x v="43"/>
    <x v="24"/>
    <n v="401419"/>
    <n v="4650"/>
    <n v="242146"/>
    <n v="2989"/>
    <n v="86.326666666666668"/>
  </r>
  <r>
    <x v="3"/>
    <x v="43"/>
    <x v="23"/>
    <n v="568668"/>
    <n v="6601"/>
    <n v="509746"/>
    <n v="5139"/>
    <n v="86.148765338585065"/>
  </r>
  <r>
    <x v="1"/>
    <x v="43"/>
    <x v="10"/>
    <n v="1926774"/>
    <n v="22385"/>
    <n v="1138276"/>
    <n v="12344"/>
    <n v="86.074335492517307"/>
  </r>
  <r>
    <x v="1"/>
    <x v="35"/>
    <x v="17"/>
    <n v="172"/>
    <n v="2"/>
    <n v="0"/>
    <n v="0"/>
    <n v="86"/>
  </r>
  <r>
    <x v="2"/>
    <x v="43"/>
    <x v="15"/>
    <n v="525861"/>
    <n v="6122"/>
    <n v="606177"/>
    <n v="6417"/>
    <n v="85.8969291081346"/>
  </r>
  <r>
    <x v="3"/>
    <x v="35"/>
    <x v="6"/>
    <n v="600"/>
    <n v="7"/>
    <n v="563"/>
    <n v="0"/>
    <n v="85.714285714285708"/>
  </r>
  <r>
    <x v="3"/>
    <x v="2"/>
    <x v="3"/>
    <n v="-257"/>
    <n v="-3"/>
    <n v="822"/>
    <n v="1"/>
    <n v="85.666666666666671"/>
  </r>
  <r>
    <x v="3"/>
    <x v="39"/>
    <x v="13"/>
    <n v="257"/>
    <n v="3"/>
    <n v="241"/>
    <n v="2"/>
    <n v="85.666666666666671"/>
  </r>
  <r>
    <x v="1"/>
    <x v="43"/>
    <x v="15"/>
    <n v="410629"/>
    <n v="4810"/>
    <n v="316860"/>
    <n v="3638"/>
    <n v="85.369854469854474"/>
  </r>
  <r>
    <x v="4"/>
    <x v="45"/>
    <x v="18"/>
    <n v="18661"/>
    <n v="219"/>
    <n v="17495"/>
    <n v="188"/>
    <n v="85.210045662100455"/>
  </r>
  <r>
    <x v="2"/>
    <x v="6"/>
    <x v="25"/>
    <n v="91774"/>
    <n v="1081"/>
    <n v="-16416"/>
    <n v="-16"/>
    <n v="84.897317298797404"/>
  </r>
  <r>
    <x v="0"/>
    <x v="44"/>
    <x v="7"/>
    <n v="106624"/>
    <n v="1259"/>
    <n v="129360"/>
    <n v="1218"/>
    <n v="84.689436060365367"/>
  </r>
  <r>
    <x v="3"/>
    <x v="44"/>
    <x v="2"/>
    <n v="474708"/>
    <n v="5634"/>
    <n v="565157"/>
    <n v="5042"/>
    <n v="84.257720979765708"/>
  </r>
  <r>
    <x v="0"/>
    <x v="44"/>
    <x v="21"/>
    <n v="70660"/>
    <n v="840"/>
    <n v="80508"/>
    <n v="774"/>
    <n v="84.11904761904762"/>
  </r>
  <r>
    <x v="2"/>
    <x v="44"/>
    <x v="21"/>
    <n v="454945"/>
    <n v="5487"/>
    <n v="524290"/>
    <n v="4961"/>
    <n v="82.913249498815375"/>
  </r>
  <r>
    <x v="0"/>
    <x v="44"/>
    <x v="17"/>
    <n v="22630"/>
    <n v="274"/>
    <n v="83466"/>
    <n v="798"/>
    <n v="82.591240875912405"/>
  </r>
  <r>
    <x v="2"/>
    <x v="16"/>
    <x v="13"/>
    <n v="165"/>
    <n v="2"/>
    <n v="-570"/>
    <n v="-1"/>
    <n v="82.5"/>
  </r>
  <r>
    <x v="4"/>
    <x v="45"/>
    <x v="20"/>
    <n v="13443"/>
    <n v="165"/>
    <n v="12603"/>
    <n v="141"/>
    <n v="81.472727272727269"/>
  </r>
  <r>
    <x v="1"/>
    <x v="44"/>
    <x v="11"/>
    <n v="80552"/>
    <n v="991"/>
    <n v="126961"/>
    <n v="1245"/>
    <n v="81.283551967709386"/>
  </r>
  <r>
    <x v="4"/>
    <x v="45"/>
    <x v="22"/>
    <n v="13520"/>
    <n v="167"/>
    <n v="12790"/>
    <n v="145"/>
    <n v="80.958083832335333"/>
  </r>
  <r>
    <x v="1"/>
    <x v="43"/>
    <x v="8"/>
    <n v="753045"/>
    <n v="9342"/>
    <n v="638157"/>
    <n v="7723"/>
    <n v="80.608542068079643"/>
  </r>
  <r>
    <x v="3"/>
    <x v="43"/>
    <x v="6"/>
    <n v="608584"/>
    <n v="7603"/>
    <n v="576686"/>
    <n v="6410"/>
    <n v="80.045245297908721"/>
  </r>
  <r>
    <x v="1"/>
    <x v="43"/>
    <x v="11"/>
    <n v="251868"/>
    <n v="3147"/>
    <n v="214398"/>
    <n v="2280"/>
    <n v="80.034318398474738"/>
  </r>
  <r>
    <x v="0"/>
    <x v="40"/>
    <x v="7"/>
    <n v="-160"/>
    <n v="-2"/>
    <n v="1514"/>
    <n v="6"/>
    <n v="80"/>
  </r>
  <r>
    <x v="2"/>
    <x v="42"/>
    <x v="0"/>
    <n v="-159"/>
    <n v="-2"/>
    <n v="0"/>
    <n v="0"/>
    <n v="79.5"/>
  </r>
  <r>
    <x v="2"/>
    <x v="42"/>
    <x v="26"/>
    <n v="-159"/>
    <n v="-2"/>
    <n v="0"/>
    <n v="0"/>
    <n v="79.5"/>
  </r>
  <r>
    <x v="2"/>
    <x v="42"/>
    <x v="3"/>
    <n v="-159"/>
    <n v="-2"/>
    <n v="149"/>
    <n v="1"/>
    <n v="79.5"/>
  </r>
  <r>
    <x v="2"/>
    <x v="42"/>
    <x v="22"/>
    <n v="-159"/>
    <n v="-2"/>
    <n v="149"/>
    <n v="1"/>
    <n v="79.5"/>
  </r>
  <r>
    <x v="1"/>
    <x v="43"/>
    <x v="26"/>
    <n v="135160"/>
    <n v="1721"/>
    <n v="123289"/>
    <n v="1543"/>
    <n v="78.535735037768745"/>
  </r>
  <r>
    <x v="2"/>
    <x v="43"/>
    <x v="14"/>
    <n v="390712"/>
    <n v="4997"/>
    <n v="361759"/>
    <n v="4268"/>
    <n v="78.189313588152885"/>
  </r>
  <r>
    <x v="2"/>
    <x v="43"/>
    <x v="18"/>
    <n v="536873"/>
    <n v="6968"/>
    <n v="388881"/>
    <n v="5230"/>
    <n v="77.048363949483345"/>
  </r>
  <r>
    <x v="1"/>
    <x v="43"/>
    <x v="24"/>
    <n v="109533"/>
    <n v="1438"/>
    <n v="146608"/>
    <n v="1643"/>
    <n v="76.170375521557716"/>
  </r>
  <r>
    <x v="3"/>
    <x v="45"/>
    <x v="25"/>
    <n v="528260"/>
    <n v="7056"/>
    <n v="569576"/>
    <n v="7184"/>
    <n v="74.866780045351476"/>
  </r>
  <r>
    <x v="1"/>
    <x v="4"/>
    <x v="2"/>
    <n v="5836"/>
    <n v="78"/>
    <n v="2565"/>
    <n v="3"/>
    <n v="74.820512820512818"/>
  </r>
  <r>
    <x v="4"/>
    <x v="45"/>
    <x v="24"/>
    <n v="16979"/>
    <n v="227"/>
    <n v="15918"/>
    <n v="194"/>
    <n v="74.797356828193827"/>
  </r>
  <r>
    <x v="4"/>
    <x v="45"/>
    <x v="10"/>
    <n v="11045"/>
    <n v="148"/>
    <n v="10425"/>
    <n v="128"/>
    <n v="74.628378378378372"/>
  </r>
  <r>
    <x v="2"/>
    <x v="16"/>
    <x v="7"/>
    <n v="595"/>
    <n v="8"/>
    <n v="1212"/>
    <n v="6"/>
    <n v="74.375"/>
  </r>
  <r>
    <x v="1"/>
    <x v="43"/>
    <x v="25"/>
    <n v="134578"/>
    <n v="1818"/>
    <n v="127110"/>
    <n v="1460"/>
    <n v="74.025302530253029"/>
  </r>
  <r>
    <x v="4"/>
    <x v="45"/>
    <x v="6"/>
    <n v="13965"/>
    <n v="189"/>
    <n v="13092"/>
    <n v="162"/>
    <n v="73.888888888888886"/>
  </r>
  <r>
    <x v="2"/>
    <x v="45"/>
    <x v="15"/>
    <n v="366556"/>
    <n v="5009"/>
    <n v="1296723"/>
    <n v="18359"/>
    <n v="73.179476941505285"/>
  </r>
  <r>
    <x v="2"/>
    <x v="43"/>
    <x v="7"/>
    <n v="210473"/>
    <n v="2902"/>
    <n v="227760"/>
    <n v="2704"/>
    <n v="72.526878015161955"/>
  </r>
  <r>
    <x v="3"/>
    <x v="45"/>
    <x v="0"/>
    <n v="749920"/>
    <n v="10400"/>
    <n v="753003"/>
    <n v="9697"/>
    <n v="72.107692307692304"/>
  </r>
  <r>
    <x v="0"/>
    <x v="44"/>
    <x v="23"/>
    <n v="28615"/>
    <n v="398"/>
    <n v="112685"/>
    <n v="1077"/>
    <n v="71.896984924623112"/>
  </r>
  <r>
    <x v="1"/>
    <x v="43"/>
    <x v="13"/>
    <n v="304360"/>
    <n v="4240"/>
    <n v="281098"/>
    <n v="3819"/>
    <n v="71.783018867924525"/>
  </r>
  <r>
    <x v="2"/>
    <x v="43"/>
    <x v="17"/>
    <n v="472292"/>
    <n v="6597"/>
    <n v="536559"/>
    <n v="6061"/>
    <n v="71.591935728361378"/>
  </r>
  <r>
    <x v="1"/>
    <x v="43"/>
    <x v="19"/>
    <n v="913832"/>
    <n v="12775"/>
    <n v="985240"/>
    <n v="13046"/>
    <n v="71.532837573385521"/>
  </r>
  <r>
    <x v="3"/>
    <x v="45"/>
    <x v="28"/>
    <n v="983797"/>
    <n v="13757"/>
    <n v="633378"/>
    <n v="7962"/>
    <n v="71.512466380751619"/>
  </r>
  <r>
    <x v="3"/>
    <x v="45"/>
    <x v="13"/>
    <n v="1084215"/>
    <n v="15360"/>
    <n v="894211"/>
    <n v="11351"/>
    <n v="70.5869140625"/>
  </r>
  <r>
    <x v="2"/>
    <x v="42"/>
    <x v="25"/>
    <n v="-140"/>
    <n v="-2"/>
    <n v="2349"/>
    <n v="12"/>
    <n v="70"/>
  </r>
  <r>
    <x v="2"/>
    <x v="42"/>
    <x v="15"/>
    <n v="-140"/>
    <n v="-2"/>
    <n v="149"/>
    <n v="1"/>
    <n v="70"/>
  </r>
  <r>
    <x v="2"/>
    <x v="42"/>
    <x v="23"/>
    <n v="-140"/>
    <n v="-2"/>
    <n v="149"/>
    <n v="1"/>
    <n v="70"/>
  </r>
  <r>
    <x v="4"/>
    <x v="45"/>
    <x v="5"/>
    <n v="10146"/>
    <n v="145"/>
    <n v="9865"/>
    <n v="129"/>
    <n v="69.972413793103442"/>
  </r>
  <r>
    <x v="1"/>
    <x v="43"/>
    <x v="27"/>
    <n v="492628"/>
    <n v="7052"/>
    <n v="354802"/>
    <n v="4481"/>
    <n v="69.856494611457748"/>
  </r>
  <r>
    <x v="2"/>
    <x v="45"/>
    <x v="25"/>
    <n v="788180"/>
    <n v="11297"/>
    <n v="678175"/>
    <n v="9367"/>
    <n v="69.768965212003181"/>
  </r>
  <r>
    <x v="3"/>
    <x v="45"/>
    <x v="20"/>
    <n v="672194"/>
    <n v="9656"/>
    <n v="649521"/>
    <n v="8559"/>
    <n v="69.614125932062962"/>
  </r>
  <r>
    <x v="3"/>
    <x v="45"/>
    <x v="15"/>
    <n v="1149701"/>
    <n v="16569"/>
    <n v="988233"/>
    <n v="13154"/>
    <n v="69.388677651035067"/>
  </r>
  <r>
    <x v="3"/>
    <x v="45"/>
    <x v="14"/>
    <n v="1292336"/>
    <n v="18736"/>
    <n v="638161"/>
    <n v="8514"/>
    <n v="68.976088812980365"/>
  </r>
  <r>
    <x v="1"/>
    <x v="43"/>
    <x v="0"/>
    <n v="170940"/>
    <n v="2485"/>
    <n v="151728"/>
    <n v="1862"/>
    <n v="68.788732394366193"/>
  </r>
  <r>
    <x v="0"/>
    <x v="45"/>
    <x v="13"/>
    <n v="57742"/>
    <n v="840"/>
    <n v="180978"/>
    <n v="2535"/>
    <n v="68.740476190476187"/>
  </r>
  <r>
    <x v="1"/>
    <x v="43"/>
    <x v="17"/>
    <n v="457764"/>
    <n v="6676"/>
    <n v="488241"/>
    <n v="6005"/>
    <n v="68.568603954463754"/>
  </r>
  <r>
    <x v="4"/>
    <x v="47"/>
    <x v="14"/>
    <n v="8976"/>
    <n v="131"/>
    <n v="8415"/>
    <n v="113"/>
    <n v="68.519083969465655"/>
  </r>
  <r>
    <x v="2"/>
    <x v="43"/>
    <x v="8"/>
    <n v="382894"/>
    <n v="5593"/>
    <n v="368899"/>
    <n v="4281"/>
    <n v="68.459502950116217"/>
  </r>
  <r>
    <x v="0"/>
    <x v="43"/>
    <x v="24"/>
    <n v="53783"/>
    <n v="786"/>
    <n v="18720"/>
    <n v="424"/>
    <n v="68.426208651399492"/>
  </r>
  <r>
    <x v="4"/>
    <x v="47"/>
    <x v="27"/>
    <n v="8261"/>
    <n v="121"/>
    <n v="7745"/>
    <n v="104"/>
    <n v="68.272727272727266"/>
  </r>
  <r>
    <x v="4"/>
    <x v="47"/>
    <x v="24"/>
    <n v="8459"/>
    <n v="124"/>
    <n v="7930"/>
    <n v="106"/>
    <n v="68.217741935483872"/>
  </r>
  <r>
    <x v="4"/>
    <x v="47"/>
    <x v="15"/>
    <n v="17160"/>
    <n v="252"/>
    <n v="16087"/>
    <n v="216"/>
    <n v="68.095238095238102"/>
  </r>
  <r>
    <x v="1"/>
    <x v="46"/>
    <x v="10"/>
    <n v="680"/>
    <n v="10"/>
    <n v="2985"/>
    <n v="110"/>
    <n v="68"/>
  </r>
  <r>
    <x v="2"/>
    <x v="43"/>
    <x v="2"/>
    <n v="239854"/>
    <n v="3528"/>
    <n v="225827"/>
    <n v="2982"/>
    <n v="67.985827664399096"/>
  </r>
  <r>
    <x v="3"/>
    <x v="45"/>
    <x v="16"/>
    <n v="639187"/>
    <n v="9414"/>
    <n v="502849"/>
    <n v="6426"/>
    <n v="67.897493095389848"/>
  </r>
  <r>
    <x v="4"/>
    <x v="47"/>
    <x v="9"/>
    <n v="6585"/>
    <n v="97"/>
    <n v="6174"/>
    <n v="83"/>
    <n v="67.886597938144334"/>
  </r>
  <r>
    <x v="1"/>
    <x v="43"/>
    <x v="5"/>
    <n v="565212"/>
    <n v="8328"/>
    <n v="443590"/>
    <n v="5567"/>
    <n v="67.868876080691649"/>
  </r>
  <r>
    <x v="0"/>
    <x v="45"/>
    <x v="14"/>
    <n v="134643"/>
    <n v="1984"/>
    <n v="119867"/>
    <n v="1635"/>
    <n v="67.864415322580641"/>
  </r>
  <r>
    <x v="3"/>
    <x v="43"/>
    <x v="15"/>
    <n v="658315"/>
    <n v="9706"/>
    <n v="611968"/>
    <n v="8092"/>
    <n v="67.825571811250768"/>
  </r>
  <r>
    <x v="2"/>
    <x v="43"/>
    <x v="5"/>
    <n v="280442"/>
    <n v="4136"/>
    <n v="225753"/>
    <n v="3036"/>
    <n v="67.805125725338485"/>
  </r>
  <r>
    <x v="4"/>
    <x v="47"/>
    <x v="16"/>
    <n v="5082"/>
    <n v="75"/>
    <n v="5022"/>
    <n v="69"/>
    <n v="67.760000000000005"/>
  </r>
  <r>
    <x v="3"/>
    <x v="45"/>
    <x v="9"/>
    <n v="566970"/>
    <n v="8371"/>
    <n v="1395428"/>
    <n v="18637"/>
    <n v="67.730259228288133"/>
  </r>
  <r>
    <x v="1"/>
    <x v="43"/>
    <x v="20"/>
    <n v="423476"/>
    <n v="6255"/>
    <n v="386322"/>
    <n v="4809"/>
    <n v="67.701998401278971"/>
  </r>
  <r>
    <x v="1"/>
    <x v="43"/>
    <x v="7"/>
    <n v="561423"/>
    <n v="8296"/>
    <n v="535761"/>
    <n v="6431"/>
    <n v="67.673939247830276"/>
  </r>
  <r>
    <x v="2"/>
    <x v="45"/>
    <x v="8"/>
    <n v="1600665"/>
    <n v="23656"/>
    <n v="949062"/>
    <n v="12780"/>
    <n v="67.664228948258369"/>
  </r>
  <r>
    <x v="0"/>
    <x v="43"/>
    <x v="1"/>
    <n v="67460"/>
    <n v="998"/>
    <n v="47406"/>
    <n v="472"/>
    <n v="67.595190380761522"/>
  </r>
  <r>
    <x v="4"/>
    <x v="47"/>
    <x v="13"/>
    <n v="6620"/>
    <n v="98"/>
    <n v="6207"/>
    <n v="84"/>
    <n v="67.551020408163268"/>
  </r>
  <r>
    <x v="3"/>
    <x v="45"/>
    <x v="26"/>
    <n v="1233152"/>
    <n v="18269"/>
    <n v="673443"/>
    <n v="8968"/>
    <n v="67.499698943565605"/>
  </r>
  <r>
    <x v="4"/>
    <x v="47"/>
    <x v="28"/>
    <n v="5872"/>
    <n v="87"/>
    <n v="5505"/>
    <n v="75"/>
    <n v="67.494252873563212"/>
  </r>
  <r>
    <x v="4"/>
    <x v="47"/>
    <x v="21"/>
    <n v="7143"/>
    <n v="106"/>
    <n v="6696"/>
    <n v="91"/>
    <n v="67.386792452830193"/>
  </r>
  <r>
    <x v="4"/>
    <x v="47"/>
    <x v="11"/>
    <n v="9701"/>
    <n v="144"/>
    <n v="9095"/>
    <n v="123"/>
    <n v="67.368055555555557"/>
  </r>
  <r>
    <x v="4"/>
    <x v="47"/>
    <x v="26"/>
    <n v="2490"/>
    <n v="37"/>
    <n v="2334"/>
    <n v="32"/>
    <n v="67.297297297297291"/>
  </r>
  <r>
    <x v="3"/>
    <x v="45"/>
    <x v="3"/>
    <n v="835672"/>
    <n v="12426"/>
    <n v="859209"/>
    <n v="10858"/>
    <n v="67.251891195879608"/>
  </r>
  <r>
    <x v="3"/>
    <x v="45"/>
    <x v="11"/>
    <n v="473678"/>
    <n v="7049"/>
    <n v="559686"/>
    <n v="7313"/>
    <n v="67.197900411405868"/>
  </r>
  <r>
    <x v="3"/>
    <x v="45"/>
    <x v="22"/>
    <n v="810175"/>
    <n v="12064"/>
    <n v="667463"/>
    <n v="8941"/>
    <n v="67.156415782493369"/>
  </r>
  <r>
    <x v="4"/>
    <x v="47"/>
    <x v="0"/>
    <n v="2887"/>
    <n v="43"/>
    <n v="2706"/>
    <n v="37"/>
    <n v="67.139534883720927"/>
  </r>
  <r>
    <x v="2"/>
    <x v="43"/>
    <x v="11"/>
    <n v="370309"/>
    <n v="5516"/>
    <n v="387641"/>
    <n v="4581"/>
    <n v="67.133611312545327"/>
  </r>
  <r>
    <x v="4"/>
    <x v="47"/>
    <x v="23"/>
    <n v="6172"/>
    <n v="92"/>
    <n v="5786"/>
    <n v="78"/>
    <n v="67.086956521739125"/>
  </r>
  <r>
    <x v="4"/>
    <x v="47"/>
    <x v="3"/>
    <n v="9727"/>
    <n v="145"/>
    <n v="9119"/>
    <n v="124"/>
    <n v="67.08275862068966"/>
  </r>
  <r>
    <x v="3"/>
    <x v="45"/>
    <x v="17"/>
    <n v="810528"/>
    <n v="12090"/>
    <n v="876120"/>
    <n v="12391"/>
    <n v="67.041191066997513"/>
  </r>
  <r>
    <x v="2"/>
    <x v="45"/>
    <x v="28"/>
    <n v="587696"/>
    <n v="8767"/>
    <n v="672699"/>
    <n v="9773"/>
    <n v="67.035017679936118"/>
  </r>
  <r>
    <x v="3"/>
    <x v="45"/>
    <x v="19"/>
    <n v="649922"/>
    <n v="9720"/>
    <n v="1002267"/>
    <n v="13706"/>
    <n v="66.864403292181066"/>
  </r>
  <r>
    <x v="3"/>
    <x v="45"/>
    <x v="24"/>
    <n v="907268"/>
    <n v="13597"/>
    <n v="600455"/>
    <n v="8080"/>
    <n v="66.725601235566671"/>
  </r>
  <r>
    <x v="3"/>
    <x v="45"/>
    <x v="18"/>
    <n v="1131975"/>
    <n v="17003"/>
    <n v="837282"/>
    <n v="11167"/>
    <n v="66.575016173616419"/>
  </r>
  <r>
    <x v="1"/>
    <x v="45"/>
    <x v="14"/>
    <n v="1483740"/>
    <n v="22289"/>
    <n v="1272147"/>
    <n v="18049"/>
    <n v="66.568262371573425"/>
  </r>
  <r>
    <x v="2"/>
    <x v="45"/>
    <x v="11"/>
    <n v="824023"/>
    <n v="12381"/>
    <n v="779583"/>
    <n v="10788"/>
    <n v="66.555447863662067"/>
  </r>
  <r>
    <x v="0"/>
    <x v="45"/>
    <x v="25"/>
    <n v="191742"/>
    <n v="2883"/>
    <n v="129352"/>
    <n v="1890"/>
    <n v="66.507804370447445"/>
  </r>
  <r>
    <x v="1"/>
    <x v="45"/>
    <x v="0"/>
    <n v="1207432"/>
    <n v="18161"/>
    <n v="1126632"/>
    <n v="15957"/>
    <n v="66.484885193546617"/>
  </r>
  <r>
    <x v="2"/>
    <x v="43"/>
    <x v="22"/>
    <n v="369295"/>
    <n v="5555"/>
    <n v="343587"/>
    <n v="5029"/>
    <n v="66.479747974797476"/>
  </r>
  <r>
    <x v="0"/>
    <x v="45"/>
    <x v="24"/>
    <n v="125624"/>
    <n v="1891"/>
    <n v="130581"/>
    <n v="1791"/>
    <n v="66.43257535695399"/>
  </r>
  <r>
    <x v="3"/>
    <x v="45"/>
    <x v="10"/>
    <n v="408464"/>
    <n v="6152"/>
    <n v="550630"/>
    <n v="7465"/>
    <n v="66.395318595578672"/>
  </r>
  <r>
    <x v="2"/>
    <x v="43"/>
    <x v="21"/>
    <n v="214977"/>
    <n v="3238"/>
    <n v="264498"/>
    <n v="3692"/>
    <n v="66.391908585546631"/>
  </r>
  <r>
    <x v="3"/>
    <x v="45"/>
    <x v="6"/>
    <n v="1219397"/>
    <n v="18374"/>
    <n v="1114223"/>
    <n v="15040"/>
    <n v="66.365353216501575"/>
  </r>
  <r>
    <x v="2"/>
    <x v="45"/>
    <x v="9"/>
    <n v="711913"/>
    <n v="10728"/>
    <n v="668748"/>
    <n v="9293"/>
    <n v="66.360272184936619"/>
  </r>
  <r>
    <x v="1"/>
    <x v="45"/>
    <x v="11"/>
    <n v="1021277"/>
    <n v="15391"/>
    <n v="1004593"/>
    <n v="14172"/>
    <n v="66.355467480995387"/>
  </r>
  <r>
    <x v="0"/>
    <x v="43"/>
    <x v="9"/>
    <n v="60208"/>
    <n v="908"/>
    <n v="50845"/>
    <n v="575"/>
    <n v="66.308370044052865"/>
  </r>
  <r>
    <x v="0"/>
    <x v="45"/>
    <x v="1"/>
    <n v="309154"/>
    <n v="4665"/>
    <n v="92857"/>
    <n v="1253"/>
    <n v="66.270953912111466"/>
  </r>
  <r>
    <x v="1"/>
    <x v="45"/>
    <x v="25"/>
    <n v="1564456"/>
    <n v="23620"/>
    <n v="1414267"/>
    <n v="20028"/>
    <n v="66.234377646062654"/>
  </r>
  <r>
    <x v="1"/>
    <x v="45"/>
    <x v="28"/>
    <n v="1196068"/>
    <n v="18072"/>
    <n v="881928"/>
    <n v="12543"/>
    <n v="66.183488269145641"/>
  </r>
  <r>
    <x v="2"/>
    <x v="45"/>
    <x v="14"/>
    <n v="744000"/>
    <n v="11247"/>
    <n v="631503"/>
    <n v="8460"/>
    <n v="66.150973592958124"/>
  </r>
  <r>
    <x v="2"/>
    <x v="45"/>
    <x v="0"/>
    <n v="595804"/>
    <n v="9011"/>
    <n v="675203"/>
    <n v="9260"/>
    <n v="66.119631561424924"/>
  </r>
  <r>
    <x v="0"/>
    <x v="45"/>
    <x v="16"/>
    <n v="268256"/>
    <n v="4065"/>
    <n v="129357"/>
    <n v="1753"/>
    <n v="65.991635916359158"/>
  </r>
  <r>
    <x v="4"/>
    <x v="47"/>
    <x v="1"/>
    <n v="6459"/>
    <n v="98"/>
    <n v="6107"/>
    <n v="85"/>
    <n v="65.908163265306129"/>
  </r>
  <r>
    <x v="2"/>
    <x v="45"/>
    <x v="24"/>
    <n v="1630844"/>
    <n v="24783"/>
    <n v="672822"/>
    <n v="9196"/>
    <n v="65.804946939434288"/>
  </r>
  <r>
    <x v="3"/>
    <x v="45"/>
    <x v="7"/>
    <n v="595952"/>
    <n v="9058"/>
    <n v="738000"/>
    <n v="10098"/>
    <n v="65.792890262751158"/>
  </r>
  <r>
    <x v="2"/>
    <x v="45"/>
    <x v="23"/>
    <n v="848025"/>
    <n v="12943"/>
    <n v="1106767"/>
    <n v="15506"/>
    <n v="65.519972185737458"/>
  </r>
  <r>
    <x v="0"/>
    <x v="45"/>
    <x v="26"/>
    <n v="113173"/>
    <n v="1729"/>
    <n v="75732"/>
    <n v="1038"/>
    <n v="65.45575477154425"/>
  </r>
  <r>
    <x v="2"/>
    <x v="43"/>
    <x v="20"/>
    <n v="558286"/>
    <n v="8533"/>
    <n v="610587"/>
    <n v="8085"/>
    <n v="65.426696355326385"/>
  </r>
  <r>
    <x v="0"/>
    <x v="45"/>
    <x v="8"/>
    <n v="121157"/>
    <n v="1852"/>
    <n v="153702"/>
    <n v="2216"/>
    <n v="65.419546436285103"/>
  </r>
  <r>
    <x v="1"/>
    <x v="43"/>
    <x v="28"/>
    <n v="63248"/>
    <n v="967"/>
    <n v="70891"/>
    <n v="859"/>
    <n v="65.406411582213025"/>
  </r>
  <r>
    <x v="3"/>
    <x v="45"/>
    <x v="27"/>
    <n v="1074489"/>
    <n v="16448"/>
    <n v="641969"/>
    <n v="8481"/>
    <n v="65.326422665369648"/>
  </r>
  <r>
    <x v="1"/>
    <x v="45"/>
    <x v="15"/>
    <n v="1418317"/>
    <n v="21745"/>
    <n v="1342904"/>
    <n v="19057"/>
    <n v="65.224971257760401"/>
  </r>
  <r>
    <x v="2"/>
    <x v="43"/>
    <x v="12"/>
    <n v="288110"/>
    <n v="4426"/>
    <n v="288846"/>
    <n v="4041"/>
    <n v="65.09489380930863"/>
  </r>
  <r>
    <x v="0"/>
    <x v="45"/>
    <x v="5"/>
    <n v="167177"/>
    <n v="2571"/>
    <n v="97446"/>
    <n v="1436"/>
    <n v="65.024115130299492"/>
  </r>
  <r>
    <x v="0"/>
    <x v="45"/>
    <x v="9"/>
    <n v="173114"/>
    <n v="2663"/>
    <n v="124046"/>
    <n v="1714"/>
    <n v="65.007134810364249"/>
  </r>
  <r>
    <x v="4"/>
    <x v="47"/>
    <x v="19"/>
    <n v="7788"/>
    <n v="120"/>
    <n v="7353"/>
    <n v="104"/>
    <n v="64.900000000000006"/>
  </r>
  <r>
    <x v="2"/>
    <x v="45"/>
    <x v="1"/>
    <n v="943140"/>
    <n v="14548"/>
    <n v="568962"/>
    <n v="7871"/>
    <n v="64.829529832279349"/>
  </r>
  <r>
    <x v="0"/>
    <x v="45"/>
    <x v="18"/>
    <n v="146652"/>
    <n v="2268"/>
    <n v="152840"/>
    <n v="2181"/>
    <n v="64.661375661375658"/>
  </r>
  <r>
    <x v="3"/>
    <x v="45"/>
    <x v="4"/>
    <n v="823632"/>
    <n v="12738"/>
    <n v="564576"/>
    <n v="7609"/>
    <n v="64.65944418276024"/>
  </r>
  <r>
    <x v="1"/>
    <x v="45"/>
    <x v="21"/>
    <n v="1601895"/>
    <n v="24815"/>
    <n v="1366705"/>
    <n v="19118"/>
    <n v="64.553495869433817"/>
  </r>
  <r>
    <x v="3"/>
    <x v="45"/>
    <x v="5"/>
    <n v="1569448"/>
    <n v="24363"/>
    <n v="643603"/>
    <n v="8413"/>
    <n v="64.419324385338427"/>
  </r>
  <r>
    <x v="2"/>
    <x v="45"/>
    <x v="5"/>
    <n v="975005"/>
    <n v="15180"/>
    <n v="621973"/>
    <n v="8991"/>
    <n v="64.229578392621875"/>
  </r>
  <r>
    <x v="1"/>
    <x v="45"/>
    <x v="24"/>
    <n v="892610"/>
    <n v="13901"/>
    <n v="663772"/>
    <n v="9356"/>
    <n v="64.211927199482048"/>
  </r>
  <r>
    <x v="4"/>
    <x v="47"/>
    <x v="6"/>
    <n v="7511"/>
    <n v="117"/>
    <n v="7041"/>
    <n v="100"/>
    <n v="64.196581196581192"/>
  </r>
  <r>
    <x v="2"/>
    <x v="45"/>
    <x v="26"/>
    <n v="754068"/>
    <n v="11749"/>
    <n v="573628"/>
    <n v="7864"/>
    <n v="64.181462252106556"/>
  </r>
  <r>
    <x v="1"/>
    <x v="45"/>
    <x v="26"/>
    <n v="668708"/>
    <n v="10446"/>
    <n v="745851"/>
    <n v="10489"/>
    <n v="64.015699789393068"/>
  </r>
  <r>
    <x v="2"/>
    <x v="46"/>
    <x v="22"/>
    <n v="11196"/>
    <n v="175"/>
    <n v="8016"/>
    <n v="171"/>
    <n v="63.977142857142859"/>
  </r>
  <r>
    <x v="0"/>
    <x v="45"/>
    <x v="4"/>
    <n v="281735"/>
    <n v="4404"/>
    <n v="155130"/>
    <n v="2352"/>
    <n v="63.972524977293368"/>
  </r>
  <r>
    <x v="0"/>
    <x v="45"/>
    <x v="28"/>
    <n v="223190"/>
    <n v="3491"/>
    <n v="100473"/>
    <n v="1414"/>
    <n v="63.932970495560014"/>
  </r>
  <r>
    <x v="0"/>
    <x v="45"/>
    <x v="22"/>
    <n v="360436"/>
    <n v="5643"/>
    <n v="173386"/>
    <n v="2465"/>
    <n v="63.873117136275035"/>
  </r>
  <r>
    <x v="1"/>
    <x v="45"/>
    <x v="23"/>
    <n v="1274580"/>
    <n v="19955"/>
    <n v="1335009"/>
    <n v="19033"/>
    <n v="63.872713605612631"/>
  </r>
  <r>
    <x v="2"/>
    <x v="43"/>
    <x v="9"/>
    <n v="284014"/>
    <n v="4449"/>
    <n v="271830"/>
    <n v="3884"/>
    <n v="63.837716340750731"/>
  </r>
  <r>
    <x v="3"/>
    <x v="45"/>
    <x v="8"/>
    <n v="1453945"/>
    <n v="22795"/>
    <n v="927805"/>
    <n v="12313"/>
    <n v="63.783505154639172"/>
  </r>
  <r>
    <x v="4"/>
    <x v="47"/>
    <x v="18"/>
    <n v="7068"/>
    <n v="111"/>
    <n v="6627"/>
    <n v="95"/>
    <n v="63.675675675675677"/>
  </r>
  <r>
    <x v="4"/>
    <x v="47"/>
    <x v="20"/>
    <n v="6229"/>
    <n v="98"/>
    <n v="5840"/>
    <n v="84"/>
    <n v="63.561224489795919"/>
  </r>
  <r>
    <x v="3"/>
    <x v="41"/>
    <x v="7"/>
    <n v="4957"/>
    <n v="78"/>
    <n v="5784"/>
    <n v="74"/>
    <n v="63.551282051282051"/>
  </r>
  <r>
    <x v="2"/>
    <x v="43"/>
    <x v="26"/>
    <n v="249912"/>
    <n v="3935"/>
    <n v="288138"/>
    <n v="4528"/>
    <n v="63.510038119440914"/>
  </r>
  <r>
    <x v="0"/>
    <x v="45"/>
    <x v="19"/>
    <n v="160223"/>
    <n v="2526"/>
    <n v="160519"/>
    <n v="2335"/>
    <n v="63.429532858273951"/>
  </r>
  <r>
    <x v="1"/>
    <x v="45"/>
    <x v="1"/>
    <n v="1295985"/>
    <n v="20486"/>
    <n v="1025034"/>
    <n v="14551"/>
    <n v="63.261983793810408"/>
  </r>
  <r>
    <x v="1"/>
    <x v="43"/>
    <x v="21"/>
    <n v="339182"/>
    <n v="5372"/>
    <n v="346239"/>
    <n v="4328"/>
    <n v="63.13886820551005"/>
  </r>
  <r>
    <x v="0"/>
    <x v="45"/>
    <x v="15"/>
    <n v="48539"/>
    <n v="769"/>
    <n v="113184"/>
    <n v="1567"/>
    <n v="63.119635890767228"/>
  </r>
  <r>
    <x v="1"/>
    <x v="43"/>
    <x v="3"/>
    <n v="296652"/>
    <n v="4706"/>
    <n v="296751"/>
    <n v="4177"/>
    <n v="63.036974075648111"/>
  </r>
  <r>
    <x v="2"/>
    <x v="45"/>
    <x v="21"/>
    <n v="502981"/>
    <n v="7987"/>
    <n v="380739"/>
    <n v="5225"/>
    <n v="62.974959308876926"/>
  </r>
  <r>
    <x v="3"/>
    <x v="45"/>
    <x v="23"/>
    <n v="618512"/>
    <n v="9840"/>
    <n v="594312"/>
    <n v="8436"/>
    <n v="62.856910569105693"/>
  </r>
  <r>
    <x v="1"/>
    <x v="45"/>
    <x v="9"/>
    <n v="3165475"/>
    <n v="50370"/>
    <n v="3576829"/>
    <n v="50647"/>
    <n v="62.844451062140166"/>
  </r>
  <r>
    <x v="2"/>
    <x v="43"/>
    <x v="3"/>
    <n v="236319"/>
    <n v="3761"/>
    <n v="294857"/>
    <n v="4620"/>
    <n v="62.834086679074716"/>
  </r>
  <r>
    <x v="2"/>
    <x v="45"/>
    <x v="16"/>
    <n v="587088"/>
    <n v="9350"/>
    <n v="887798"/>
    <n v="12220"/>
    <n v="62.790160427807486"/>
  </r>
  <r>
    <x v="2"/>
    <x v="43"/>
    <x v="25"/>
    <n v="247693"/>
    <n v="3950"/>
    <n v="256931"/>
    <n v="3660"/>
    <n v="62.707088607594933"/>
  </r>
  <r>
    <x v="1"/>
    <x v="43"/>
    <x v="23"/>
    <n v="295764"/>
    <n v="4718"/>
    <n v="268926"/>
    <n v="3956"/>
    <n v="62.688427299703264"/>
  </r>
  <r>
    <x v="2"/>
    <x v="45"/>
    <x v="6"/>
    <n v="829880"/>
    <n v="13249"/>
    <n v="1498292"/>
    <n v="22486"/>
    <n v="62.637180164540723"/>
  </r>
  <r>
    <x v="3"/>
    <x v="45"/>
    <x v="12"/>
    <n v="423054"/>
    <n v="6758"/>
    <n v="680111"/>
    <n v="9325"/>
    <n v="62.600473512873634"/>
  </r>
  <r>
    <x v="2"/>
    <x v="45"/>
    <x v="27"/>
    <n v="1141600"/>
    <n v="18273"/>
    <n v="637253"/>
    <n v="9163"/>
    <n v="62.474689432496035"/>
  </r>
  <r>
    <x v="4"/>
    <x v="47"/>
    <x v="5"/>
    <n v="5740"/>
    <n v="92"/>
    <n v="5381"/>
    <n v="78"/>
    <n v="62.391304347826086"/>
  </r>
  <r>
    <x v="2"/>
    <x v="45"/>
    <x v="12"/>
    <n v="825974"/>
    <n v="13278"/>
    <n v="633577"/>
    <n v="9294"/>
    <n v="62.206205753878599"/>
  </r>
  <r>
    <x v="2"/>
    <x v="43"/>
    <x v="10"/>
    <n v="353172"/>
    <n v="5680"/>
    <n v="318508"/>
    <n v="4638"/>
    <n v="62.17816901408451"/>
  </r>
  <r>
    <x v="1"/>
    <x v="43"/>
    <x v="16"/>
    <n v="267376"/>
    <n v="4304"/>
    <n v="369018"/>
    <n v="3953"/>
    <n v="62.122676579925653"/>
  </r>
  <r>
    <x v="4"/>
    <x v="47"/>
    <x v="7"/>
    <n v="6020"/>
    <n v="97"/>
    <n v="5644"/>
    <n v="83"/>
    <n v="62.061855670103093"/>
  </r>
  <r>
    <x v="2"/>
    <x v="45"/>
    <x v="18"/>
    <n v="1554151"/>
    <n v="25047"/>
    <n v="933606"/>
    <n v="13377"/>
    <n v="62.049387152153948"/>
  </r>
  <r>
    <x v="4"/>
    <x v="47"/>
    <x v="12"/>
    <n v="5085"/>
    <n v="82"/>
    <n v="4819"/>
    <n v="71"/>
    <n v="62.012195121951223"/>
  </r>
  <r>
    <x v="2"/>
    <x v="15"/>
    <x v="27"/>
    <n v="-372"/>
    <n v="-6"/>
    <n v="0"/>
    <n v="-4"/>
    <n v="62"/>
  </r>
  <r>
    <x v="4"/>
    <x v="47"/>
    <x v="22"/>
    <n v="6862"/>
    <n v="111"/>
    <n v="6433"/>
    <n v="95"/>
    <n v="61.81981981981982"/>
  </r>
  <r>
    <x v="2"/>
    <x v="45"/>
    <x v="4"/>
    <n v="1003584"/>
    <n v="16239"/>
    <n v="679481"/>
    <n v="10006"/>
    <n v="61.800849806022541"/>
  </r>
  <r>
    <x v="4"/>
    <x v="45"/>
    <x v="17"/>
    <n v="18336"/>
    <n v="297"/>
    <n v="17190"/>
    <n v="254"/>
    <n v="61.737373737373737"/>
  </r>
  <r>
    <x v="2"/>
    <x v="45"/>
    <x v="20"/>
    <n v="1487988"/>
    <n v="24201"/>
    <n v="1035948"/>
    <n v="15083"/>
    <n v="61.484566753439942"/>
  </r>
  <r>
    <x v="4"/>
    <x v="47"/>
    <x v="10"/>
    <n v="5706"/>
    <n v="93"/>
    <n v="5401"/>
    <n v="80"/>
    <n v="61.354838709677416"/>
  </r>
  <r>
    <x v="2"/>
    <x v="45"/>
    <x v="13"/>
    <n v="873209"/>
    <n v="14234"/>
    <n v="856332"/>
    <n v="12502"/>
    <n v="61.346705072361949"/>
  </r>
  <r>
    <x v="3"/>
    <x v="45"/>
    <x v="21"/>
    <n v="448768"/>
    <n v="7319"/>
    <n v="488904"/>
    <n v="6202"/>
    <n v="61.31548025686569"/>
  </r>
  <r>
    <x v="0"/>
    <x v="45"/>
    <x v="11"/>
    <n v="37584"/>
    <n v="613"/>
    <n v="88833"/>
    <n v="1240"/>
    <n v="61.311582381729202"/>
  </r>
  <r>
    <x v="2"/>
    <x v="45"/>
    <x v="22"/>
    <n v="883914"/>
    <n v="14417"/>
    <n v="731870"/>
    <n v="10888"/>
    <n v="61.310536172574047"/>
  </r>
  <r>
    <x v="1"/>
    <x v="28"/>
    <x v="20"/>
    <n v="-245"/>
    <n v="-4"/>
    <n v="9399"/>
    <n v="14"/>
    <n v="61.25"/>
  </r>
  <r>
    <x v="4"/>
    <x v="47"/>
    <x v="2"/>
    <n v="10040"/>
    <n v="164"/>
    <n v="9413"/>
    <n v="140"/>
    <n v="61.219512195121951"/>
  </r>
  <r>
    <x v="0"/>
    <x v="45"/>
    <x v="10"/>
    <n v="134760"/>
    <n v="2207"/>
    <n v="118134"/>
    <n v="1754"/>
    <n v="61.060262800181242"/>
  </r>
  <r>
    <x v="0"/>
    <x v="45"/>
    <x v="12"/>
    <n v="167277"/>
    <n v="2742"/>
    <n v="110819"/>
    <n v="1615"/>
    <n v="61.005470459518598"/>
  </r>
  <r>
    <x v="4"/>
    <x v="47"/>
    <x v="17"/>
    <n v="10239"/>
    <n v="168"/>
    <n v="9599"/>
    <n v="144"/>
    <n v="60.946428571428569"/>
  </r>
  <r>
    <x v="2"/>
    <x v="45"/>
    <x v="2"/>
    <n v="749073"/>
    <n v="12360"/>
    <n v="648183"/>
    <n v="9837"/>
    <n v="60.604611650485438"/>
  </r>
  <r>
    <x v="1"/>
    <x v="45"/>
    <x v="10"/>
    <n v="4074069"/>
    <n v="67334"/>
    <n v="2760585"/>
    <n v="41755"/>
    <n v="60.505376184394215"/>
  </r>
  <r>
    <x v="0"/>
    <x v="45"/>
    <x v="23"/>
    <n v="15807"/>
    <n v="262"/>
    <n v="220338"/>
    <n v="2837"/>
    <n v="60.332061068702288"/>
  </r>
  <r>
    <x v="3"/>
    <x v="45"/>
    <x v="2"/>
    <n v="617243"/>
    <n v="10237"/>
    <n v="812051"/>
    <n v="11039"/>
    <n v="60.295301357819675"/>
  </r>
  <r>
    <x v="2"/>
    <x v="43"/>
    <x v="16"/>
    <n v="296818"/>
    <n v="4928"/>
    <n v="307469"/>
    <n v="4821"/>
    <n v="60.230925324675326"/>
  </r>
  <r>
    <x v="2"/>
    <x v="45"/>
    <x v="10"/>
    <n v="769984"/>
    <n v="12808"/>
    <n v="916645"/>
    <n v="13651"/>
    <n v="60.117426608369769"/>
  </r>
  <r>
    <x v="1"/>
    <x v="45"/>
    <x v="17"/>
    <n v="2906868"/>
    <n v="48373"/>
    <n v="2526130"/>
    <n v="38884"/>
    <n v="60.092779029623962"/>
  </r>
  <r>
    <x v="2"/>
    <x v="43"/>
    <x v="4"/>
    <n v="378820"/>
    <n v="6305"/>
    <n v="332326"/>
    <n v="5340"/>
    <n v="60.082474226804123"/>
  </r>
  <r>
    <x v="5"/>
    <x v="43"/>
    <x v="8"/>
    <n v="120"/>
    <n v="2"/>
    <n v="112"/>
    <n v="1"/>
    <n v="60"/>
  </r>
  <r>
    <x v="1"/>
    <x v="45"/>
    <x v="18"/>
    <n v="1856402"/>
    <n v="30974"/>
    <n v="1525401"/>
    <n v="23370"/>
    <n v="59.9342028798347"/>
  </r>
  <r>
    <x v="2"/>
    <x v="45"/>
    <x v="17"/>
    <n v="679589"/>
    <n v="11340"/>
    <n v="1295130"/>
    <n v="19435"/>
    <n v="59.928483245149913"/>
  </r>
  <r>
    <x v="2"/>
    <x v="43"/>
    <x v="28"/>
    <n v="252452"/>
    <n v="4214"/>
    <n v="239070"/>
    <n v="3743"/>
    <n v="59.907925961082107"/>
  </r>
  <r>
    <x v="1"/>
    <x v="45"/>
    <x v="27"/>
    <n v="1466637"/>
    <n v="24603"/>
    <n v="1243812"/>
    <n v="19261"/>
    <n v="59.612120473113038"/>
  </r>
  <r>
    <x v="2"/>
    <x v="43"/>
    <x v="27"/>
    <n v="289556"/>
    <n v="4908"/>
    <n v="315670"/>
    <n v="5212"/>
    <n v="58.996740016299917"/>
  </r>
  <r>
    <x v="4"/>
    <x v="45"/>
    <x v="7"/>
    <n v="6370"/>
    <n v="108"/>
    <n v="5972"/>
    <n v="93"/>
    <n v="58.981481481481481"/>
  </r>
  <r>
    <x v="4"/>
    <x v="47"/>
    <x v="4"/>
    <n v="7840"/>
    <n v="133"/>
    <n v="7350"/>
    <n v="114"/>
    <n v="58.94736842105263"/>
  </r>
  <r>
    <x v="0"/>
    <x v="43"/>
    <x v="6"/>
    <n v="162137"/>
    <n v="2757"/>
    <n v="149590"/>
    <n v="2202"/>
    <n v="58.809212912586148"/>
  </r>
  <r>
    <x v="1"/>
    <x v="45"/>
    <x v="5"/>
    <n v="2093139"/>
    <n v="35689"/>
    <n v="1350049"/>
    <n v="21190"/>
    <n v="58.649415786376757"/>
  </r>
  <r>
    <x v="4"/>
    <x v="45"/>
    <x v="4"/>
    <n v="7673"/>
    <n v="131"/>
    <n v="7194"/>
    <n v="113"/>
    <n v="58.572519083969468"/>
  </r>
  <r>
    <x v="3"/>
    <x v="47"/>
    <x v="0"/>
    <n v="252681"/>
    <n v="4323"/>
    <n v="253787"/>
    <n v="4204"/>
    <n v="58.450381679389317"/>
  </r>
  <r>
    <x v="2"/>
    <x v="48"/>
    <x v="15"/>
    <n v="421387"/>
    <n v="7233"/>
    <n v="510147"/>
    <n v="12369"/>
    <n v="58.258952025438958"/>
  </r>
  <r>
    <x v="1"/>
    <x v="45"/>
    <x v="20"/>
    <n v="2316603"/>
    <n v="39827"/>
    <n v="1833729"/>
    <n v="28590"/>
    <n v="58.166645742837773"/>
  </r>
  <r>
    <x v="1"/>
    <x v="45"/>
    <x v="12"/>
    <n v="3644779"/>
    <n v="62804"/>
    <n v="2608440"/>
    <n v="41261"/>
    <n v="58.034185720654733"/>
  </r>
  <r>
    <x v="0"/>
    <x v="45"/>
    <x v="3"/>
    <n v="220936"/>
    <n v="3813"/>
    <n v="109086"/>
    <n v="1500"/>
    <n v="57.942827170207188"/>
  </r>
  <r>
    <x v="2"/>
    <x v="45"/>
    <x v="7"/>
    <n v="443982"/>
    <n v="7696"/>
    <n v="622512"/>
    <n v="9305"/>
    <n v="57.689968814968815"/>
  </r>
  <r>
    <x v="1"/>
    <x v="45"/>
    <x v="13"/>
    <n v="2077862"/>
    <n v="36042"/>
    <n v="1615874"/>
    <n v="25674"/>
    <n v="57.651129238111089"/>
  </r>
  <r>
    <x v="3"/>
    <x v="47"/>
    <x v="24"/>
    <n v="366450"/>
    <n v="6357"/>
    <n v="305686"/>
    <n v="4736"/>
    <n v="57.645115620575744"/>
  </r>
  <r>
    <x v="0"/>
    <x v="45"/>
    <x v="0"/>
    <n v="104264"/>
    <n v="1811"/>
    <n v="89994"/>
    <n v="1256"/>
    <n v="57.572611816675867"/>
  </r>
  <r>
    <x v="4"/>
    <x v="47"/>
    <x v="25"/>
    <n v="6902"/>
    <n v="120"/>
    <n v="6471"/>
    <n v="103"/>
    <n v="57.516666666666666"/>
  </r>
  <r>
    <x v="0"/>
    <x v="45"/>
    <x v="20"/>
    <n v="137096"/>
    <n v="2387"/>
    <n v="107841"/>
    <n v="1619"/>
    <n v="57.434436531210721"/>
  </r>
  <r>
    <x v="1"/>
    <x v="45"/>
    <x v="8"/>
    <n v="1956668"/>
    <n v="34071"/>
    <n v="1619607"/>
    <n v="25385"/>
    <n v="57.429133280502477"/>
  </r>
  <r>
    <x v="0"/>
    <x v="45"/>
    <x v="27"/>
    <n v="125049"/>
    <n v="2178"/>
    <n v="96498"/>
    <n v="1397"/>
    <n v="57.414600550964188"/>
  </r>
  <r>
    <x v="2"/>
    <x v="43"/>
    <x v="13"/>
    <n v="298692"/>
    <n v="5204"/>
    <n v="271866"/>
    <n v="3830"/>
    <n v="57.396617986164486"/>
  </r>
  <r>
    <x v="3"/>
    <x v="33"/>
    <x v="26"/>
    <n v="-8064"/>
    <n v="-141"/>
    <n v="3014"/>
    <n v="6"/>
    <n v="57.191489361702125"/>
  </r>
  <r>
    <x v="0"/>
    <x v="45"/>
    <x v="6"/>
    <n v="93626"/>
    <n v="1640"/>
    <n v="241971"/>
    <n v="3384"/>
    <n v="57.0890243902439"/>
  </r>
  <r>
    <x v="2"/>
    <x v="43"/>
    <x v="19"/>
    <n v="450626"/>
    <n v="7907"/>
    <n v="428619"/>
    <n v="6786"/>
    <n v="56.990767674212719"/>
  </r>
  <r>
    <x v="2"/>
    <x v="43"/>
    <x v="1"/>
    <n v="311702"/>
    <n v="5492"/>
    <n v="308516"/>
    <n v="5317"/>
    <n v="56.755644573925707"/>
  </r>
  <r>
    <x v="0"/>
    <x v="45"/>
    <x v="17"/>
    <n v="87800"/>
    <n v="1547"/>
    <n v="168542"/>
    <n v="2456"/>
    <n v="56.755009696186164"/>
  </r>
  <r>
    <x v="2"/>
    <x v="45"/>
    <x v="19"/>
    <n v="725822"/>
    <n v="12858"/>
    <n v="917548"/>
    <n v="14021"/>
    <n v="56.449058951625446"/>
  </r>
  <r>
    <x v="1"/>
    <x v="43"/>
    <x v="14"/>
    <n v="311266"/>
    <n v="5532"/>
    <n v="305078"/>
    <n v="4967"/>
    <n v="56.266449746926973"/>
  </r>
  <r>
    <x v="4"/>
    <x v="45"/>
    <x v="12"/>
    <n v="10287"/>
    <n v="183"/>
    <n v="9855"/>
    <n v="159"/>
    <n v="56.213114754098363"/>
  </r>
  <r>
    <x v="0"/>
    <x v="45"/>
    <x v="7"/>
    <n v="137031"/>
    <n v="2439"/>
    <n v="140032"/>
    <n v="2005"/>
    <n v="56.183271832718326"/>
  </r>
  <r>
    <x v="1"/>
    <x v="45"/>
    <x v="19"/>
    <n v="4587248"/>
    <n v="81720"/>
    <n v="5099106"/>
    <n v="78679"/>
    <n v="56.133724914341656"/>
  </r>
  <r>
    <x v="3"/>
    <x v="4"/>
    <x v="20"/>
    <n v="112"/>
    <n v="2"/>
    <n v="378"/>
    <n v="4"/>
    <n v="56"/>
  </r>
  <r>
    <x v="2"/>
    <x v="43"/>
    <x v="23"/>
    <n v="802615"/>
    <n v="14349"/>
    <n v="822538"/>
    <n v="13488"/>
    <n v="55.935256812321413"/>
  </r>
  <r>
    <x v="1"/>
    <x v="45"/>
    <x v="22"/>
    <n v="1593409"/>
    <n v="28587"/>
    <n v="1979472"/>
    <n v="31292"/>
    <n v="55.738937279182842"/>
  </r>
  <r>
    <x v="1"/>
    <x v="45"/>
    <x v="4"/>
    <n v="2581120"/>
    <n v="46407"/>
    <n v="2311236"/>
    <n v="37598"/>
    <n v="55.619195380007326"/>
  </r>
  <r>
    <x v="1"/>
    <x v="45"/>
    <x v="7"/>
    <n v="2092355"/>
    <n v="37681"/>
    <n v="2335440"/>
    <n v="37565"/>
    <n v="55.528117618959158"/>
  </r>
  <r>
    <x v="3"/>
    <x v="47"/>
    <x v="14"/>
    <n v="479015"/>
    <n v="8632"/>
    <n v="357940"/>
    <n v="5887"/>
    <n v="55.492933271547727"/>
  </r>
  <r>
    <x v="1"/>
    <x v="43"/>
    <x v="12"/>
    <n v="413929"/>
    <n v="7465"/>
    <n v="611472"/>
    <n v="6227"/>
    <n v="55.449296718017415"/>
  </r>
  <r>
    <x v="2"/>
    <x v="45"/>
    <x v="3"/>
    <n v="1088962"/>
    <n v="19672"/>
    <n v="623856"/>
    <n v="8704"/>
    <n v="55.355937372915818"/>
  </r>
  <r>
    <x v="3"/>
    <x v="47"/>
    <x v="18"/>
    <n v="359613"/>
    <n v="6501"/>
    <n v="489828"/>
    <n v="8486"/>
    <n v="55.316566682048915"/>
  </r>
  <r>
    <x v="4"/>
    <x v="45"/>
    <x v="8"/>
    <n v="11865"/>
    <n v="215"/>
    <n v="11124"/>
    <n v="184"/>
    <n v="55.186046511627907"/>
  </r>
  <r>
    <x v="3"/>
    <x v="47"/>
    <x v="15"/>
    <n v="511311"/>
    <n v="9299"/>
    <n v="496763"/>
    <n v="8403"/>
    <n v="54.985589848370793"/>
  </r>
  <r>
    <x v="2"/>
    <x v="43"/>
    <x v="0"/>
    <n v="275467"/>
    <n v="5029"/>
    <n v="257100"/>
    <n v="3884"/>
    <n v="54.77570093457944"/>
  </r>
  <r>
    <x v="3"/>
    <x v="47"/>
    <x v="28"/>
    <n v="240799"/>
    <n v="4456"/>
    <n v="191076"/>
    <n v="3439"/>
    <n v="54.039272890484739"/>
  </r>
  <r>
    <x v="0"/>
    <x v="33"/>
    <x v="20"/>
    <n v="-162"/>
    <n v="-3"/>
    <n v="3672"/>
    <n v="11"/>
    <n v="54"/>
  </r>
  <r>
    <x v="1"/>
    <x v="45"/>
    <x v="3"/>
    <n v="2237932"/>
    <n v="41642"/>
    <n v="1490009"/>
    <n v="22149"/>
    <n v="53.742183372556553"/>
  </r>
  <r>
    <x v="3"/>
    <x v="47"/>
    <x v="17"/>
    <n v="670852"/>
    <n v="12517"/>
    <n v="542224"/>
    <n v="9605"/>
    <n v="53.595270432212189"/>
  </r>
  <r>
    <x v="3"/>
    <x v="47"/>
    <x v="26"/>
    <n v="285684"/>
    <n v="5332"/>
    <n v="214509"/>
    <n v="3500"/>
    <n v="53.579144786196551"/>
  </r>
  <r>
    <x v="2"/>
    <x v="43"/>
    <x v="6"/>
    <n v="756626"/>
    <n v="14247"/>
    <n v="681408"/>
    <n v="11355"/>
    <n v="53.107741980767884"/>
  </r>
  <r>
    <x v="1"/>
    <x v="45"/>
    <x v="6"/>
    <n v="2126114"/>
    <n v="40144"/>
    <n v="3047138"/>
    <n v="46961"/>
    <n v="52.962186129932242"/>
  </r>
  <r>
    <x v="1"/>
    <x v="45"/>
    <x v="16"/>
    <n v="820156"/>
    <n v="15741"/>
    <n v="1056508"/>
    <n v="14699"/>
    <n v="52.103170065434213"/>
  </r>
  <r>
    <x v="3"/>
    <x v="47"/>
    <x v="12"/>
    <n v="285064"/>
    <n v="5473"/>
    <n v="334509"/>
    <n v="5949"/>
    <n v="52.085510688836102"/>
  </r>
  <r>
    <x v="3"/>
    <x v="46"/>
    <x v="11"/>
    <n v="520"/>
    <n v="10"/>
    <n v="658"/>
    <n v="21"/>
    <n v="52"/>
  </r>
  <r>
    <x v="3"/>
    <x v="47"/>
    <x v="16"/>
    <n v="651228"/>
    <n v="12653"/>
    <n v="431636"/>
    <n v="7457"/>
    <n v="51.468268394847072"/>
  </r>
  <r>
    <x v="3"/>
    <x v="47"/>
    <x v="6"/>
    <n v="535202"/>
    <n v="10440"/>
    <n v="560112"/>
    <n v="9965"/>
    <n v="51.264559386973183"/>
  </r>
  <r>
    <x v="3"/>
    <x v="47"/>
    <x v="7"/>
    <n v="397039"/>
    <n v="7758"/>
    <n v="487876"/>
    <n v="8717"/>
    <n v="51.178009796339261"/>
  </r>
  <r>
    <x v="3"/>
    <x v="47"/>
    <x v="25"/>
    <n v="138924"/>
    <n v="2718"/>
    <n v="118617"/>
    <n v="2448"/>
    <n v="51.11258278145695"/>
  </r>
  <r>
    <x v="3"/>
    <x v="47"/>
    <x v="9"/>
    <n v="836216"/>
    <n v="16387"/>
    <n v="745280"/>
    <n v="12958"/>
    <n v="51.029230487581621"/>
  </r>
  <r>
    <x v="3"/>
    <x v="47"/>
    <x v="8"/>
    <n v="745662"/>
    <n v="14681"/>
    <n v="454611"/>
    <n v="7902"/>
    <n v="50.790954294666577"/>
  </r>
  <r>
    <x v="3"/>
    <x v="47"/>
    <x v="13"/>
    <n v="235216"/>
    <n v="4639"/>
    <n v="448715"/>
    <n v="8151"/>
    <n v="50.704031041172669"/>
  </r>
  <r>
    <x v="3"/>
    <x v="4"/>
    <x v="19"/>
    <n v="607"/>
    <n v="12"/>
    <n v="217"/>
    <n v="2"/>
    <n v="50.583333333333336"/>
  </r>
  <r>
    <x v="3"/>
    <x v="47"/>
    <x v="20"/>
    <n v="620538"/>
    <n v="12283"/>
    <n v="421604"/>
    <n v="7378"/>
    <n v="50.520068387201825"/>
  </r>
  <r>
    <x v="3"/>
    <x v="47"/>
    <x v="27"/>
    <n v="382490"/>
    <n v="7625"/>
    <n v="364775"/>
    <n v="6412"/>
    <n v="50.162622950819674"/>
  </r>
  <r>
    <x v="2"/>
    <x v="46"/>
    <x v="8"/>
    <n v="40836"/>
    <n v="816"/>
    <n v="12169"/>
    <n v="304"/>
    <n v="50.044117647058826"/>
  </r>
  <r>
    <x v="3"/>
    <x v="47"/>
    <x v="23"/>
    <n v="992076"/>
    <n v="19833"/>
    <n v="513988"/>
    <n v="8987"/>
    <n v="50.021479352594163"/>
  </r>
  <r>
    <x v="3"/>
    <x v="47"/>
    <x v="10"/>
    <n v="278550"/>
    <n v="5599"/>
    <n v="354675"/>
    <n v="6372"/>
    <n v="49.749955349169497"/>
  </r>
  <r>
    <x v="3"/>
    <x v="47"/>
    <x v="11"/>
    <n v="317842"/>
    <n v="6389"/>
    <n v="327148"/>
    <n v="5370"/>
    <n v="49.7483174205666"/>
  </r>
  <r>
    <x v="3"/>
    <x v="47"/>
    <x v="22"/>
    <n v="499764"/>
    <n v="10058"/>
    <n v="373796"/>
    <n v="6625"/>
    <n v="49.688208391330285"/>
  </r>
  <r>
    <x v="3"/>
    <x v="47"/>
    <x v="4"/>
    <n v="444711"/>
    <n v="8954"/>
    <n v="318807"/>
    <n v="5649"/>
    <n v="49.666182711637255"/>
  </r>
  <r>
    <x v="0"/>
    <x v="43"/>
    <x v="0"/>
    <n v="21284"/>
    <n v="429"/>
    <n v="19681"/>
    <n v="317"/>
    <n v="49.613053613053616"/>
  </r>
  <r>
    <x v="3"/>
    <x v="46"/>
    <x v="1"/>
    <n v="990"/>
    <n v="20"/>
    <n v="725"/>
    <n v="21"/>
    <n v="49.5"/>
  </r>
  <r>
    <x v="1"/>
    <x v="45"/>
    <x v="2"/>
    <n v="1453358"/>
    <n v="29382"/>
    <n v="1716375"/>
    <n v="27776"/>
    <n v="49.464229800558165"/>
  </r>
  <r>
    <x v="0"/>
    <x v="43"/>
    <x v="14"/>
    <n v="21316"/>
    <n v="437"/>
    <n v="17797"/>
    <n v="298"/>
    <n v="48.778032036613276"/>
  </r>
  <r>
    <x v="0"/>
    <x v="45"/>
    <x v="2"/>
    <n v="79532"/>
    <n v="1639"/>
    <n v="120747"/>
    <n v="1767"/>
    <n v="48.524710189139718"/>
  </r>
  <r>
    <x v="3"/>
    <x v="47"/>
    <x v="19"/>
    <n v="440748"/>
    <n v="9100"/>
    <n v="624660"/>
    <n v="11361"/>
    <n v="48.433846153846154"/>
  </r>
  <r>
    <x v="2"/>
    <x v="47"/>
    <x v="8"/>
    <n v="756684"/>
    <n v="15627"/>
    <n v="468690"/>
    <n v="9594"/>
    <n v="48.421578038011134"/>
  </r>
  <r>
    <x v="3"/>
    <x v="47"/>
    <x v="21"/>
    <n v="425039"/>
    <n v="8802"/>
    <n v="298340"/>
    <n v="5167"/>
    <n v="48.288911610997502"/>
  </r>
  <r>
    <x v="2"/>
    <x v="48"/>
    <x v="23"/>
    <n v="393192"/>
    <n v="8163"/>
    <n v="535971"/>
    <n v="12646"/>
    <n v="48.167585446527013"/>
  </r>
  <r>
    <x v="2"/>
    <x v="47"/>
    <x v="22"/>
    <n v="510496"/>
    <n v="10631"/>
    <n v="404598"/>
    <n v="8543"/>
    <n v="48.019565421879406"/>
  </r>
  <r>
    <x v="0"/>
    <x v="43"/>
    <x v="8"/>
    <n v="28666"/>
    <n v="599"/>
    <n v="23139"/>
    <n v="520"/>
    <n v="47.856427378964945"/>
  </r>
  <r>
    <x v="0"/>
    <x v="46"/>
    <x v="26"/>
    <n v="1236"/>
    <n v="26"/>
    <n v="1234"/>
    <n v="31"/>
    <n v="47.53846153846154"/>
  </r>
  <r>
    <x v="3"/>
    <x v="47"/>
    <x v="5"/>
    <n v="776786"/>
    <n v="16355"/>
    <n v="392397"/>
    <n v="7042"/>
    <n v="47.495322531335979"/>
  </r>
  <r>
    <x v="3"/>
    <x v="47"/>
    <x v="3"/>
    <n v="437702"/>
    <n v="9220"/>
    <n v="464922"/>
    <n v="8374"/>
    <n v="47.473101952277659"/>
  </r>
  <r>
    <x v="4"/>
    <x v="48"/>
    <x v="11"/>
    <n v="11279"/>
    <n v="240"/>
    <n v="10611"/>
    <n v="208"/>
    <n v="46.99583333333333"/>
  </r>
  <r>
    <x v="3"/>
    <x v="45"/>
    <x v="1"/>
    <n v="137769"/>
    <n v="2932"/>
    <n v="466674"/>
    <n v="5908"/>
    <n v="46.98806275579809"/>
  </r>
  <r>
    <x v="0"/>
    <x v="43"/>
    <x v="12"/>
    <n v="28654"/>
    <n v="613"/>
    <n v="31825"/>
    <n v="573"/>
    <n v="46.743882544861336"/>
  </r>
  <r>
    <x v="2"/>
    <x v="16"/>
    <x v="1"/>
    <n v="140"/>
    <n v="3"/>
    <n v="-829"/>
    <n v="-1"/>
    <n v="46.666666666666664"/>
  </r>
  <r>
    <x v="0"/>
    <x v="43"/>
    <x v="15"/>
    <n v="17316"/>
    <n v="373"/>
    <n v="45986"/>
    <n v="470"/>
    <n v="46.423592493297591"/>
  </r>
  <r>
    <x v="1"/>
    <x v="47"/>
    <x v="8"/>
    <n v="520806"/>
    <n v="11249"/>
    <n v="491367"/>
    <n v="9237"/>
    <n v="46.297982042848254"/>
  </r>
  <r>
    <x v="4"/>
    <x v="47"/>
    <x v="8"/>
    <n v="5544"/>
    <n v="120"/>
    <n v="5198"/>
    <n v="103"/>
    <n v="46.2"/>
  </r>
  <r>
    <x v="0"/>
    <x v="43"/>
    <x v="26"/>
    <n v="30523"/>
    <n v="661"/>
    <n v="14082"/>
    <n v="216"/>
    <n v="46.177004538577911"/>
  </r>
  <r>
    <x v="0"/>
    <x v="43"/>
    <x v="3"/>
    <n v="32413"/>
    <n v="702"/>
    <n v="19830"/>
    <n v="411"/>
    <n v="46.172364672364672"/>
  </r>
  <r>
    <x v="2"/>
    <x v="47"/>
    <x v="19"/>
    <n v="477854"/>
    <n v="10360"/>
    <n v="518238"/>
    <n v="11055"/>
    <n v="46.124903474903476"/>
  </r>
  <r>
    <x v="3"/>
    <x v="2"/>
    <x v="11"/>
    <n v="138"/>
    <n v="3"/>
    <n v="3380"/>
    <n v="12"/>
    <n v="46"/>
  </r>
  <r>
    <x v="4"/>
    <x v="48"/>
    <x v="15"/>
    <n v="14944"/>
    <n v="325"/>
    <n v="14010"/>
    <n v="278"/>
    <n v="45.981538461538463"/>
  </r>
  <r>
    <x v="0"/>
    <x v="43"/>
    <x v="28"/>
    <n v="23474"/>
    <n v="513"/>
    <n v="16502"/>
    <n v="289"/>
    <n v="45.758284600389864"/>
  </r>
  <r>
    <x v="2"/>
    <x v="47"/>
    <x v="15"/>
    <n v="602727"/>
    <n v="13185"/>
    <n v="718860"/>
    <n v="17271"/>
    <n v="45.713083048919223"/>
  </r>
  <r>
    <x v="3"/>
    <x v="47"/>
    <x v="2"/>
    <n v="473972"/>
    <n v="10369"/>
    <n v="463407"/>
    <n v="8392"/>
    <n v="45.71048317099045"/>
  </r>
  <r>
    <x v="2"/>
    <x v="47"/>
    <x v="6"/>
    <n v="502556"/>
    <n v="11013"/>
    <n v="794223"/>
    <n v="16573"/>
    <n v="45.632979206392449"/>
  </r>
  <r>
    <x v="4"/>
    <x v="48"/>
    <x v="21"/>
    <n v="8466"/>
    <n v="186"/>
    <n v="7937"/>
    <n v="159"/>
    <n v="45.516129032258064"/>
  </r>
  <r>
    <x v="0"/>
    <x v="47"/>
    <x v="8"/>
    <n v="31926"/>
    <n v="702"/>
    <n v="64630"/>
    <n v="1423"/>
    <n v="45.478632478632477"/>
  </r>
  <r>
    <x v="4"/>
    <x v="48"/>
    <x v="16"/>
    <n v="8161"/>
    <n v="181"/>
    <n v="7708"/>
    <n v="157"/>
    <n v="45.088397790055247"/>
  </r>
  <r>
    <x v="4"/>
    <x v="48"/>
    <x v="24"/>
    <n v="11250"/>
    <n v="250"/>
    <n v="10472"/>
    <n v="213"/>
    <n v="45"/>
  </r>
  <r>
    <x v="2"/>
    <x v="47"/>
    <x v="27"/>
    <n v="578307"/>
    <n v="12893"/>
    <n v="333529"/>
    <n v="6950"/>
    <n v="44.854339564104556"/>
  </r>
  <r>
    <x v="1"/>
    <x v="47"/>
    <x v="10"/>
    <n v="1448904"/>
    <n v="32330"/>
    <n v="875910"/>
    <n v="18096"/>
    <n v="44.816084132384781"/>
  </r>
  <r>
    <x v="1"/>
    <x v="47"/>
    <x v="14"/>
    <n v="673381"/>
    <n v="15028"/>
    <n v="345292"/>
    <n v="7322"/>
    <n v="44.808424274687248"/>
  </r>
  <r>
    <x v="4"/>
    <x v="48"/>
    <x v="14"/>
    <n v="10305"/>
    <n v="230"/>
    <n v="9661"/>
    <n v="197"/>
    <n v="44.804347826086953"/>
  </r>
  <r>
    <x v="2"/>
    <x v="47"/>
    <x v="23"/>
    <n v="813700"/>
    <n v="18291"/>
    <n v="825037"/>
    <n v="17518"/>
    <n v="44.486359411732543"/>
  </r>
  <r>
    <x v="0"/>
    <x v="47"/>
    <x v="6"/>
    <n v="112281"/>
    <n v="2539"/>
    <n v="110401"/>
    <n v="2167"/>
    <n v="44.222528554549037"/>
  </r>
  <r>
    <x v="3"/>
    <x v="46"/>
    <x v="6"/>
    <n v="6540"/>
    <n v="148"/>
    <n v="3453"/>
    <n v="87"/>
    <n v="44.189189189189186"/>
  </r>
  <r>
    <x v="1"/>
    <x v="47"/>
    <x v="19"/>
    <n v="1384640"/>
    <n v="31425"/>
    <n v="1825146"/>
    <n v="37241"/>
    <n v="44.061734287987271"/>
  </r>
  <r>
    <x v="1"/>
    <x v="47"/>
    <x v="9"/>
    <n v="1123768"/>
    <n v="25562"/>
    <n v="1324264"/>
    <n v="27343"/>
    <n v="43.962444253188323"/>
  </r>
  <r>
    <x v="2"/>
    <x v="46"/>
    <x v="0"/>
    <n v="3428"/>
    <n v="78"/>
    <n v="3744"/>
    <n v="96"/>
    <n v="43.948717948717949"/>
  </r>
  <r>
    <x v="0"/>
    <x v="47"/>
    <x v="4"/>
    <n v="103528"/>
    <n v="2358"/>
    <n v="76461"/>
    <n v="1665"/>
    <n v="43.9050042408821"/>
  </r>
  <r>
    <x v="1"/>
    <x v="47"/>
    <x v="11"/>
    <n v="429936"/>
    <n v="9795"/>
    <n v="322490"/>
    <n v="7060"/>
    <n v="43.893415007656969"/>
  </r>
  <r>
    <x v="4"/>
    <x v="48"/>
    <x v="23"/>
    <n v="7841"/>
    <n v="179"/>
    <n v="7351"/>
    <n v="153"/>
    <n v="43.804469273743017"/>
  </r>
  <r>
    <x v="2"/>
    <x v="47"/>
    <x v="17"/>
    <n v="482255"/>
    <n v="11013"/>
    <n v="744262"/>
    <n v="15763"/>
    <n v="43.789612276400618"/>
  </r>
  <r>
    <x v="4"/>
    <x v="45"/>
    <x v="2"/>
    <n v="7399"/>
    <n v="169"/>
    <n v="7021"/>
    <n v="146"/>
    <n v="43.781065088757394"/>
  </r>
  <r>
    <x v="2"/>
    <x v="47"/>
    <x v="24"/>
    <n v="673941"/>
    <n v="15421"/>
    <n v="358617"/>
    <n v="8210"/>
    <n v="43.702807859412488"/>
  </r>
  <r>
    <x v="1"/>
    <x v="47"/>
    <x v="4"/>
    <n v="596108"/>
    <n v="13641"/>
    <n v="527027"/>
    <n v="11002"/>
    <n v="43.699728758888646"/>
  </r>
  <r>
    <x v="0"/>
    <x v="43"/>
    <x v="17"/>
    <n v="38802"/>
    <n v="888"/>
    <n v="32294"/>
    <n v="543"/>
    <n v="43.695945945945944"/>
  </r>
  <r>
    <x v="1"/>
    <x v="47"/>
    <x v="7"/>
    <n v="551775"/>
    <n v="12632"/>
    <n v="604782"/>
    <n v="12562"/>
    <n v="43.680731475617478"/>
  </r>
  <r>
    <x v="2"/>
    <x v="47"/>
    <x v="9"/>
    <n v="732178"/>
    <n v="16774"/>
    <n v="440062"/>
    <n v="9261"/>
    <n v="43.649576725885296"/>
  </r>
  <r>
    <x v="3"/>
    <x v="46"/>
    <x v="9"/>
    <n v="1701"/>
    <n v="39"/>
    <n v="513"/>
    <n v="13"/>
    <n v="43.615384615384613"/>
  </r>
  <r>
    <x v="1"/>
    <x v="47"/>
    <x v="18"/>
    <n v="480827"/>
    <n v="11054"/>
    <n v="456972"/>
    <n v="9646"/>
    <n v="43.498009770218928"/>
  </r>
  <r>
    <x v="1"/>
    <x v="47"/>
    <x v="15"/>
    <n v="462257"/>
    <n v="10647"/>
    <n v="472327"/>
    <n v="10223"/>
    <n v="43.416643185873959"/>
  </r>
  <r>
    <x v="1"/>
    <x v="47"/>
    <x v="21"/>
    <n v="531431"/>
    <n v="12253"/>
    <n v="418414"/>
    <n v="8761"/>
    <n v="43.371500856932997"/>
  </r>
  <r>
    <x v="0"/>
    <x v="47"/>
    <x v="3"/>
    <n v="99188"/>
    <n v="2289"/>
    <n v="49032"/>
    <n v="1088"/>
    <n v="43.332459589340324"/>
  </r>
  <r>
    <x v="0"/>
    <x v="47"/>
    <x v="1"/>
    <n v="103539"/>
    <n v="2393"/>
    <n v="36465"/>
    <n v="806"/>
    <n v="43.26744671959883"/>
  </r>
  <r>
    <x v="2"/>
    <x v="47"/>
    <x v="11"/>
    <n v="641066"/>
    <n v="14853"/>
    <n v="458747"/>
    <n v="10167"/>
    <n v="43.160708274422674"/>
  </r>
  <r>
    <x v="2"/>
    <x v="47"/>
    <x v="14"/>
    <n v="589516"/>
    <n v="13668"/>
    <n v="351775"/>
    <n v="7317"/>
    <n v="43.131109160081941"/>
  </r>
  <r>
    <x v="1"/>
    <x v="47"/>
    <x v="27"/>
    <n v="488860"/>
    <n v="11339"/>
    <n v="359071"/>
    <n v="7635"/>
    <n v="43.113149307699089"/>
  </r>
  <r>
    <x v="1"/>
    <x v="47"/>
    <x v="17"/>
    <n v="969967"/>
    <n v="22506"/>
    <n v="731119"/>
    <n v="15584"/>
    <n v="43.098151604016707"/>
  </r>
  <r>
    <x v="0"/>
    <x v="47"/>
    <x v="19"/>
    <n v="83747"/>
    <n v="1945"/>
    <n v="80875"/>
    <n v="1818"/>
    <n v="43.05758354755784"/>
  </r>
  <r>
    <x v="2"/>
    <x v="47"/>
    <x v="20"/>
    <n v="872572"/>
    <n v="20272"/>
    <n v="592302"/>
    <n v="12352"/>
    <n v="43.043212312549329"/>
  </r>
  <r>
    <x v="1"/>
    <x v="47"/>
    <x v="23"/>
    <n v="383151"/>
    <n v="8914"/>
    <n v="496078"/>
    <n v="10262"/>
    <n v="42.983060354498541"/>
  </r>
  <r>
    <x v="1"/>
    <x v="47"/>
    <x v="20"/>
    <n v="594432"/>
    <n v="13850"/>
    <n v="503027"/>
    <n v="10791"/>
    <n v="42.919277978339352"/>
  </r>
  <r>
    <x v="2"/>
    <x v="46"/>
    <x v="12"/>
    <n v="7164"/>
    <n v="167"/>
    <n v="3919"/>
    <n v="104"/>
    <n v="42.898203592814369"/>
  </r>
  <r>
    <x v="2"/>
    <x v="47"/>
    <x v="16"/>
    <n v="304195"/>
    <n v="7098"/>
    <n v="367811"/>
    <n v="7662"/>
    <n v="42.856438433361511"/>
  </r>
  <r>
    <x v="2"/>
    <x v="47"/>
    <x v="18"/>
    <n v="598636"/>
    <n v="14018"/>
    <n v="556989"/>
    <n v="11534"/>
    <n v="42.704808103866455"/>
  </r>
  <r>
    <x v="1"/>
    <x v="47"/>
    <x v="13"/>
    <n v="481631"/>
    <n v="11310"/>
    <n v="384130"/>
    <n v="8355"/>
    <n v="42.584526967285591"/>
  </r>
  <r>
    <x v="1"/>
    <x v="47"/>
    <x v="24"/>
    <n v="312172"/>
    <n v="7340"/>
    <n v="214489"/>
    <n v="4718"/>
    <n v="42.53024523160763"/>
  </r>
  <r>
    <x v="1"/>
    <x v="47"/>
    <x v="5"/>
    <n v="661650"/>
    <n v="15565"/>
    <n v="394413"/>
    <n v="8132"/>
    <n v="42.508833922261481"/>
  </r>
  <r>
    <x v="1"/>
    <x v="47"/>
    <x v="26"/>
    <n v="333972"/>
    <n v="7858"/>
    <n v="209158"/>
    <n v="4741"/>
    <n v="42.500890811911425"/>
  </r>
  <r>
    <x v="0"/>
    <x v="47"/>
    <x v="22"/>
    <n v="154632"/>
    <n v="3639"/>
    <n v="88908"/>
    <n v="1906"/>
    <n v="42.492992580379223"/>
  </r>
  <r>
    <x v="1"/>
    <x v="47"/>
    <x v="22"/>
    <n v="701356"/>
    <n v="16535"/>
    <n v="615084"/>
    <n v="13086"/>
    <n v="42.416449954641671"/>
  </r>
  <r>
    <x v="4"/>
    <x v="48"/>
    <x v="0"/>
    <n v="3173"/>
    <n v="75"/>
    <n v="2975"/>
    <n v="64"/>
    <n v="42.306666666666665"/>
  </r>
  <r>
    <x v="2"/>
    <x v="47"/>
    <x v="5"/>
    <n v="570770"/>
    <n v="13519"/>
    <n v="291205"/>
    <n v="6070"/>
    <n v="42.219838745469339"/>
  </r>
  <r>
    <x v="1"/>
    <x v="47"/>
    <x v="6"/>
    <n v="566085"/>
    <n v="13419"/>
    <n v="637124"/>
    <n v="12802"/>
    <n v="42.185334227587745"/>
  </r>
  <r>
    <x v="0"/>
    <x v="47"/>
    <x v="18"/>
    <n v="110861"/>
    <n v="2628"/>
    <n v="85655"/>
    <n v="1852"/>
    <n v="42.18455098934551"/>
  </r>
  <r>
    <x v="0"/>
    <x v="43"/>
    <x v="13"/>
    <n v="43941"/>
    <n v="1042"/>
    <n v="32315"/>
    <n v="742"/>
    <n v="42.169865642994239"/>
  </r>
  <r>
    <x v="2"/>
    <x v="47"/>
    <x v="4"/>
    <n v="591192"/>
    <n v="14066"/>
    <n v="319275"/>
    <n v="6808"/>
    <n v="42.029859235034834"/>
  </r>
  <r>
    <x v="0"/>
    <x v="46"/>
    <x v="6"/>
    <n v="1889"/>
    <n v="45"/>
    <n v="5454"/>
    <n v="264"/>
    <n v="41.977777777777774"/>
  </r>
  <r>
    <x v="2"/>
    <x v="47"/>
    <x v="2"/>
    <n v="302741"/>
    <n v="7213"/>
    <n v="340630"/>
    <n v="7258"/>
    <n v="41.97157909330376"/>
  </r>
  <r>
    <x v="0"/>
    <x v="47"/>
    <x v="16"/>
    <n v="82131"/>
    <n v="1959"/>
    <n v="50318"/>
    <n v="1101"/>
    <n v="41.924961715160798"/>
  </r>
  <r>
    <x v="1"/>
    <x v="47"/>
    <x v="28"/>
    <n v="520756"/>
    <n v="12437"/>
    <n v="314812"/>
    <n v="7303"/>
    <n v="41.871512422609953"/>
  </r>
  <r>
    <x v="0"/>
    <x v="46"/>
    <x v="8"/>
    <n v="9118"/>
    <n v="218"/>
    <n v="804"/>
    <n v="29"/>
    <n v="41.825688073394495"/>
  </r>
  <r>
    <x v="4"/>
    <x v="48"/>
    <x v="9"/>
    <n v="8565"/>
    <n v="205"/>
    <n v="8030"/>
    <n v="175"/>
    <n v="41.780487804878049"/>
  </r>
  <r>
    <x v="2"/>
    <x v="47"/>
    <x v="12"/>
    <n v="514013"/>
    <n v="12308"/>
    <n v="349561"/>
    <n v="7388"/>
    <n v="41.76251218719532"/>
  </r>
  <r>
    <x v="3"/>
    <x v="47"/>
    <x v="1"/>
    <n v="390512"/>
    <n v="9368"/>
    <n v="473917"/>
    <n v="8408"/>
    <n v="41.685738684884711"/>
  </r>
  <r>
    <x v="2"/>
    <x v="47"/>
    <x v="3"/>
    <n v="278649"/>
    <n v="6697"/>
    <n v="398729"/>
    <n v="8369"/>
    <n v="41.608033447812453"/>
  </r>
  <r>
    <x v="0"/>
    <x v="47"/>
    <x v="14"/>
    <n v="121864"/>
    <n v="2931"/>
    <n v="53657"/>
    <n v="1184"/>
    <n v="41.577618560218355"/>
  </r>
  <r>
    <x v="4"/>
    <x v="48"/>
    <x v="1"/>
    <n v="11953"/>
    <n v="288"/>
    <n v="11313"/>
    <n v="250"/>
    <n v="41.503472222222221"/>
  </r>
  <r>
    <x v="0"/>
    <x v="43"/>
    <x v="25"/>
    <n v="44248"/>
    <n v="1068"/>
    <n v="16347"/>
    <n v="260"/>
    <n v="41.430711610486888"/>
  </r>
  <r>
    <x v="2"/>
    <x v="47"/>
    <x v="10"/>
    <n v="456368"/>
    <n v="11038"/>
    <n v="484411"/>
    <n v="10192"/>
    <n v="41.345171226671496"/>
  </r>
  <r>
    <x v="4"/>
    <x v="48"/>
    <x v="5"/>
    <n v="11033"/>
    <n v="267"/>
    <n v="10344"/>
    <n v="228"/>
    <n v="41.322097378277157"/>
  </r>
  <r>
    <x v="2"/>
    <x v="48"/>
    <x v="17"/>
    <n v="466215"/>
    <n v="11299"/>
    <n v="643755"/>
    <n v="14919"/>
    <n v="41.261616072218779"/>
  </r>
  <r>
    <x v="1"/>
    <x v="47"/>
    <x v="1"/>
    <n v="450119"/>
    <n v="10911"/>
    <n v="376252"/>
    <n v="8308"/>
    <n v="41.253688937769226"/>
  </r>
  <r>
    <x v="2"/>
    <x v="46"/>
    <x v="26"/>
    <n v="4081"/>
    <n v="99"/>
    <n v="2807"/>
    <n v="77"/>
    <n v="41.222222222222221"/>
  </r>
  <r>
    <x v="2"/>
    <x v="47"/>
    <x v="1"/>
    <n v="194788"/>
    <n v="4741"/>
    <n v="275130"/>
    <n v="5888"/>
    <n v="41.085846867749417"/>
  </r>
  <r>
    <x v="0"/>
    <x v="47"/>
    <x v="13"/>
    <n v="67152"/>
    <n v="1638"/>
    <n v="75233"/>
    <n v="1596"/>
    <n v="40.996336996336993"/>
  </r>
  <r>
    <x v="2"/>
    <x v="48"/>
    <x v="20"/>
    <n v="1136090"/>
    <n v="27777"/>
    <n v="728981"/>
    <n v="14589"/>
    <n v="40.900385210785899"/>
  </r>
  <r>
    <x v="3"/>
    <x v="48"/>
    <x v="15"/>
    <n v="703168"/>
    <n v="17245"/>
    <n v="713523"/>
    <n v="16718"/>
    <n v="40.775181211945494"/>
  </r>
  <r>
    <x v="1"/>
    <x v="47"/>
    <x v="0"/>
    <n v="231915"/>
    <n v="5693"/>
    <n v="300588"/>
    <n v="6858"/>
    <n v="40.736869840154576"/>
  </r>
  <r>
    <x v="2"/>
    <x v="47"/>
    <x v="26"/>
    <n v="406112"/>
    <n v="9981"/>
    <n v="204667"/>
    <n v="5038"/>
    <n v="40.688508165514477"/>
  </r>
  <r>
    <x v="3"/>
    <x v="46"/>
    <x v="25"/>
    <n v="1095"/>
    <n v="27"/>
    <n v="539"/>
    <n v="19"/>
    <n v="40.555555555555557"/>
  </r>
  <r>
    <x v="0"/>
    <x v="43"/>
    <x v="11"/>
    <n v="13700"/>
    <n v="338"/>
    <n v="9115"/>
    <n v="167"/>
    <n v="40.532544378698226"/>
  </r>
  <r>
    <x v="4"/>
    <x v="48"/>
    <x v="25"/>
    <n v="7117"/>
    <n v="176"/>
    <n v="6141"/>
    <n v="139"/>
    <n v="40.4375"/>
  </r>
  <r>
    <x v="0"/>
    <x v="47"/>
    <x v="24"/>
    <n v="110028"/>
    <n v="2723"/>
    <n v="49174"/>
    <n v="1088"/>
    <n v="40.406904149834745"/>
  </r>
  <r>
    <x v="0"/>
    <x v="47"/>
    <x v="9"/>
    <n v="34061"/>
    <n v="844"/>
    <n v="61386"/>
    <n v="1365"/>
    <n v="40.356635071090047"/>
  </r>
  <r>
    <x v="4"/>
    <x v="45"/>
    <x v="19"/>
    <n v="7020"/>
    <n v="174"/>
    <n v="6651"/>
    <n v="150"/>
    <n v="40.344827586206897"/>
  </r>
  <r>
    <x v="3"/>
    <x v="44"/>
    <x v="1"/>
    <n v="50158"/>
    <n v="1244"/>
    <n v="527799"/>
    <n v="4484"/>
    <n v="40.319935691318328"/>
  </r>
  <r>
    <x v="4"/>
    <x v="48"/>
    <x v="20"/>
    <n v="9955"/>
    <n v="247"/>
    <n v="9333"/>
    <n v="211"/>
    <n v="40.303643724696357"/>
  </r>
  <r>
    <x v="4"/>
    <x v="48"/>
    <x v="8"/>
    <n v="10900"/>
    <n v="271"/>
    <n v="10218"/>
    <n v="232"/>
    <n v="40.221402214022142"/>
  </r>
  <r>
    <x v="2"/>
    <x v="46"/>
    <x v="23"/>
    <n v="7220"/>
    <n v="180"/>
    <n v="6499"/>
    <n v="174"/>
    <n v="40.111111111111114"/>
  </r>
  <r>
    <x v="0"/>
    <x v="43"/>
    <x v="19"/>
    <n v="39988"/>
    <n v="997"/>
    <n v="30029"/>
    <n v="659"/>
    <n v="40.108324974924777"/>
  </r>
  <r>
    <x v="0"/>
    <x v="47"/>
    <x v="15"/>
    <n v="60914"/>
    <n v="1519"/>
    <n v="51994"/>
    <n v="1175"/>
    <n v="40.10138248847926"/>
  </r>
  <r>
    <x v="2"/>
    <x v="47"/>
    <x v="13"/>
    <n v="326914"/>
    <n v="8161"/>
    <n v="435591"/>
    <n v="9100"/>
    <n v="40.058081117510106"/>
  </r>
  <r>
    <x v="0"/>
    <x v="43"/>
    <x v="4"/>
    <n v="49699"/>
    <n v="1241"/>
    <n v="22986"/>
    <n v="553"/>
    <n v="40.047542304593073"/>
  </r>
  <r>
    <x v="2"/>
    <x v="46"/>
    <x v="4"/>
    <n v="7397"/>
    <n v="185"/>
    <n v="5886"/>
    <n v="150"/>
    <n v="39.983783783783785"/>
  </r>
  <r>
    <x v="0"/>
    <x v="47"/>
    <x v="26"/>
    <n v="54138"/>
    <n v="1357"/>
    <n v="22839"/>
    <n v="604"/>
    <n v="39.895357406042741"/>
  </r>
  <r>
    <x v="0"/>
    <x v="46"/>
    <x v="24"/>
    <n v="4148"/>
    <n v="104"/>
    <n v="792"/>
    <n v="21"/>
    <n v="39.884615384615387"/>
  </r>
  <r>
    <x v="1"/>
    <x v="47"/>
    <x v="3"/>
    <n v="234300"/>
    <n v="5877"/>
    <n v="361126"/>
    <n v="7689"/>
    <n v="39.867279224093927"/>
  </r>
  <r>
    <x v="0"/>
    <x v="47"/>
    <x v="11"/>
    <n v="71910"/>
    <n v="1804"/>
    <n v="42570"/>
    <n v="946"/>
    <n v="39.86141906873614"/>
  </r>
  <r>
    <x v="4"/>
    <x v="48"/>
    <x v="18"/>
    <n v="11153"/>
    <n v="280"/>
    <n v="10456"/>
    <n v="240"/>
    <n v="39.832142857142856"/>
  </r>
  <r>
    <x v="2"/>
    <x v="47"/>
    <x v="21"/>
    <n v="559225"/>
    <n v="14091"/>
    <n v="314980"/>
    <n v="6655"/>
    <n v="39.686679440777802"/>
  </r>
  <r>
    <x v="1"/>
    <x v="47"/>
    <x v="2"/>
    <n v="418079"/>
    <n v="10537"/>
    <n v="438263"/>
    <n v="8995"/>
    <n v="39.677232608901967"/>
  </r>
  <r>
    <x v="4"/>
    <x v="48"/>
    <x v="26"/>
    <n v="3250"/>
    <n v="82"/>
    <n v="3006"/>
    <n v="69"/>
    <n v="39.634146341463413"/>
  </r>
  <r>
    <x v="4"/>
    <x v="48"/>
    <x v="3"/>
    <n v="12342"/>
    <n v="312"/>
    <n v="11571"/>
    <n v="267"/>
    <n v="39.557692307692307"/>
  </r>
  <r>
    <x v="2"/>
    <x v="47"/>
    <x v="28"/>
    <n v="370693"/>
    <n v="9439"/>
    <n v="194578"/>
    <n v="5091"/>
    <n v="39.272486492213162"/>
  </r>
  <r>
    <x v="4"/>
    <x v="48"/>
    <x v="13"/>
    <n v="10404"/>
    <n v="265"/>
    <n v="9754"/>
    <n v="227"/>
    <n v="39.260377358490565"/>
  </r>
  <r>
    <x v="0"/>
    <x v="43"/>
    <x v="18"/>
    <n v="30308"/>
    <n v="772"/>
    <n v="24667"/>
    <n v="607"/>
    <n v="39.259067357512954"/>
  </r>
  <r>
    <x v="2"/>
    <x v="46"/>
    <x v="2"/>
    <n v="7806"/>
    <n v="199"/>
    <n v="5396"/>
    <n v="137"/>
    <n v="39.226130653266331"/>
  </r>
  <r>
    <x v="4"/>
    <x v="48"/>
    <x v="22"/>
    <n v="11297"/>
    <n v="288"/>
    <n v="10591"/>
    <n v="247"/>
    <n v="39.225694444444443"/>
  </r>
  <r>
    <x v="3"/>
    <x v="48"/>
    <x v="11"/>
    <n v="234975"/>
    <n v="6016"/>
    <n v="309990"/>
    <n v="7572"/>
    <n v="39.058344414893618"/>
  </r>
  <r>
    <x v="2"/>
    <x v="46"/>
    <x v="7"/>
    <n v="6243"/>
    <n v="160"/>
    <n v="3563"/>
    <n v="100"/>
    <n v="39.018749999999997"/>
  </r>
  <r>
    <x v="3"/>
    <x v="46"/>
    <x v="18"/>
    <n v="9232"/>
    <n v="237"/>
    <n v="2908"/>
    <n v="90"/>
    <n v="38.953586497890292"/>
  </r>
  <r>
    <x v="4"/>
    <x v="48"/>
    <x v="7"/>
    <n v="11490"/>
    <n v="295"/>
    <n v="10772"/>
    <n v="252"/>
    <n v="38.949152542372879"/>
  </r>
  <r>
    <x v="0"/>
    <x v="47"/>
    <x v="10"/>
    <n v="51718"/>
    <n v="1328"/>
    <n v="57997"/>
    <n v="1285"/>
    <n v="38.944277108433738"/>
  </r>
  <r>
    <x v="1"/>
    <x v="47"/>
    <x v="12"/>
    <n v="737364"/>
    <n v="18973"/>
    <n v="701587"/>
    <n v="14873"/>
    <n v="38.863859168291782"/>
  </r>
  <r>
    <x v="2"/>
    <x v="47"/>
    <x v="7"/>
    <n v="255489"/>
    <n v="6583"/>
    <n v="320100"/>
    <n v="6875"/>
    <n v="38.810420780799028"/>
  </r>
  <r>
    <x v="0"/>
    <x v="47"/>
    <x v="5"/>
    <n v="73063"/>
    <n v="1884"/>
    <n v="50977"/>
    <n v="1114"/>
    <n v="38.780785562632694"/>
  </r>
  <r>
    <x v="0"/>
    <x v="47"/>
    <x v="27"/>
    <n v="74941"/>
    <n v="1933"/>
    <n v="63142"/>
    <n v="1347"/>
    <n v="38.769270563890323"/>
  </r>
  <r>
    <x v="0"/>
    <x v="47"/>
    <x v="12"/>
    <n v="92747"/>
    <n v="2398"/>
    <n v="57487"/>
    <n v="1266"/>
    <n v="38.676814011676399"/>
  </r>
  <r>
    <x v="4"/>
    <x v="48"/>
    <x v="12"/>
    <n v="8949"/>
    <n v="232"/>
    <n v="8390"/>
    <n v="199"/>
    <n v="38.573275862068968"/>
  </r>
  <r>
    <x v="4"/>
    <x v="48"/>
    <x v="17"/>
    <n v="13936"/>
    <n v="363"/>
    <n v="13065"/>
    <n v="311"/>
    <n v="38.391184573002754"/>
  </r>
  <r>
    <x v="4"/>
    <x v="48"/>
    <x v="6"/>
    <n v="9669"/>
    <n v="252"/>
    <n v="9014"/>
    <n v="215"/>
    <n v="38.36904761904762"/>
  </r>
  <r>
    <x v="3"/>
    <x v="48"/>
    <x v="14"/>
    <n v="309443"/>
    <n v="8079"/>
    <n v="280020"/>
    <n v="6709"/>
    <n v="38.302141354127983"/>
  </r>
  <r>
    <x v="3"/>
    <x v="48"/>
    <x v="23"/>
    <n v="332579"/>
    <n v="8692"/>
    <n v="278545"/>
    <n v="6843"/>
    <n v="38.262655315232401"/>
  </r>
  <r>
    <x v="3"/>
    <x v="48"/>
    <x v="1"/>
    <n v="284244"/>
    <n v="7440"/>
    <n v="275498"/>
    <n v="6537"/>
    <n v="38.204838709677418"/>
  </r>
  <r>
    <x v="2"/>
    <x v="48"/>
    <x v="14"/>
    <n v="475050"/>
    <n v="12455"/>
    <n v="418160"/>
    <n v="10520"/>
    <n v="38.1413087113609"/>
  </r>
  <r>
    <x v="2"/>
    <x v="48"/>
    <x v="8"/>
    <n v="662195"/>
    <n v="17473"/>
    <n v="590632"/>
    <n v="13759"/>
    <n v="37.898185772334458"/>
  </r>
  <r>
    <x v="4"/>
    <x v="48"/>
    <x v="10"/>
    <n v="9754"/>
    <n v="258"/>
    <n v="9144"/>
    <n v="221"/>
    <n v="37.806201550387598"/>
  </r>
  <r>
    <x v="2"/>
    <x v="46"/>
    <x v="9"/>
    <n v="8072"/>
    <n v="214"/>
    <n v="6543"/>
    <n v="183"/>
    <n v="37.719626168224302"/>
  </r>
  <r>
    <x v="3"/>
    <x v="46"/>
    <x v="15"/>
    <n v="3690"/>
    <n v="98"/>
    <n v="1308"/>
    <n v="38"/>
    <n v="37.653061224489797"/>
  </r>
  <r>
    <x v="3"/>
    <x v="48"/>
    <x v="17"/>
    <n v="319432"/>
    <n v="8490"/>
    <n v="340665"/>
    <n v="9234"/>
    <n v="37.624499411071852"/>
  </r>
  <r>
    <x v="0"/>
    <x v="47"/>
    <x v="28"/>
    <n v="55172"/>
    <n v="1469"/>
    <n v="23022"/>
    <n v="624"/>
    <n v="37.557522123893804"/>
  </r>
  <r>
    <x v="0"/>
    <x v="47"/>
    <x v="7"/>
    <n v="85716"/>
    <n v="2302"/>
    <n v="48077"/>
    <n v="1094"/>
    <n v="37.235447437011295"/>
  </r>
  <r>
    <x v="0"/>
    <x v="43"/>
    <x v="7"/>
    <n v="30151"/>
    <n v="814"/>
    <n v="42029"/>
    <n v="954"/>
    <n v="37.04054054054054"/>
  </r>
  <r>
    <x v="0"/>
    <x v="46"/>
    <x v="28"/>
    <n v="4704"/>
    <n v="127"/>
    <n v="941"/>
    <n v="28"/>
    <n v="37.039370078740156"/>
  </r>
  <r>
    <x v="4"/>
    <x v="48"/>
    <x v="27"/>
    <n v="13216"/>
    <n v="357"/>
    <n v="12390"/>
    <n v="305"/>
    <n v="37.019607843137258"/>
  </r>
  <r>
    <x v="2"/>
    <x v="48"/>
    <x v="11"/>
    <n v="773314"/>
    <n v="20908"/>
    <n v="665328"/>
    <n v="13837"/>
    <n v="36.986512339774251"/>
  </r>
  <r>
    <x v="3"/>
    <x v="48"/>
    <x v="12"/>
    <n v="331416"/>
    <n v="8962"/>
    <n v="308038"/>
    <n v="7804"/>
    <n v="36.980138361972777"/>
  </r>
  <r>
    <x v="3"/>
    <x v="48"/>
    <x v="16"/>
    <n v="335216"/>
    <n v="9071"/>
    <n v="308067"/>
    <n v="7448"/>
    <n v="36.954690772792418"/>
  </r>
  <r>
    <x v="4"/>
    <x v="48"/>
    <x v="4"/>
    <n v="8563"/>
    <n v="232"/>
    <n v="8078"/>
    <n v="200"/>
    <n v="36.90948275862069"/>
  </r>
  <r>
    <x v="2"/>
    <x v="47"/>
    <x v="0"/>
    <n v="179064"/>
    <n v="4865"/>
    <n v="197088"/>
    <n v="4927"/>
    <n v="36.806577595066805"/>
  </r>
  <r>
    <x v="3"/>
    <x v="48"/>
    <x v="9"/>
    <n v="323260"/>
    <n v="8826"/>
    <n v="423946"/>
    <n v="11979"/>
    <n v="36.625878087468841"/>
  </r>
  <r>
    <x v="3"/>
    <x v="46"/>
    <x v="28"/>
    <n v="3516"/>
    <n v="96"/>
    <n v="369"/>
    <n v="12"/>
    <n v="36.625"/>
  </r>
  <r>
    <x v="0"/>
    <x v="43"/>
    <x v="22"/>
    <n v="41163"/>
    <n v="1125"/>
    <n v="34582"/>
    <n v="905"/>
    <n v="36.589333333333336"/>
  </r>
  <r>
    <x v="3"/>
    <x v="48"/>
    <x v="24"/>
    <n v="544709"/>
    <n v="14901"/>
    <n v="295842"/>
    <n v="7113"/>
    <n v="36.555197637742431"/>
  </r>
  <r>
    <x v="3"/>
    <x v="46"/>
    <x v="8"/>
    <n v="11522"/>
    <n v="316"/>
    <n v="1793"/>
    <n v="49"/>
    <n v="36.462025316455694"/>
  </r>
  <r>
    <x v="4"/>
    <x v="48"/>
    <x v="19"/>
    <n v="10646"/>
    <n v="292"/>
    <n v="9981"/>
    <n v="250"/>
    <n v="36.458904109589042"/>
  </r>
  <r>
    <x v="4"/>
    <x v="48"/>
    <x v="2"/>
    <n v="12356"/>
    <n v="339"/>
    <n v="11584"/>
    <n v="290"/>
    <n v="36.448377581120944"/>
  </r>
  <r>
    <x v="3"/>
    <x v="48"/>
    <x v="10"/>
    <n v="529878"/>
    <n v="14573"/>
    <n v="312969"/>
    <n v="8202"/>
    <n v="36.360255266588901"/>
  </r>
  <r>
    <x v="2"/>
    <x v="48"/>
    <x v="27"/>
    <n v="505749"/>
    <n v="14018"/>
    <n v="431635"/>
    <n v="11961"/>
    <n v="36.078541874732487"/>
  </r>
  <r>
    <x v="3"/>
    <x v="46"/>
    <x v="24"/>
    <n v="6231"/>
    <n v="173"/>
    <n v="1547"/>
    <n v="53"/>
    <n v="36.017341040462426"/>
  </r>
  <r>
    <x v="0"/>
    <x v="46"/>
    <x v="21"/>
    <n v="360"/>
    <n v="10"/>
    <n v="2249"/>
    <n v="100"/>
    <n v="36"/>
  </r>
  <r>
    <x v="4"/>
    <x v="48"/>
    <x v="28"/>
    <n v="8808"/>
    <n v="246"/>
    <n v="8258"/>
    <n v="210"/>
    <n v="35.804878048780488"/>
  </r>
  <r>
    <x v="3"/>
    <x v="48"/>
    <x v="18"/>
    <n v="393866"/>
    <n v="11026"/>
    <n v="358139"/>
    <n v="9647"/>
    <n v="35.721567204788684"/>
  </r>
  <r>
    <x v="3"/>
    <x v="48"/>
    <x v="28"/>
    <n v="260016"/>
    <n v="7300"/>
    <n v="245441"/>
    <n v="6703"/>
    <n v="35.618630136986305"/>
  </r>
  <r>
    <x v="0"/>
    <x v="43"/>
    <x v="20"/>
    <n v="30623"/>
    <n v="862"/>
    <n v="26744"/>
    <n v="670"/>
    <n v="35.525522041763338"/>
  </r>
  <r>
    <x v="0"/>
    <x v="47"/>
    <x v="17"/>
    <n v="33470"/>
    <n v="943"/>
    <n v="84355"/>
    <n v="1815"/>
    <n v="35.493107104984091"/>
  </r>
  <r>
    <x v="1"/>
    <x v="46"/>
    <x v="14"/>
    <n v="2400"/>
    <n v="68"/>
    <n v="3018"/>
    <n v="104"/>
    <n v="35.294117647058826"/>
  </r>
  <r>
    <x v="0"/>
    <x v="47"/>
    <x v="20"/>
    <n v="31733"/>
    <n v="901"/>
    <n v="44121"/>
    <n v="977"/>
    <n v="35.219755826859043"/>
  </r>
  <r>
    <x v="2"/>
    <x v="48"/>
    <x v="16"/>
    <n v="470182"/>
    <n v="13355"/>
    <n v="412437"/>
    <n v="10946"/>
    <n v="35.206439535754399"/>
  </r>
  <r>
    <x v="2"/>
    <x v="46"/>
    <x v="6"/>
    <n v="7384"/>
    <n v="210"/>
    <n v="6872"/>
    <n v="171"/>
    <n v="35.161904761904765"/>
  </r>
  <r>
    <x v="0"/>
    <x v="48"/>
    <x v="21"/>
    <n v="56151"/>
    <n v="1597"/>
    <n v="41766"/>
    <n v="1178"/>
    <n v="35.160300563556667"/>
  </r>
  <r>
    <x v="0"/>
    <x v="48"/>
    <x v="14"/>
    <n v="65088"/>
    <n v="1854"/>
    <n v="44169"/>
    <n v="1335"/>
    <n v="35.106796116504853"/>
  </r>
  <r>
    <x v="4"/>
    <x v="43"/>
    <x v="25"/>
    <n v="667"/>
    <n v="19"/>
    <n v="625"/>
    <n v="17"/>
    <n v="35.10526315789474"/>
  </r>
  <r>
    <x v="2"/>
    <x v="46"/>
    <x v="20"/>
    <n v="15580"/>
    <n v="444"/>
    <n v="5054"/>
    <n v="157"/>
    <n v="35.090090090090094"/>
  </r>
  <r>
    <x v="3"/>
    <x v="48"/>
    <x v="20"/>
    <n v="315398"/>
    <n v="9036"/>
    <n v="338896"/>
    <n v="8634"/>
    <n v="34.904603806994245"/>
  </r>
  <r>
    <x v="3"/>
    <x v="46"/>
    <x v="0"/>
    <n v="2757"/>
    <n v="79"/>
    <n v="3110"/>
    <n v="76"/>
    <n v="34.898734177215189"/>
  </r>
  <r>
    <x v="3"/>
    <x v="48"/>
    <x v="26"/>
    <n v="378012"/>
    <n v="10832"/>
    <n v="284573"/>
    <n v="7093"/>
    <n v="34.897710487444606"/>
  </r>
  <r>
    <x v="4"/>
    <x v="43"/>
    <x v="28"/>
    <n v="314"/>
    <n v="9"/>
    <n v="294"/>
    <n v="8"/>
    <n v="34.888888888888886"/>
  </r>
  <r>
    <x v="2"/>
    <x v="46"/>
    <x v="21"/>
    <n v="10177"/>
    <n v="292"/>
    <n v="7490"/>
    <n v="206"/>
    <n v="34.852739726027394"/>
  </r>
  <r>
    <x v="2"/>
    <x v="46"/>
    <x v="28"/>
    <n v="5116"/>
    <n v="147"/>
    <n v="4847"/>
    <n v="122"/>
    <n v="34.802721088435376"/>
  </r>
  <r>
    <x v="3"/>
    <x v="46"/>
    <x v="5"/>
    <n v="1009"/>
    <n v="29"/>
    <n v="387"/>
    <n v="11"/>
    <n v="34.793103448275865"/>
  </r>
  <r>
    <x v="3"/>
    <x v="48"/>
    <x v="19"/>
    <n v="391850"/>
    <n v="11331"/>
    <n v="455701"/>
    <n v="12574"/>
    <n v="34.582119848204044"/>
  </r>
  <r>
    <x v="2"/>
    <x v="46"/>
    <x v="15"/>
    <n v="3794"/>
    <n v="110"/>
    <n v="5471"/>
    <n v="159"/>
    <n v="34.490909090909092"/>
  </r>
  <r>
    <x v="0"/>
    <x v="43"/>
    <x v="5"/>
    <n v="18403"/>
    <n v="534"/>
    <n v="18270"/>
    <n v="418"/>
    <n v="34.462546816479403"/>
  </r>
  <r>
    <x v="0"/>
    <x v="48"/>
    <x v="16"/>
    <n v="31552"/>
    <n v="917"/>
    <n v="49746"/>
    <n v="1465"/>
    <n v="34.407851690294436"/>
  </r>
  <r>
    <x v="3"/>
    <x v="48"/>
    <x v="21"/>
    <n v="224566"/>
    <n v="6527"/>
    <n v="255454"/>
    <n v="6344"/>
    <n v="34.405699402482"/>
  </r>
  <r>
    <x v="4"/>
    <x v="43"/>
    <x v="9"/>
    <n v="275"/>
    <n v="8"/>
    <n v="347"/>
    <n v="8"/>
    <n v="34.375"/>
  </r>
  <r>
    <x v="0"/>
    <x v="43"/>
    <x v="16"/>
    <n v="62254"/>
    <n v="1812"/>
    <n v="20479"/>
    <n v="376"/>
    <n v="34.356512141280355"/>
  </r>
  <r>
    <x v="3"/>
    <x v="48"/>
    <x v="5"/>
    <n v="456651"/>
    <n v="13303"/>
    <n v="351666"/>
    <n v="8995"/>
    <n v="34.326918740133806"/>
  </r>
  <r>
    <x v="3"/>
    <x v="48"/>
    <x v="6"/>
    <n v="582086"/>
    <n v="16980"/>
    <n v="493608"/>
    <n v="13475"/>
    <n v="34.280683156654888"/>
  </r>
  <r>
    <x v="3"/>
    <x v="48"/>
    <x v="3"/>
    <n v="285415"/>
    <n v="8327"/>
    <n v="367595"/>
    <n v="9433"/>
    <n v="34.275849645730759"/>
  </r>
  <r>
    <x v="2"/>
    <x v="48"/>
    <x v="10"/>
    <n v="523290"/>
    <n v="15291"/>
    <n v="916088"/>
    <n v="23062"/>
    <n v="34.222091426329214"/>
  </r>
  <r>
    <x v="3"/>
    <x v="48"/>
    <x v="7"/>
    <n v="381704"/>
    <n v="11213"/>
    <n v="366061"/>
    <n v="9632"/>
    <n v="34.041202176045658"/>
  </r>
  <r>
    <x v="3"/>
    <x v="46"/>
    <x v="19"/>
    <n v="4730"/>
    <n v="139"/>
    <n v="2248"/>
    <n v="57"/>
    <n v="34.02877697841727"/>
  </r>
  <r>
    <x v="0"/>
    <x v="48"/>
    <x v="22"/>
    <n v="156630"/>
    <n v="4607"/>
    <n v="96205"/>
    <n v="2539"/>
    <n v="33.998263512046883"/>
  </r>
  <r>
    <x v="3"/>
    <x v="48"/>
    <x v="13"/>
    <n v="316215"/>
    <n v="9305"/>
    <n v="321068"/>
    <n v="8550"/>
    <n v="33.983342289091887"/>
  </r>
  <r>
    <x v="0"/>
    <x v="43"/>
    <x v="10"/>
    <n v="18360"/>
    <n v="541"/>
    <n v="18972"/>
    <n v="438"/>
    <n v="33.937153419593344"/>
  </r>
  <r>
    <x v="2"/>
    <x v="46"/>
    <x v="25"/>
    <n v="7262"/>
    <n v="215"/>
    <n v="5192"/>
    <n v="133"/>
    <n v="33.776744186046514"/>
  </r>
  <r>
    <x v="3"/>
    <x v="2"/>
    <x v="14"/>
    <n v="21911"/>
    <n v="649"/>
    <n v="22884"/>
    <n v="562"/>
    <n v="33.761171032357474"/>
  </r>
  <r>
    <x v="2"/>
    <x v="48"/>
    <x v="18"/>
    <n v="614166"/>
    <n v="18212"/>
    <n v="510045"/>
    <n v="13572"/>
    <n v="33.723149571710962"/>
  </r>
  <r>
    <x v="4"/>
    <x v="43"/>
    <x v="14"/>
    <n v="236"/>
    <n v="7"/>
    <n v="221"/>
    <n v="6"/>
    <n v="33.714285714285715"/>
  </r>
  <r>
    <x v="0"/>
    <x v="43"/>
    <x v="27"/>
    <n v="24644"/>
    <n v="732"/>
    <n v="24864"/>
    <n v="539"/>
    <n v="33.666666666666664"/>
  </r>
  <r>
    <x v="4"/>
    <x v="43"/>
    <x v="15"/>
    <n v="471"/>
    <n v="14"/>
    <n v="441"/>
    <n v="12"/>
    <n v="33.642857142857146"/>
  </r>
  <r>
    <x v="2"/>
    <x v="48"/>
    <x v="9"/>
    <n v="460126"/>
    <n v="13680"/>
    <n v="389770"/>
    <n v="10774"/>
    <n v="33.634941520467834"/>
  </r>
  <r>
    <x v="3"/>
    <x v="48"/>
    <x v="22"/>
    <n v="372164"/>
    <n v="11095"/>
    <n v="314961"/>
    <n v="8129"/>
    <n v="33.543397926994139"/>
  </r>
  <r>
    <x v="3"/>
    <x v="48"/>
    <x v="4"/>
    <n v="403900"/>
    <n v="12058"/>
    <n v="300695"/>
    <n v="7968"/>
    <n v="33.496433902803119"/>
  </r>
  <r>
    <x v="0"/>
    <x v="46"/>
    <x v="14"/>
    <n v="535"/>
    <n v="16"/>
    <n v="688"/>
    <n v="18"/>
    <n v="33.4375"/>
  </r>
  <r>
    <x v="2"/>
    <x v="48"/>
    <x v="0"/>
    <n v="208175"/>
    <n v="6226"/>
    <n v="300575"/>
    <n v="8695"/>
    <n v="33.436395759717314"/>
  </r>
  <r>
    <x v="0"/>
    <x v="48"/>
    <x v="4"/>
    <n v="46404"/>
    <n v="1388"/>
    <n v="55842"/>
    <n v="1616"/>
    <n v="33.43227665706052"/>
  </r>
  <r>
    <x v="0"/>
    <x v="46"/>
    <x v="0"/>
    <n v="2507"/>
    <n v="75"/>
    <n v="1117"/>
    <n v="28"/>
    <n v="33.426666666666669"/>
  </r>
  <r>
    <x v="0"/>
    <x v="44"/>
    <x v="2"/>
    <n v="13940"/>
    <n v="419"/>
    <n v="118494"/>
    <n v="1129"/>
    <n v="33.269689737470166"/>
  </r>
  <r>
    <x v="3"/>
    <x v="46"/>
    <x v="22"/>
    <n v="9527"/>
    <n v="287"/>
    <n v="2358"/>
    <n v="69"/>
    <n v="33.195121951219512"/>
  </r>
  <r>
    <x v="3"/>
    <x v="48"/>
    <x v="0"/>
    <n v="408194"/>
    <n v="12324"/>
    <n v="279332"/>
    <n v="7295"/>
    <n v="33.121876014281078"/>
  </r>
  <r>
    <x v="2"/>
    <x v="48"/>
    <x v="13"/>
    <n v="500971"/>
    <n v="15128"/>
    <n v="517205"/>
    <n v="14283"/>
    <n v="33.115481226864091"/>
  </r>
  <r>
    <x v="0"/>
    <x v="47"/>
    <x v="0"/>
    <n v="24561"/>
    <n v="744"/>
    <n v="25166"/>
    <n v="678"/>
    <n v="33.012096774193552"/>
  </r>
  <r>
    <x v="2"/>
    <x v="48"/>
    <x v="1"/>
    <n v="474893"/>
    <n v="14392"/>
    <n v="315324"/>
    <n v="8679"/>
    <n v="32.997012229016121"/>
  </r>
  <r>
    <x v="2"/>
    <x v="48"/>
    <x v="4"/>
    <n v="657700"/>
    <n v="19935"/>
    <n v="392714"/>
    <n v="11287"/>
    <n v="32.992224730373714"/>
  </r>
  <r>
    <x v="0"/>
    <x v="48"/>
    <x v="0"/>
    <n v="55734"/>
    <n v="1692"/>
    <n v="38925"/>
    <n v="1268"/>
    <n v="32.939716312056738"/>
  </r>
  <r>
    <x v="2"/>
    <x v="48"/>
    <x v="5"/>
    <n v="579186"/>
    <n v="17585"/>
    <n v="448035"/>
    <n v="12492"/>
    <n v="32.936366221211259"/>
  </r>
  <r>
    <x v="2"/>
    <x v="46"/>
    <x v="1"/>
    <n v="3450"/>
    <n v="105"/>
    <n v="2734"/>
    <n v="76"/>
    <n v="32.857142857142854"/>
  </r>
  <r>
    <x v="2"/>
    <x v="48"/>
    <x v="25"/>
    <n v="482132"/>
    <n v="14731"/>
    <n v="319119"/>
    <n v="9781"/>
    <n v="32.729074740343492"/>
  </r>
  <r>
    <x v="4"/>
    <x v="43"/>
    <x v="24"/>
    <n v="196"/>
    <n v="6"/>
    <n v="184"/>
    <n v="5"/>
    <n v="32.666666666666664"/>
  </r>
  <r>
    <x v="4"/>
    <x v="43"/>
    <x v="6"/>
    <n v="196"/>
    <n v="6"/>
    <n v="184"/>
    <n v="5"/>
    <n v="32.666666666666664"/>
  </r>
  <r>
    <x v="0"/>
    <x v="43"/>
    <x v="23"/>
    <n v="49591"/>
    <n v="1521"/>
    <n v="60733"/>
    <n v="1745"/>
    <n v="32.60420775805391"/>
  </r>
  <r>
    <x v="1"/>
    <x v="46"/>
    <x v="7"/>
    <n v="489"/>
    <n v="15"/>
    <n v="2925"/>
    <n v="107"/>
    <n v="32.6"/>
  </r>
  <r>
    <x v="3"/>
    <x v="48"/>
    <x v="27"/>
    <n v="448508"/>
    <n v="13763"/>
    <n v="331180"/>
    <n v="8702"/>
    <n v="32.58795320787619"/>
  </r>
  <r>
    <x v="2"/>
    <x v="48"/>
    <x v="26"/>
    <n v="514833"/>
    <n v="15848"/>
    <n v="344622"/>
    <n v="9195"/>
    <n v="32.485676426047448"/>
  </r>
  <r>
    <x v="0"/>
    <x v="46"/>
    <x v="23"/>
    <n v="517"/>
    <n v="16"/>
    <n v="3093"/>
    <n v="133"/>
    <n v="32.3125"/>
  </r>
  <r>
    <x v="2"/>
    <x v="46"/>
    <x v="13"/>
    <n v="12497"/>
    <n v="387"/>
    <n v="7431"/>
    <n v="223"/>
    <n v="32.291989664082685"/>
  </r>
  <r>
    <x v="1"/>
    <x v="48"/>
    <x v="14"/>
    <n v="369251"/>
    <n v="11450"/>
    <n v="272770"/>
    <n v="8657"/>
    <n v="32.248995633187775"/>
  </r>
  <r>
    <x v="3"/>
    <x v="46"/>
    <x v="12"/>
    <n v="2254"/>
    <n v="70"/>
    <n v="1716"/>
    <n v="52"/>
    <n v="32.200000000000003"/>
  </r>
  <r>
    <x v="2"/>
    <x v="48"/>
    <x v="22"/>
    <n v="451460"/>
    <n v="14054"/>
    <n v="424853"/>
    <n v="12358"/>
    <n v="32.123238935534367"/>
  </r>
  <r>
    <x v="0"/>
    <x v="48"/>
    <x v="20"/>
    <n v="64033"/>
    <n v="1996"/>
    <n v="36318"/>
    <n v="1182"/>
    <n v="32.080661322645291"/>
  </r>
  <r>
    <x v="3"/>
    <x v="48"/>
    <x v="2"/>
    <n v="352168"/>
    <n v="10996"/>
    <n v="347551"/>
    <n v="9264"/>
    <n v="32.026918879592579"/>
  </r>
  <r>
    <x v="2"/>
    <x v="48"/>
    <x v="24"/>
    <n v="478821"/>
    <n v="14953"/>
    <n v="375412"/>
    <n v="9971"/>
    <n v="32.021734768942686"/>
  </r>
  <r>
    <x v="1"/>
    <x v="38"/>
    <x v="28"/>
    <n v="-64"/>
    <n v="-2"/>
    <n v="268"/>
    <n v="1"/>
    <n v="32"/>
  </r>
  <r>
    <x v="0"/>
    <x v="48"/>
    <x v="15"/>
    <n v="68554"/>
    <n v="2144"/>
    <n v="51159"/>
    <n v="1442"/>
    <n v="31.97481343283582"/>
  </r>
  <r>
    <x v="1"/>
    <x v="46"/>
    <x v="27"/>
    <n v="5849"/>
    <n v="183"/>
    <n v="4329"/>
    <n v="138"/>
    <n v="31.961748633879782"/>
  </r>
  <r>
    <x v="2"/>
    <x v="48"/>
    <x v="21"/>
    <n v="526248"/>
    <n v="16534"/>
    <n v="518774"/>
    <n v="13528"/>
    <n v="31.828232732551108"/>
  </r>
  <r>
    <x v="1"/>
    <x v="46"/>
    <x v="25"/>
    <n v="14237"/>
    <n v="448"/>
    <n v="9587"/>
    <n v="307"/>
    <n v="31.779017857142858"/>
  </r>
  <r>
    <x v="3"/>
    <x v="46"/>
    <x v="4"/>
    <n v="9784"/>
    <n v="308"/>
    <n v="3075"/>
    <n v="83"/>
    <n v="31.766233766233768"/>
  </r>
  <r>
    <x v="3"/>
    <x v="48"/>
    <x v="8"/>
    <n v="555979"/>
    <n v="17505"/>
    <n v="359374"/>
    <n v="9206"/>
    <n v="31.761153956012567"/>
  </r>
  <r>
    <x v="0"/>
    <x v="48"/>
    <x v="28"/>
    <n v="102821"/>
    <n v="3256"/>
    <n v="39665"/>
    <n v="1293"/>
    <n v="31.578931203931205"/>
  </r>
  <r>
    <x v="3"/>
    <x v="46"/>
    <x v="26"/>
    <n v="1952"/>
    <n v="62"/>
    <n v="1658"/>
    <n v="49"/>
    <n v="31.483870967741936"/>
  </r>
  <r>
    <x v="4"/>
    <x v="43"/>
    <x v="26"/>
    <n v="157"/>
    <n v="5"/>
    <n v="147"/>
    <n v="4"/>
    <n v="31.4"/>
  </r>
  <r>
    <x v="4"/>
    <x v="43"/>
    <x v="11"/>
    <n v="157"/>
    <n v="5"/>
    <n v="237"/>
    <n v="5"/>
    <n v="31.4"/>
  </r>
  <r>
    <x v="0"/>
    <x v="48"/>
    <x v="23"/>
    <n v="9806"/>
    <n v="314"/>
    <n v="51339"/>
    <n v="1496"/>
    <n v="31.229299363057326"/>
  </r>
  <r>
    <x v="2"/>
    <x v="46"/>
    <x v="27"/>
    <n v="10913"/>
    <n v="350"/>
    <n v="10755"/>
    <n v="315"/>
    <n v="31.18"/>
  </r>
  <r>
    <x v="0"/>
    <x v="48"/>
    <x v="26"/>
    <n v="63986"/>
    <n v="2055"/>
    <n v="38015"/>
    <n v="1185"/>
    <n v="31.136739659367397"/>
  </r>
  <r>
    <x v="1"/>
    <x v="46"/>
    <x v="19"/>
    <n v="2956"/>
    <n v="95"/>
    <n v="4209"/>
    <n v="148"/>
    <n v="31.11578947368421"/>
  </r>
  <r>
    <x v="2"/>
    <x v="48"/>
    <x v="7"/>
    <n v="333057"/>
    <n v="10740"/>
    <n v="378104"/>
    <n v="10839"/>
    <n v="31.010893854748602"/>
  </r>
  <r>
    <x v="3"/>
    <x v="46"/>
    <x v="14"/>
    <n v="682"/>
    <n v="22"/>
    <n v="384"/>
    <n v="13"/>
    <n v="31"/>
  </r>
  <r>
    <x v="0"/>
    <x v="46"/>
    <x v="1"/>
    <n v="372"/>
    <n v="12"/>
    <n v="1739"/>
    <n v="72"/>
    <n v="31"/>
  </r>
  <r>
    <x v="0"/>
    <x v="48"/>
    <x v="19"/>
    <n v="42664"/>
    <n v="1381"/>
    <n v="62664"/>
    <n v="1907"/>
    <n v="30.893555394641563"/>
  </r>
  <r>
    <x v="0"/>
    <x v="48"/>
    <x v="17"/>
    <n v="35911"/>
    <n v="1163"/>
    <n v="49226"/>
    <n v="1511"/>
    <n v="30.877901977644026"/>
  </r>
  <r>
    <x v="0"/>
    <x v="46"/>
    <x v="25"/>
    <n v="5270"/>
    <n v="171"/>
    <n v="960"/>
    <n v="26"/>
    <n v="30.818713450292396"/>
  </r>
  <r>
    <x v="0"/>
    <x v="48"/>
    <x v="5"/>
    <n v="101621"/>
    <n v="3306"/>
    <n v="49120"/>
    <n v="1465"/>
    <n v="30.738354506957048"/>
  </r>
  <r>
    <x v="1"/>
    <x v="46"/>
    <x v="20"/>
    <n v="5224"/>
    <n v="170"/>
    <n v="7143"/>
    <n v="243"/>
    <n v="30.729411764705883"/>
  </r>
  <r>
    <x v="2"/>
    <x v="46"/>
    <x v="11"/>
    <n v="5198"/>
    <n v="170"/>
    <n v="3949"/>
    <n v="100"/>
    <n v="30.576470588235296"/>
  </r>
  <r>
    <x v="0"/>
    <x v="48"/>
    <x v="18"/>
    <n v="44867"/>
    <n v="1473"/>
    <n v="51470"/>
    <n v="1675"/>
    <n v="30.459606245756959"/>
  </r>
  <r>
    <x v="0"/>
    <x v="48"/>
    <x v="25"/>
    <n v="93650"/>
    <n v="3113"/>
    <n v="36448"/>
    <n v="1200"/>
    <n v="30.083520719563122"/>
  </r>
  <r>
    <x v="0"/>
    <x v="48"/>
    <x v="13"/>
    <n v="29536"/>
    <n v="982"/>
    <n v="45971"/>
    <n v="1465"/>
    <n v="30.077393075356415"/>
  </r>
  <r>
    <x v="0"/>
    <x v="48"/>
    <x v="9"/>
    <n v="80787"/>
    <n v="2696"/>
    <n v="45637"/>
    <n v="1402"/>
    <n v="29.965504451038576"/>
  </r>
  <r>
    <x v="1"/>
    <x v="48"/>
    <x v="21"/>
    <n v="396247"/>
    <n v="13235"/>
    <n v="279586"/>
    <n v="9093"/>
    <n v="29.939327540612013"/>
  </r>
  <r>
    <x v="0"/>
    <x v="47"/>
    <x v="21"/>
    <n v="19279"/>
    <n v="644"/>
    <n v="44115"/>
    <n v="987"/>
    <n v="29.936335403726709"/>
  </r>
  <r>
    <x v="2"/>
    <x v="48"/>
    <x v="19"/>
    <n v="385824"/>
    <n v="12891"/>
    <n v="476424"/>
    <n v="14038"/>
    <n v="29.929718408191761"/>
  </r>
  <r>
    <x v="1"/>
    <x v="46"/>
    <x v="18"/>
    <n v="5625"/>
    <n v="188"/>
    <n v="2789"/>
    <n v="99"/>
    <n v="29.920212765957448"/>
  </r>
  <r>
    <x v="2"/>
    <x v="48"/>
    <x v="6"/>
    <n v="382903"/>
    <n v="12815"/>
    <n v="555283"/>
    <n v="17028"/>
    <n v="29.87928209129926"/>
  </r>
  <r>
    <x v="2"/>
    <x v="48"/>
    <x v="28"/>
    <n v="503865"/>
    <n v="16877"/>
    <n v="386190"/>
    <n v="12178"/>
    <n v="29.855128281092611"/>
  </r>
  <r>
    <x v="1"/>
    <x v="46"/>
    <x v="16"/>
    <n v="2448"/>
    <n v="82"/>
    <n v="5178"/>
    <n v="168"/>
    <n v="29.853658536585368"/>
  </r>
  <r>
    <x v="0"/>
    <x v="48"/>
    <x v="7"/>
    <n v="61557"/>
    <n v="2062"/>
    <n v="54206"/>
    <n v="1689"/>
    <n v="29.853055286129973"/>
  </r>
  <r>
    <x v="1"/>
    <x v="48"/>
    <x v="11"/>
    <n v="260783"/>
    <n v="8804"/>
    <n v="264080"/>
    <n v="8669"/>
    <n v="29.620967741935484"/>
  </r>
  <r>
    <x v="4"/>
    <x v="43"/>
    <x v="1"/>
    <n v="118"/>
    <n v="4"/>
    <n v="111"/>
    <n v="3"/>
    <n v="29.5"/>
  </r>
  <r>
    <x v="0"/>
    <x v="47"/>
    <x v="25"/>
    <n v="48026"/>
    <n v="1629"/>
    <n v="13791"/>
    <n v="462"/>
    <n v="29.481890730509516"/>
  </r>
  <r>
    <x v="0"/>
    <x v="48"/>
    <x v="10"/>
    <n v="38832"/>
    <n v="1321"/>
    <n v="44229"/>
    <n v="1398"/>
    <n v="29.395912187736563"/>
  </r>
  <r>
    <x v="1"/>
    <x v="46"/>
    <x v="17"/>
    <n v="3467"/>
    <n v="118"/>
    <n v="4129"/>
    <n v="148"/>
    <n v="29.381355932203391"/>
  </r>
  <r>
    <x v="0"/>
    <x v="48"/>
    <x v="8"/>
    <n v="72662"/>
    <n v="2477"/>
    <n v="52094"/>
    <n v="1605"/>
    <n v="29.334679047234559"/>
  </r>
  <r>
    <x v="0"/>
    <x v="48"/>
    <x v="12"/>
    <n v="60012"/>
    <n v="2046"/>
    <n v="48926"/>
    <n v="1480"/>
    <n v="29.331378299120235"/>
  </r>
  <r>
    <x v="1"/>
    <x v="48"/>
    <x v="15"/>
    <n v="323414"/>
    <n v="11036"/>
    <n v="319738"/>
    <n v="10239"/>
    <n v="29.305364262413917"/>
  </r>
  <r>
    <x v="2"/>
    <x v="48"/>
    <x v="2"/>
    <n v="390296"/>
    <n v="13328"/>
    <n v="383406"/>
    <n v="11173"/>
    <n v="29.283913565426172"/>
  </r>
  <r>
    <x v="0"/>
    <x v="48"/>
    <x v="1"/>
    <n v="101447"/>
    <n v="3467"/>
    <n v="39954"/>
    <n v="1187"/>
    <n v="29.260744159215459"/>
  </r>
  <r>
    <x v="1"/>
    <x v="48"/>
    <x v="16"/>
    <n v="263126"/>
    <n v="8995"/>
    <n v="260662"/>
    <n v="8597"/>
    <n v="29.252473596442467"/>
  </r>
  <r>
    <x v="0"/>
    <x v="48"/>
    <x v="6"/>
    <n v="63228"/>
    <n v="2163"/>
    <n v="83313"/>
    <n v="2280"/>
    <n v="29.231622746185852"/>
  </r>
  <r>
    <x v="0"/>
    <x v="46"/>
    <x v="13"/>
    <n v="350"/>
    <n v="12"/>
    <n v="1876"/>
    <n v="84"/>
    <n v="29.166666666666668"/>
  </r>
  <r>
    <x v="3"/>
    <x v="46"/>
    <x v="13"/>
    <n v="2128"/>
    <n v="73"/>
    <n v="889"/>
    <n v="33"/>
    <n v="29.150684931506849"/>
  </r>
  <r>
    <x v="1"/>
    <x v="46"/>
    <x v="21"/>
    <n v="4572"/>
    <n v="157"/>
    <n v="5074"/>
    <n v="164"/>
    <n v="29.121019108280255"/>
  </r>
  <r>
    <x v="3"/>
    <x v="48"/>
    <x v="25"/>
    <n v="239945"/>
    <n v="8248"/>
    <n v="249443"/>
    <n v="7370"/>
    <n v="29.091294859359845"/>
  </r>
  <r>
    <x v="1"/>
    <x v="48"/>
    <x v="1"/>
    <n v="430502"/>
    <n v="14811"/>
    <n v="332018"/>
    <n v="10414"/>
    <n v="29.066369590169469"/>
  </r>
  <r>
    <x v="0"/>
    <x v="47"/>
    <x v="2"/>
    <n v="32725"/>
    <n v="1126"/>
    <n v="55309"/>
    <n v="1230"/>
    <n v="29.063055062166963"/>
  </r>
  <r>
    <x v="4"/>
    <x v="43"/>
    <x v="13"/>
    <n v="87"/>
    <n v="3"/>
    <n v="81"/>
    <n v="2"/>
    <n v="29"/>
  </r>
  <r>
    <x v="1"/>
    <x v="48"/>
    <x v="9"/>
    <n v="514321"/>
    <n v="17769"/>
    <n v="523522"/>
    <n v="16153"/>
    <n v="28.944847768585738"/>
  </r>
  <r>
    <x v="1"/>
    <x v="46"/>
    <x v="9"/>
    <n v="4936"/>
    <n v="171"/>
    <n v="7004"/>
    <n v="241"/>
    <n v="28.865497076023392"/>
  </r>
  <r>
    <x v="1"/>
    <x v="48"/>
    <x v="26"/>
    <n v="195773"/>
    <n v="6816"/>
    <n v="217201"/>
    <n v="7310"/>
    <n v="28.722564553990612"/>
  </r>
  <r>
    <x v="1"/>
    <x v="48"/>
    <x v="23"/>
    <n v="269081"/>
    <n v="9403"/>
    <n v="274186"/>
    <n v="8769"/>
    <n v="28.616505370626395"/>
  </r>
  <r>
    <x v="0"/>
    <x v="45"/>
    <x v="21"/>
    <n v="6190"/>
    <n v="217"/>
    <n v="77505"/>
    <n v="1063"/>
    <n v="28.525345622119815"/>
  </r>
  <r>
    <x v="1"/>
    <x v="46"/>
    <x v="6"/>
    <n v="9924"/>
    <n v="348"/>
    <n v="5190"/>
    <n v="175"/>
    <n v="28.517241379310345"/>
  </r>
  <r>
    <x v="3"/>
    <x v="46"/>
    <x v="3"/>
    <n v="10007"/>
    <n v="351"/>
    <n v="716"/>
    <n v="25"/>
    <n v="28.509971509971511"/>
  </r>
  <r>
    <x v="3"/>
    <x v="46"/>
    <x v="10"/>
    <n v="2791"/>
    <n v="98"/>
    <n v="994"/>
    <n v="29"/>
    <n v="28.479591836734695"/>
  </r>
  <r>
    <x v="3"/>
    <x v="46"/>
    <x v="27"/>
    <n v="5816"/>
    <n v="205"/>
    <n v="2231"/>
    <n v="76"/>
    <n v="28.370731707317074"/>
  </r>
  <r>
    <x v="1"/>
    <x v="47"/>
    <x v="25"/>
    <n v="107412"/>
    <n v="3812"/>
    <n v="108742"/>
    <n v="3534"/>
    <n v="28.177334732423926"/>
  </r>
  <r>
    <x v="0"/>
    <x v="43"/>
    <x v="21"/>
    <n v="10703"/>
    <n v="382"/>
    <n v="8264"/>
    <n v="212"/>
    <n v="28.018324607329841"/>
  </r>
  <r>
    <x v="2"/>
    <x v="47"/>
    <x v="25"/>
    <n v="108850"/>
    <n v="3893"/>
    <n v="98249"/>
    <n v="3211"/>
    <n v="27.960441818648857"/>
  </r>
  <r>
    <x v="1"/>
    <x v="20"/>
    <x v="26"/>
    <n v="-251"/>
    <n v="-9"/>
    <n v="25551"/>
    <n v="81"/>
    <n v="27.888888888888889"/>
  </r>
  <r>
    <x v="1"/>
    <x v="48"/>
    <x v="24"/>
    <n v="271576"/>
    <n v="9752"/>
    <n v="201108"/>
    <n v="6763"/>
    <n v="27.848236259228877"/>
  </r>
  <r>
    <x v="0"/>
    <x v="47"/>
    <x v="23"/>
    <n v="4432"/>
    <n v="160"/>
    <n v="91947"/>
    <n v="1939"/>
    <n v="27.7"/>
  </r>
  <r>
    <x v="1"/>
    <x v="46"/>
    <x v="0"/>
    <n v="6388"/>
    <n v="232"/>
    <n v="4308"/>
    <n v="152"/>
    <n v="27.53448275862069"/>
  </r>
  <r>
    <x v="1"/>
    <x v="46"/>
    <x v="2"/>
    <n v="16541"/>
    <n v="601"/>
    <n v="3210"/>
    <n v="120"/>
    <n v="27.522462562396008"/>
  </r>
  <r>
    <x v="1"/>
    <x v="46"/>
    <x v="15"/>
    <n v="10119"/>
    <n v="368"/>
    <n v="5914"/>
    <n v="189"/>
    <n v="27.497282608695652"/>
  </r>
  <r>
    <x v="1"/>
    <x v="46"/>
    <x v="11"/>
    <n v="219"/>
    <n v="8"/>
    <n v="2841"/>
    <n v="101"/>
    <n v="27.375"/>
  </r>
  <r>
    <x v="1"/>
    <x v="48"/>
    <x v="28"/>
    <n v="291798"/>
    <n v="10733"/>
    <n v="224302"/>
    <n v="7223"/>
    <n v="27.186993384887728"/>
  </r>
  <r>
    <x v="1"/>
    <x v="48"/>
    <x v="25"/>
    <n v="240700"/>
    <n v="8866"/>
    <n v="203696"/>
    <n v="6746"/>
    <n v="27.148657793819083"/>
  </r>
  <r>
    <x v="0"/>
    <x v="22"/>
    <x v="15"/>
    <n v="54"/>
    <n v="2"/>
    <n v="-375"/>
    <n v="0"/>
    <n v="27"/>
  </r>
  <r>
    <x v="0"/>
    <x v="46"/>
    <x v="7"/>
    <n v="13119"/>
    <n v="489"/>
    <n v="8857"/>
    <n v="381"/>
    <n v="26.828220858895705"/>
  </r>
  <r>
    <x v="1"/>
    <x v="47"/>
    <x v="16"/>
    <n v="212040"/>
    <n v="7918"/>
    <n v="355781"/>
    <n v="7454"/>
    <n v="26.779489770143975"/>
  </r>
  <r>
    <x v="0"/>
    <x v="48"/>
    <x v="11"/>
    <n v="28251"/>
    <n v="1055"/>
    <n v="38538"/>
    <n v="1096"/>
    <n v="26.778199052132702"/>
  </r>
  <r>
    <x v="0"/>
    <x v="46"/>
    <x v="11"/>
    <n v="4383"/>
    <n v="165"/>
    <n v="634"/>
    <n v="18"/>
    <n v="26.563636363636363"/>
  </r>
  <r>
    <x v="1"/>
    <x v="41"/>
    <x v="2"/>
    <n v="159"/>
    <n v="6"/>
    <n v="3729"/>
    <n v="28"/>
    <n v="26.5"/>
  </r>
  <r>
    <x v="1"/>
    <x v="46"/>
    <x v="22"/>
    <n v="4062"/>
    <n v="154"/>
    <n v="2037"/>
    <n v="71"/>
    <n v="26.376623376623378"/>
  </r>
  <r>
    <x v="4"/>
    <x v="43"/>
    <x v="21"/>
    <n v="79"/>
    <n v="3"/>
    <n v="74"/>
    <n v="2"/>
    <n v="26.333333333333332"/>
  </r>
  <r>
    <x v="4"/>
    <x v="43"/>
    <x v="3"/>
    <n v="79"/>
    <n v="3"/>
    <n v="74"/>
    <n v="2"/>
    <n v="26.333333333333332"/>
  </r>
  <r>
    <x v="4"/>
    <x v="43"/>
    <x v="17"/>
    <n v="79"/>
    <n v="3"/>
    <n v="74"/>
    <n v="2"/>
    <n v="26.333333333333332"/>
  </r>
  <r>
    <x v="4"/>
    <x v="43"/>
    <x v="7"/>
    <n v="79"/>
    <n v="3"/>
    <n v="74"/>
    <n v="2"/>
    <n v="26.333333333333332"/>
  </r>
  <r>
    <x v="4"/>
    <x v="43"/>
    <x v="5"/>
    <n v="79"/>
    <n v="3"/>
    <n v="74"/>
    <n v="2"/>
    <n v="26.333333333333332"/>
  </r>
  <r>
    <x v="1"/>
    <x v="46"/>
    <x v="1"/>
    <n v="2136"/>
    <n v="82"/>
    <n v="4834"/>
    <n v="157"/>
    <n v="26.048780487804876"/>
  </r>
  <r>
    <x v="0"/>
    <x v="48"/>
    <x v="2"/>
    <n v="47615"/>
    <n v="1831"/>
    <n v="51940"/>
    <n v="1633"/>
    <n v="26.004915346805024"/>
  </r>
  <r>
    <x v="3"/>
    <x v="46"/>
    <x v="16"/>
    <n v="1142"/>
    <n v="44"/>
    <n v="605"/>
    <n v="18"/>
    <n v="25.954545454545453"/>
  </r>
  <r>
    <x v="2"/>
    <x v="46"/>
    <x v="24"/>
    <n v="12977"/>
    <n v="500"/>
    <n v="12282"/>
    <n v="352"/>
    <n v="25.954000000000001"/>
  </r>
  <r>
    <x v="2"/>
    <x v="48"/>
    <x v="12"/>
    <n v="431223"/>
    <n v="16680"/>
    <n v="362584"/>
    <n v="10632"/>
    <n v="25.85269784172662"/>
  </r>
  <r>
    <x v="3"/>
    <x v="46"/>
    <x v="7"/>
    <n v="898"/>
    <n v="35"/>
    <n v="1088"/>
    <n v="34"/>
    <n v="25.657142857142858"/>
  </r>
  <r>
    <x v="1"/>
    <x v="48"/>
    <x v="5"/>
    <n v="493636"/>
    <n v="19269"/>
    <n v="288505"/>
    <n v="11003"/>
    <n v="25.618143131454669"/>
  </r>
  <r>
    <x v="3"/>
    <x v="46"/>
    <x v="20"/>
    <n v="1362"/>
    <n v="54"/>
    <n v="1119"/>
    <n v="36"/>
    <n v="25.222222222222221"/>
  </r>
  <r>
    <x v="1"/>
    <x v="48"/>
    <x v="0"/>
    <n v="267538"/>
    <n v="10700"/>
    <n v="262478"/>
    <n v="8914"/>
    <n v="25.00355140186916"/>
  </r>
  <r>
    <x v="0"/>
    <x v="46"/>
    <x v="9"/>
    <n v="4424"/>
    <n v="177"/>
    <n v="675"/>
    <n v="20"/>
    <n v="24.994350282485875"/>
  </r>
  <r>
    <x v="0"/>
    <x v="48"/>
    <x v="24"/>
    <n v="66240"/>
    <n v="2656"/>
    <n v="45321"/>
    <n v="1347"/>
    <n v="24.939759036144579"/>
  </r>
  <r>
    <x v="2"/>
    <x v="48"/>
    <x v="3"/>
    <n v="651573"/>
    <n v="26138"/>
    <n v="464979"/>
    <n v="13106"/>
    <n v="24.928188843828909"/>
  </r>
  <r>
    <x v="1"/>
    <x v="46"/>
    <x v="23"/>
    <n v="7611"/>
    <n v="306"/>
    <n v="4032"/>
    <n v="131"/>
    <n v="24.872549019607842"/>
  </r>
  <r>
    <x v="1"/>
    <x v="46"/>
    <x v="4"/>
    <n v="1167"/>
    <n v="47"/>
    <n v="1581"/>
    <n v="57"/>
    <n v="24.829787234042552"/>
  </r>
  <r>
    <x v="3"/>
    <x v="46"/>
    <x v="2"/>
    <n v="2230"/>
    <n v="90"/>
    <n v="2668"/>
    <n v="75"/>
    <n v="24.777777777777779"/>
  </r>
  <r>
    <x v="5"/>
    <x v="45"/>
    <x v="9"/>
    <n v="-49"/>
    <n v="-2"/>
    <n v="0"/>
    <n v="0"/>
    <n v="24.5"/>
  </r>
  <r>
    <x v="1"/>
    <x v="46"/>
    <x v="26"/>
    <n v="2342"/>
    <n v="96"/>
    <n v="2406"/>
    <n v="84"/>
    <n v="24.395833333333332"/>
  </r>
  <r>
    <x v="3"/>
    <x v="46"/>
    <x v="23"/>
    <n v="1163"/>
    <n v="48"/>
    <n v="1190"/>
    <n v="38"/>
    <n v="24.229166666666668"/>
  </r>
  <r>
    <x v="1"/>
    <x v="48"/>
    <x v="27"/>
    <n v="418450"/>
    <n v="17446"/>
    <n v="304736"/>
    <n v="12309"/>
    <n v="23.985440788719476"/>
  </r>
  <r>
    <x v="4"/>
    <x v="46"/>
    <x v="12"/>
    <n v="669"/>
    <n v="28"/>
    <n v="627"/>
    <n v="24"/>
    <n v="23.892857142857142"/>
  </r>
  <r>
    <x v="1"/>
    <x v="46"/>
    <x v="24"/>
    <n v="4202"/>
    <n v="176"/>
    <n v="2631"/>
    <n v="99"/>
    <n v="23.875"/>
  </r>
  <r>
    <x v="1"/>
    <x v="46"/>
    <x v="12"/>
    <n v="2196"/>
    <n v="92"/>
    <n v="3057"/>
    <n v="114"/>
    <n v="23.869565217391305"/>
  </r>
  <r>
    <x v="0"/>
    <x v="48"/>
    <x v="27"/>
    <n v="45712"/>
    <n v="1920"/>
    <n v="38961"/>
    <n v="1217"/>
    <n v="23.808333333333334"/>
  </r>
  <r>
    <x v="1"/>
    <x v="46"/>
    <x v="5"/>
    <n v="25262"/>
    <n v="1069"/>
    <n v="2323"/>
    <n v="80"/>
    <n v="23.631431244153415"/>
  </r>
  <r>
    <x v="3"/>
    <x v="46"/>
    <x v="17"/>
    <n v="1981"/>
    <n v="84"/>
    <n v="3599"/>
    <n v="120"/>
    <n v="23.583333333333332"/>
  </r>
  <r>
    <x v="1"/>
    <x v="46"/>
    <x v="13"/>
    <n v="3102"/>
    <n v="133"/>
    <n v="4383"/>
    <n v="166"/>
    <n v="23.323308270676691"/>
  </r>
  <r>
    <x v="2"/>
    <x v="46"/>
    <x v="5"/>
    <n v="54572"/>
    <n v="2347"/>
    <n v="5923"/>
    <n v="156"/>
    <n v="23.251810822326373"/>
  </r>
  <r>
    <x v="0"/>
    <x v="43"/>
    <x v="2"/>
    <n v="12132"/>
    <n v="523"/>
    <n v="24834"/>
    <n v="576"/>
    <n v="23.196940726577438"/>
  </r>
  <r>
    <x v="2"/>
    <x v="46"/>
    <x v="14"/>
    <n v="8555"/>
    <n v="369"/>
    <n v="2845"/>
    <n v="90"/>
    <n v="23.184281842818429"/>
  </r>
  <r>
    <x v="1"/>
    <x v="46"/>
    <x v="28"/>
    <n v="23360"/>
    <n v="1017"/>
    <n v="4964"/>
    <n v="175"/>
    <n v="22.969518190757128"/>
  </r>
  <r>
    <x v="1"/>
    <x v="48"/>
    <x v="18"/>
    <n v="437020"/>
    <n v="19098"/>
    <n v="419839"/>
    <n v="15115"/>
    <n v="22.88302440046078"/>
  </r>
  <r>
    <x v="1"/>
    <x v="48"/>
    <x v="8"/>
    <n v="423459"/>
    <n v="18764"/>
    <n v="323718"/>
    <n v="12632"/>
    <n v="22.5676295033042"/>
  </r>
  <r>
    <x v="2"/>
    <x v="46"/>
    <x v="17"/>
    <n v="11058"/>
    <n v="491"/>
    <n v="9510"/>
    <n v="262"/>
    <n v="22.521384928716905"/>
  </r>
  <r>
    <x v="1"/>
    <x v="48"/>
    <x v="7"/>
    <n v="322528"/>
    <n v="14375"/>
    <n v="386886"/>
    <n v="15929"/>
    <n v="22.436730434782607"/>
  </r>
  <r>
    <x v="1"/>
    <x v="48"/>
    <x v="20"/>
    <n v="490167"/>
    <n v="21997"/>
    <n v="369546"/>
    <n v="15005"/>
    <n v="22.283356821384736"/>
  </r>
  <r>
    <x v="1"/>
    <x v="48"/>
    <x v="17"/>
    <n v="409377"/>
    <n v="18374"/>
    <n v="435784"/>
    <n v="18832"/>
    <n v="22.280232937846957"/>
  </r>
  <r>
    <x v="1"/>
    <x v="48"/>
    <x v="12"/>
    <n v="554507"/>
    <n v="25003"/>
    <n v="396897"/>
    <n v="16394"/>
    <n v="22.177618685757707"/>
  </r>
  <r>
    <x v="2"/>
    <x v="4"/>
    <x v="10"/>
    <n v="44"/>
    <n v="2"/>
    <n v="42"/>
    <n v="1"/>
    <n v="22"/>
  </r>
  <r>
    <x v="2"/>
    <x v="4"/>
    <x v="6"/>
    <n v="44"/>
    <n v="2"/>
    <n v="42"/>
    <n v="1"/>
    <n v="22"/>
  </r>
  <r>
    <x v="2"/>
    <x v="4"/>
    <x v="4"/>
    <n v="44"/>
    <n v="2"/>
    <n v="42"/>
    <n v="1"/>
    <n v="22"/>
  </r>
  <r>
    <x v="1"/>
    <x v="48"/>
    <x v="4"/>
    <n v="466489"/>
    <n v="21277"/>
    <n v="358488"/>
    <n v="14620"/>
    <n v="21.924566433237768"/>
  </r>
  <r>
    <x v="2"/>
    <x v="46"/>
    <x v="18"/>
    <n v="28300"/>
    <n v="1295"/>
    <n v="4731"/>
    <n v="136"/>
    <n v="21.853281853281853"/>
  </r>
  <r>
    <x v="1"/>
    <x v="48"/>
    <x v="22"/>
    <n v="409446"/>
    <n v="18879"/>
    <n v="487218"/>
    <n v="20485"/>
    <n v="21.687907198474495"/>
  </r>
  <r>
    <x v="1"/>
    <x v="46"/>
    <x v="8"/>
    <n v="2467"/>
    <n v="114"/>
    <n v="3951"/>
    <n v="139"/>
    <n v="21.640350877192983"/>
  </r>
  <r>
    <x v="1"/>
    <x v="48"/>
    <x v="2"/>
    <n v="308288"/>
    <n v="14298"/>
    <n v="355087"/>
    <n v="14445"/>
    <n v="21.56161700937194"/>
  </r>
  <r>
    <x v="1"/>
    <x v="48"/>
    <x v="6"/>
    <n v="463053"/>
    <n v="21650"/>
    <n v="460640"/>
    <n v="19825"/>
    <n v="21.388129330254042"/>
  </r>
  <r>
    <x v="0"/>
    <x v="48"/>
    <x v="3"/>
    <n v="98148"/>
    <n v="4626"/>
    <n v="44718"/>
    <n v="1341"/>
    <n v="21.216601815823605"/>
  </r>
  <r>
    <x v="2"/>
    <x v="46"/>
    <x v="3"/>
    <n v="32814"/>
    <n v="1547"/>
    <n v="9838"/>
    <n v="264"/>
    <n v="21.211376858435681"/>
  </r>
  <r>
    <x v="1"/>
    <x v="48"/>
    <x v="10"/>
    <n v="519250"/>
    <n v="24534"/>
    <n v="481604"/>
    <n v="19713"/>
    <n v="21.164506399282629"/>
  </r>
  <r>
    <x v="3"/>
    <x v="46"/>
    <x v="21"/>
    <n v="8456"/>
    <n v="402"/>
    <n v="1854"/>
    <n v="65"/>
    <n v="21.034825870646767"/>
  </r>
  <r>
    <x v="1"/>
    <x v="48"/>
    <x v="3"/>
    <n v="431120"/>
    <n v="20512"/>
    <n v="350323"/>
    <n v="12575"/>
    <n v="21.017940717628704"/>
  </r>
  <r>
    <x v="1"/>
    <x v="48"/>
    <x v="19"/>
    <n v="597387"/>
    <n v="28468"/>
    <n v="634019"/>
    <n v="26492"/>
    <n v="20.984508922298723"/>
  </r>
  <r>
    <x v="1"/>
    <x v="48"/>
    <x v="13"/>
    <n v="333144"/>
    <n v="15976"/>
    <n v="329100"/>
    <n v="13291"/>
    <n v="20.852779168753131"/>
  </r>
  <r>
    <x v="2"/>
    <x v="4"/>
    <x v="12"/>
    <n v="82"/>
    <n v="4"/>
    <n v="77"/>
    <n v="3"/>
    <n v="20.5"/>
  </r>
  <r>
    <x v="0"/>
    <x v="46"/>
    <x v="3"/>
    <n v="6680"/>
    <n v="326"/>
    <n v="2670"/>
    <n v="117"/>
    <n v="20.490797546012271"/>
  </r>
  <r>
    <x v="2"/>
    <x v="46"/>
    <x v="16"/>
    <n v="28958"/>
    <n v="1415"/>
    <n v="5007"/>
    <n v="152"/>
    <n v="20.465017667844524"/>
  </r>
  <r>
    <x v="4"/>
    <x v="43"/>
    <x v="16"/>
    <n v="40"/>
    <n v="2"/>
    <n v="37"/>
    <n v="1"/>
    <n v="20"/>
  </r>
  <r>
    <x v="4"/>
    <x v="43"/>
    <x v="23"/>
    <n v="40"/>
    <n v="2"/>
    <n v="37"/>
    <n v="1"/>
    <n v="20"/>
  </r>
  <r>
    <x v="4"/>
    <x v="43"/>
    <x v="27"/>
    <n v="40"/>
    <n v="2"/>
    <n v="37"/>
    <n v="1"/>
    <n v="20"/>
  </r>
  <r>
    <x v="4"/>
    <x v="43"/>
    <x v="19"/>
    <n v="40"/>
    <n v="2"/>
    <n v="37"/>
    <n v="1"/>
    <n v="20"/>
  </r>
  <r>
    <x v="4"/>
    <x v="43"/>
    <x v="2"/>
    <n v="40"/>
    <n v="2"/>
    <n v="37"/>
    <n v="1"/>
    <n v="20"/>
  </r>
  <r>
    <x v="6"/>
    <x v="48"/>
    <x v="5"/>
    <n v="39"/>
    <n v="2"/>
    <n v="36"/>
    <n v="1"/>
    <n v="19.5"/>
  </r>
  <r>
    <x v="0"/>
    <x v="46"/>
    <x v="5"/>
    <n v="6586"/>
    <n v="338"/>
    <n v="1113"/>
    <n v="16"/>
    <n v="19.485207100591715"/>
  </r>
  <r>
    <x v="0"/>
    <x v="46"/>
    <x v="4"/>
    <n v="134"/>
    <n v="7"/>
    <n v="4753"/>
    <n v="229"/>
    <n v="19.142857142857142"/>
  </r>
  <r>
    <x v="0"/>
    <x v="46"/>
    <x v="16"/>
    <n v="2580"/>
    <n v="135"/>
    <n v="2461"/>
    <n v="109"/>
    <n v="19.111111111111111"/>
  </r>
  <r>
    <x v="1"/>
    <x v="46"/>
    <x v="3"/>
    <n v="90861"/>
    <n v="4888"/>
    <n v="2393"/>
    <n v="87"/>
    <n v="18.588584288052374"/>
  </r>
  <r>
    <x v="4"/>
    <x v="43"/>
    <x v="22"/>
    <n v="36"/>
    <n v="2"/>
    <n v="33"/>
    <n v="1"/>
    <n v="18"/>
  </r>
  <r>
    <x v="0"/>
    <x v="46"/>
    <x v="17"/>
    <n v="5249"/>
    <n v="292"/>
    <n v="2403"/>
    <n v="113"/>
    <n v="17.976027397260275"/>
  </r>
  <r>
    <x v="1"/>
    <x v="4"/>
    <x v="12"/>
    <n v="32"/>
    <n v="2"/>
    <n v="194"/>
    <n v="3"/>
    <n v="16"/>
  </r>
  <r>
    <x v="1"/>
    <x v="4"/>
    <x v="22"/>
    <n v="30"/>
    <n v="2"/>
    <n v="9961"/>
    <n v="6"/>
    <n v="15"/>
  </r>
  <r>
    <x v="5"/>
    <x v="47"/>
    <x v="9"/>
    <n v="-40"/>
    <n v="-3"/>
    <n v="0"/>
    <n v="0"/>
    <n v="13.333333333333334"/>
  </r>
  <r>
    <x v="5"/>
    <x v="48"/>
    <x v="9"/>
    <n v="-126"/>
    <n v="-10"/>
    <n v="90"/>
    <n v="0"/>
    <n v="12.6"/>
  </r>
  <r>
    <x v="0"/>
    <x v="46"/>
    <x v="2"/>
    <n v="20"/>
    <n v="2"/>
    <n v="4464"/>
    <n v="219"/>
    <n v="10"/>
  </r>
  <r>
    <x v="4"/>
    <x v="43"/>
    <x v="0"/>
    <n v="38"/>
    <n v="4"/>
    <n v="36"/>
    <n v="3"/>
    <n v="9.5"/>
  </r>
  <r>
    <x v="1"/>
    <x v="43"/>
    <x v="18"/>
    <n v="265174"/>
    <n v="32500"/>
    <n v="357485"/>
    <n v="29529"/>
    <n v="8.1592000000000002"/>
  </r>
  <r>
    <x v="0"/>
    <x v="46"/>
    <x v="27"/>
    <n v="287"/>
    <n v="37"/>
    <n v="2064"/>
    <n v="95"/>
    <n v="7.756756756756757"/>
  </r>
  <r>
    <x v="2"/>
    <x v="35"/>
    <x v="6"/>
    <n v="15"/>
    <n v="2"/>
    <n v="0"/>
    <n v="0"/>
    <n v="7.5"/>
  </r>
  <r>
    <x v="3"/>
    <x v="15"/>
    <x v="13"/>
    <n v="-57"/>
    <n v="-8"/>
    <n v="-54"/>
    <n v="-7"/>
    <n v="7.125"/>
  </r>
  <r>
    <x v="3"/>
    <x v="15"/>
    <x v="7"/>
    <n v="-4"/>
    <n v="-4"/>
    <n v="243"/>
    <n v="-2"/>
    <n v="1"/>
  </r>
  <r>
    <x v="3"/>
    <x v="49"/>
    <x v="25"/>
    <n v="20866"/>
    <n v="0"/>
    <n v="19562"/>
    <n v="0"/>
    <n v="0"/>
  </r>
  <r>
    <x v="2"/>
    <x v="49"/>
    <x v="25"/>
    <n v="45116"/>
    <n v="0"/>
    <n v="42297"/>
    <n v="0"/>
    <n v="0"/>
  </r>
  <r>
    <x v="1"/>
    <x v="49"/>
    <x v="25"/>
    <n v="92300"/>
    <n v="0"/>
    <n v="86532"/>
    <n v="0"/>
    <n v="0"/>
  </r>
  <r>
    <x v="0"/>
    <x v="49"/>
    <x v="25"/>
    <n v="5676"/>
    <n v="0"/>
    <n v="5321"/>
    <n v="0"/>
    <n v="0"/>
  </r>
  <r>
    <x v="4"/>
    <x v="15"/>
    <x v="25"/>
    <n v="744"/>
    <n v="0"/>
    <n v="698"/>
    <n v="0"/>
    <n v="0"/>
  </r>
  <r>
    <x v="4"/>
    <x v="7"/>
    <x v="25"/>
    <n v="0"/>
    <n v="0"/>
    <n v="0"/>
    <n v="0"/>
    <n v="0"/>
  </r>
  <r>
    <x v="1"/>
    <x v="22"/>
    <x v="25"/>
    <n v="-861"/>
    <n v="0"/>
    <n v="12940"/>
    <n v="14"/>
    <n v="0"/>
  </r>
  <r>
    <x v="3"/>
    <x v="42"/>
    <x v="25"/>
    <n v="0"/>
    <n v="0"/>
    <n v="481"/>
    <n v="3"/>
    <n v="0"/>
  </r>
  <r>
    <x v="0"/>
    <x v="42"/>
    <x v="25"/>
    <n v="0"/>
    <n v="0"/>
    <n v="-149"/>
    <n v="-1"/>
    <n v="0"/>
  </r>
  <r>
    <x v="3"/>
    <x v="34"/>
    <x v="25"/>
    <n v="0"/>
    <n v="0"/>
    <n v="2138"/>
    <n v="4"/>
    <n v="0"/>
  </r>
  <r>
    <x v="2"/>
    <x v="34"/>
    <x v="25"/>
    <n v="0"/>
    <n v="0"/>
    <n v="556"/>
    <n v="1"/>
    <n v="0"/>
  </r>
  <r>
    <x v="1"/>
    <x v="34"/>
    <x v="25"/>
    <n v="0"/>
    <n v="0"/>
    <n v="483"/>
    <n v="1"/>
    <n v="0"/>
  </r>
  <r>
    <x v="1"/>
    <x v="38"/>
    <x v="25"/>
    <n v="0"/>
    <n v="0"/>
    <n v="717"/>
    <n v="3"/>
    <n v="0"/>
  </r>
  <r>
    <x v="3"/>
    <x v="32"/>
    <x v="25"/>
    <n v="0"/>
    <n v="0"/>
    <n v="0"/>
    <n v="0"/>
    <n v="0"/>
  </r>
  <r>
    <x v="2"/>
    <x v="32"/>
    <x v="25"/>
    <n v="-9060"/>
    <n v="0"/>
    <n v="-8493"/>
    <n v="0"/>
    <n v="0"/>
  </r>
  <r>
    <x v="0"/>
    <x v="32"/>
    <x v="25"/>
    <n v="0"/>
    <n v="0"/>
    <n v="-186"/>
    <n v="-1"/>
    <n v="0"/>
  </r>
  <r>
    <x v="5"/>
    <x v="48"/>
    <x v="25"/>
    <n v="121"/>
    <n v="0"/>
    <n v="114"/>
    <n v="0"/>
    <n v="0"/>
  </r>
  <r>
    <x v="5"/>
    <x v="43"/>
    <x v="25"/>
    <n v="0"/>
    <n v="0"/>
    <n v="0"/>
    <n v="0"/>
    <n v="0"/>
  </r>
  <r>
    <x v="3"/>
    <x v="49"/>
    <x v="28"/>
    <n v="25109"/>
    <n v="0"/>
    <n v="23540"/>
    <n v="0"/>
    <n v="0"/>
  </r>
  <r>
    <x v="2"/>
    <x v="49"/>
    <x v="28"/>
    <n v="39784"/>
    <n v="0"/>
    <n v="37297"/>
    <n v="0"/>
    <n v="0"/>
  </r>
  <r>
    <x v="1"/>
    <x v="49"/>
    <x v="28"/>
    <n v="75574"/>
    <n v="0"/>
    <n v="70851"/>
    <n v="0"/>
    <n v="0"/>
  </r>
  <r>
    <x v="0"/>
    <x v="49"/>
    <x v="28"/>
    <n v="8748"/>
    <n v="0"/>
    <n v="8201"/>
    <n v="0"/>
    <n v="0"/>
  </r>
  <r>
    <x v="3"/>
    <x v="15"/>
    <x v="28"/>
    <n v="784"/>
    <n v="0"/>
    <n v="589"/>
    <n v="-1"/>
    <n v="0"/>
  </r>
  <r>
    <x v="4"/>
    <x v="15"/>
    <x v="28"/>
    <n v="992"/>
    <n v="0"/>
    <n v="930"/>
    <n v="0"/>
    <n v="0"/>
  </r>
  <r>
    <x v="4"/>
    <x v="6"/>
    <x v="28"/>
    <n v="2036"/>
    <n v="0"/>
    <n v="1909"/>
    <n v="0"/>
    <n v="0"/>
  </r>
  <r>
    <x v="3"/>
    <x v="7"/>
    <x v="28"/>
    <n v="3376"/>
    <n v="0"/>
    <n v="3165"/>
    <n v="0"/>
    <n v="0"/>
  </r>
  <r>
    <x v="4"/>
    <x v="7"/>
    <x v="28"/>
    <n v="0"/>
    <n v="0"/>
    <n v="0"/>
    <n v="0"/>
    <n v="0"/>
  </r>
  <r>
    <x v="4"/>
    <x v="4"/>
    <x v="28"/>
    <n v="0"/>
    <n v="0"/>
    <n v="-7263"/>
    <n v="-12"/>
    <n v="0"/>
  </r>
  <r>
    <x v="0"/>
    <x v="22"/>
    <x v="28"/>
    <n v="0"/>
    <n v="0"/>
    <n v="22130"/>
    <n v="39"/>
    <n v="0"/>
  </r>
  <r>
    <x v="0"/>
    <x v="2"/>
    <x v="28"/>
    <n v="0"/>
    <n v="0"/>
    <n v="0"/>
    <n v="0"/>
    <n v="0"/>
  </r>
  <r>
    <x v="3"/>
    <x v="42"/>
    <x v="28"/>
    <n v="0"/>
    <n v="0"/>
    <n v="1301"/>
    <n v="8"/>
    <n v="0"/>
  </r>
  <r>
    <x v="2"/>
    <x v="42"/>
    <x v="28"/>
    <n v="0"/>
    <n v="0"/>
    <n v="0"/>
    <n v="0"/>
    <n v="0"/>
  </r>
  <r>
    <x v="1"/>
    <x v="42"/>
    <x v="28"/>
    <n v="0"/>
    <n v="0"/>
    <n v="4943"/>
    <n v="23"/>
    <n v="0"/>
  </r>
  <r>
    <x v="3"/>
    <x v="34"/>
    <x v="28"/>
    <n v="0"/>
    <n v="0"/>
    <n v="428"/>
    <n v="1"/>
    <n v="0"/>
  </r>
  <r>
    <x v="1"/>
    <x v="34"/>
    <x v="28"/>
    <n v="0"/>
    <n v="0"/>
    <n v="870"/>
    <n v="1"/>
    <n v="0"/>
  </r>
  <r>
    <x v="0"/>
    <x v="34"/>
    <x v="28"/>
    <n v="0"/>
    <n v="0"/>
    <n v="-624"/>
    <n v="-1"/>
    <n v="0"/>
  </r>
  <r>
    <x v="3"/>
    <x v="38"/>
    <x v="28"/>
    <n v="0"/>
    <n v="0"/>
    <n v="281"/>
    <n v="1"/>
    <n v="0"/>
  </r>
  <r>
    <x v="2"/>
    <x v="38"/>
    <x v="28"/>
    <n v="0"/>
    <n v="0"/>
    <n v="450"/>
    <n v="2"/>
    <n v="0"/>
  </r>
  <r>
    <x v="3"/>
    <x v="32"/>
    <x v="28"/>
    <n v="627"/>
    <n v="0"/>
    <n v="588"/>
    <n v="0"/>
    <n v="0"/>
  </r>
  <r>
    <x v="2"/>
    <x v="32"/>
    <x v="28"/>
    <n v="-318"/>
    <n v="0"/>
    <n v="-298"/>
    <n v="0"/>
    <n v="0"/>
  </r>
  <r>
    <x v="1"/>
    <x v="32"/>
    <x v="28"/>
    <n v="0"/>
    <n v="0"/>
    <n v="187"/>
    <n v="1"/>
    <n v="0"/>
  </r>
  <r>
    <x v="5"/>
    <x v="48"/>
    <x v="28"/>
    <n v="250"/>
    <n v="0"/>
    <n v="165"/>
    <n v="-3"/>
    <n v="0"/>
  </r>
  <r>
    <x v="5"/>
    <x v="43"/>
    <x v="28"/>
    <n v="0"/>
    <n v="0"/>
    <n v="0"/>
    <n v="0"/>
    <n v="0"/>
  </r>
  <r>
    <x v="2"/>
    <x v="18"/>
    <x v="0"/>
    <n v="0"/>
    <n v="0"/>
    <n v="983"/>
    <n v="1"/>
    <n v="0"/>
  </r>
  <r>
    <x v="3"/>
    <x v="49"/>
    <x v="0"/>
    <n v="28294"/>
    <n v="0"/>
    <n v="26526"/>
    <n v="0"/>
    <n v="0"/>
  </r>
  <r>
    <x v="2"/>
    <x v="49"/>
    <x v="0"/>
    <n v="42746"/>
    <n v="0"/>
    <n v="40074"/>
    <n v="0"/>
    <n v="0"/>
  </r>
  <r>
    <x v="1"/>
    <x v="49"/>
    <x v="0"/>
    <n v="77432"/>
    <n v="0"/>
    <n v="72592"/>
    <n v="0"/>
    <n v="0"/>
  </r>
  <r>
    <x v="0"/>
    <x v="49"/>
    <x v="0"/>
    <n v="7478"/>
    <n v="0"/>
    <n v="7011"/>
    <n v="0"/>
    <n v="0"/>
  </r>
  <r>
    <x v="4"/>
    <x v="15"/>
    <x v="0"/>
    <n v="248"/>
    <n v="0"/>
    <n v="233"/>
    <n v="0"/>
    <n v="0"/>
  </r>
  <r>
    <x v="4"/>
    <x v="6"/>
    <x v="0"/>
    <n v="840"/>
    <n v="0"/>
    <n v="787"/>
    <n v="0"/>
    <n v="0"/>
  </r>
  <r>
    <x v="4"/>
    <x v="7"/>
    <x v="0"/>
    <n v="0"/>
    <n v="0"/>
    <n v="0"/>
    <n v="0"/>
    <n v="0"/>
  </r>
  <r>
    <x v="0"/>
    <x v="28"/>
    <x v="0"/>
    <n v="0"/>
    <n v="0"/>
    <n v="9276"/>
    <n v="18"/>
    <n v="0"/>
  </r>
  <r>
    <x v="0"/>
    <x v="2"/>
    <x v="0"/>
    <n v="0"/>
    <n v="0"/>
    <n v="-348"/>
    <n v="-1"/>
    <n v="0"/>
  </r>
  <r>
    <x v="3"/>
    <x v="42"/>
    <x v="0"/>
    <n v="0"/>
    <n v="0"/>
    <n v="157"/>
    <n v="1"/>
    <n v="0"/>
  </r>
  <r>
    <x v="1"/>
    <x v="34"/>
    <x v="0"/>
    <n v="0"/>
    <n v="0"/>
    <n v="3090"/>
    <n v="4"/>
    <n v="0"/>
  </r>
  <r>
    <x v="3"/>
    <x v="38"/>
    <x v="0"/>
    <n v="0"/>
    <n v="0"/>
    <n v="281"/>
    <n v="1"/>
    <n v="0"/>
  </r>
  <r>
    <x v="2"/>
    <x v="38"/>
    <x v="0"/>
    <n v="0"/>
    <n v="0"/>
    <n v="18062"/>
    <n v="65"/>
    <n v="0"/>
  </r>
  <r>
    <x v="1"/>
    <x v="38"/>
    <x v="0"/>
    <n v="0"/>
    <n v="0"/>
    <n v="984"/>
    <n v="4"/>
    <n v="0"/>
  </r>
  <r>
    <x v="3"/>
    <x v="26"/>
    <x v="0"/>
    <n v="0"/>
    <n v="0"/>
    <n v="321"/>
    <n v="1"/>
    <n v="0"/>
  </r>
  <r>
    <x v="2"/>
    <x v="32"/>
    <x v="0"/>
    <n v="-822"/>
    <n v="0"/>
    <n v="-771"/>
    <n v="0"/>
    <n v="0"/>
  </r>
  <r>
    <x v="5"/>
    <x v="48"/>
    <x v="0"/>
    <n v="99"/>
    <n v="0"/>
    <n v="93"/>
    <n v="0"/>
    <n v="0"/>
  </r>
  <r>
    <x v="5"/>
    <x v="43"/>
    <x v="0"/>
    <n v="0"/>
    <n v="0"/>
    <n v="0"/>
    <n v="0"/>
    <n v="0"/>
  </r>
  <r>
    <x v="0"/>
    <x v="20"/>
    <x v="0"/>
    <n v="0"/>
    <n v="0"/>
    <n v="8536"/>
    <n v="23"/>
    <n v="0"/>
  </r>
  <r>
    <x v="3"/>
    <x v="49"/>
    <x v="26"/>
    <n v="21680"/>
    <n v="0"/>
    <n v="20325"/>
    <n v="0"/>
    <n v="0"/>
  </r>
  <r>
    <x v="2"/>
    <x v="49"/>
    <x v="26"/>
    <n v="37235"/>
    <n v="0"/>
    <n v="34908"/>
    <n v="0"/>
    <n v="0"/>
  </r>
  <r>
    <x v="1"/>
    <x v="49"/>
    <x v="26"/>
    <n v="93544"/>
    <n v="0"/>
    <n v="87697"/>
    <n v="0"/>
    <n v="0"/>
  </r>
  <r>
    <x v="0"/>
    <x v="49"/>
    <x v="26"/>
    <n v="2830"/>
    <n v="0"/>
    <n v="2653"/>
    <n v="0"/>
    <n v="0"/>
  </r>
  <r>
    <x v="4"/>
    <x v="6"/>
    <x v="26"/>
    <n v="480"/>
    <n v="0"/>
    <n v="450"/>
    <n v="0"/>
    <n v="0"/>
  </r>
  <r>
    <x v="4"/>
    <x v="7"/>
    <x v="26"/>
    <n v="0"/>
    <n v="0"/>
    <n v="0"/>
    <n v="0"/>
    <n v="0"/>
  </r>
  <r>
    <x v="0"/>
    <x v="22"/>
    <x v="26"/>
    <n v="0"/>
    <n v="0"/>
    <n v="10167"/>
    <n v="14"/>
    <n v="0"/>
  </r>
  <r>
    <x v="0"/>
    <x v="2"/>
    <x v="26"/>
    <n v="0"/>
    <n v="0"/>
    <n v="594"/>
    <n v="2"/>
    <n v="0"/>
  </r>
  <r>
    <x v="4"/>
    <x v="0"/>
    <x v="26"/>
    <n v="0"/>
    <n v="0"/>
    <n v="-7509"/>
    <n v="-9"/>
    <n v="0"/>
  </r>
  <r>
    <x v="3"/>
    <x v="42"/>
    <x v="26"/>
    <n v="0"/>
    <n v="0"/>
    <n v="168"/>
    <n v="1"/>
    <n v="0"/>
  </r>
  <r>
    <x v="1"/>
    <x v="42"/>
    <x v="26"/>
    <n v="0"/>
    <n v="0"/>
    <n v="4358"/>
    <n v="20"/>
    <n v="0"/>
  </r>
  <r>
    <x v="2"/>
    <x v="34"/>
    <x v="26"/>
    <n v="0"/>
    <n v="0"/>
    <n v="-374"/>
    <n v="-1"/>
    <n v="0"/>
  </r>
  <r>
    <x v="1"/>
    <x v="34"/>
    <x v="26"/>
    <n v="0"/>
    <n v="0"/>
    <n v="483"/>
    <n v="1"/>
    <n v="0"/>
  </r>
  <r>
    <x v="2"/>
    <x v="38"/>
    <x v="26"/>
    <n v="0"/>
    <n v="0"/>
    <n v="-3188"/>
    <n v="-12"/>
    <n v="0"/>
  </r>
  <r>
    <x v="1"/>
    <x v="26"/>
    <x v="26"/>
    <n v="0"/>
    <n v="0"/>
    <n v="435"/>
    <n v="1"/>
    <n v="0"/>
  </r>
  <r>
    <x v="2"/>
    <x v="32"/>
    <x v="26"/>
    <n v="3344"/>
    <n v="0"/>
    <n v="3362"/>
    <n v="1"/>
    <n v="0"/>
  </r>
  <r>
    <x v="5"/>
    <x v="48"/>
    <x v="26"/>
    <n v="73"/>
    <n v="0"/>
    <n v="69"/>
    <n v="0"/>
    <n v="0"/>
  </r>
  <r>
    <x v="5"/>
    <x v="43"/>
    <x v="26"/>
    <n v="0"/>
    <n v="0"/>
    <n v="0"/>
    <n v="0"/>
    <n v="0"/>
  </r>
  <r>
    <x v="1"/>
    <x v="18"/>
    <x v="24"/>
    <n v="0"/>
    <n v="0"/>
    <n v="0"/>
    <n v="0"/>
    <n v="0"/>
  </r>
  <r>
    <x v="5"/>
    <x v="47"/>
    <x v="24"/>
    <n v="0"/>
    <n v="0"/>
    <n v="624"/>
    <n v="33"/>
    <n v="0"/>
  </r>
  <r>
    <x v="3"/>
    <x v="49"/>
    <x v="24"/>
    <n v="20303"/>
    <n v="0"/>
    <n v="19034"/>
    <n v="0"/>
    <n v="0"/>
  </r>
  <r>
    <x v="2"/>
    <x v="49"/>
    <x v="24"/>
    <n v="30281"/>
    <n v="0"/>
    <n v="28389"/>
    <n v="0"/>
    <n v="0"/>
  </r>
  <r>
    <x v="1"/>
    <x v="49"/>
    <x v="24"/>
    <n v="67668"/>
    <n v="0"/>
    <n v="63438"/>
    <n v="0"/>
    <n v="0"/>
  </r>
  <r>
    <x v="0"/>
    <x v="49"/>
    <x v="24"/>
    <n v="4082"/>
    <n v="0"/>
    <n v="3827"/>
    <n v="0"/>
    <n v="0"/>
  </r>
  <r>
    <x v="4"/>
    <x v="15"/>
    <x v="24"/>
    <n v="248"/>
    <n v="0"/>
    <n v="233"/>
    <n v="0"/>
    <n v="0"/>
  </r>
  <r>
    <x v="4"/>
    <x v="6"/>
    <x v="24"/>
    <n v="2637"/>
    <n v="0"/>
    <n v="1574"/>
    <n v="0"/>
    <n v="0"/>
  </r>
  <r>
    <x v="0"/>
    <x v="16"/>
    <x v="24"/>
    <n v="0"/>
    <n v="0"/>
    <n v="0"/>
    <n v="5"/>
    <n v="0"/>
  </r>
  <r>
    <x v="4"/>
    <x v="7"/>
    <x v="24"/>
    <n v="480"/>
    <n v="0"/>
    <n v="450"/>
    <n v="0"/>
    <n v="0"/>
  </r>
  <r>
    <x v="0"/>
    <x v="22"/>
    <x v="24"/>
    <n v="0"/>
    <n v="0"/>
    <n v="285"/>
    <n v="0"/>
    <n v="0"/>
  </r>
  <r>
    <x v="0"/>
    <x v="2"/>
    <x v="24"/>
    <n v="0"/>
    <n v="0"/>
    <n v="-594"/>
    <n v="-2"/>
    <n v="0"/>
  </r>
  <r>
    <x v="3"/>
    <x v="42"/>
    <x v="24"/>
    <n v="0"/>
    <n v="0"/>
    <n v="324"/>
    <n v="2"/>
    <n v="0"/>
  </r>
  <r>
    <x v="2"/>
    <x v="42"/>
    <x v="24"/>
    <n v="0"/>
    <n v="0"/>
    <n v="849"/>
    <n v="5"/>
    <n v="0"/>
  </r>
  <r>
    <x v="1"/>
    <x v="42"/>
    <x v="24"/>
    <n v="0"/>
    <n v="0"/>
    <n v="2259"/>
    <n v="11"/>
    <n v="0"/>
  </r>
  <r>
    <x v="3"/>
    <x v="34"/>
    <x v="24"/>
    <n v="0"/>
    <n v="0"/>
    <n v="588"/>
    <n v="1"/>
    <n v="0"/>
  </r>
  <r>
    <x v="2"/>
    <x v="34"/>
    <x v="24"/>
    <n v="0"/>
    <n v="0"/>
    <n v="-418"/>
    <n v="-1"/>
    <n v="0"/>
  </r>
  <r>
    <x v="1"/>
    <x v="34"/>
    <x v="24"/>
    <n v="0"/>
    <n v="0"/>
    <n v="870"/>
    <n v="1"/>
    <n v="0"/>
  </r>
  <r>
    <x v="0"/>
    <x v="34"/>
    <x v="24"/>
    <n v="0"/>
    <n v="0"/>
    <n v="-419"/>
    <n v="-1"/>
    <n v="0"/>
  </r>
  <r>
    <x v="3"/>
    <x v="38"/>
    <x v="24"/>
    <n v="0"/>
    <n v="0"/>
    <n v="281"/>
    <n v="1"/>
    <n v="0"/>
  </r>
  <r>
    <x v="5"/>
    <x v="38"/>
    <x v="24"/>
    <n v="0"/>
    <n v="0"/>
    <n v="331"/>
    <n v="1"/>
    <n v="0"/>
  </r>
  <r>
    <x v="2"/>
    <x v="38"/>
    <x v="24"/>
    <n v="0"/>
    <n v="0"/>
    <n v="-3188"/>
    <n v="-12"/>
    <n v="0"/>
  </r>
  <r>
    <x v="1"/>
    <x v="38"/>
    <x v="24"/>
    <n v="0"/>
    <n v="0"/>
    <n v="268"/>
    <n v="1"/>
    <n v="0"/>
  </r>
  <r>
    <x v="3"/>
    <x v="32"/>
    <x v="24"/>
    <n v="627"/>
    <n v="0"/>
    <n v="2863"/>
    <n v="5"/>
    <n v="0"/>
  </r>
  <r>
    <x v="2"/>
    <x v="32"/>
    <x v="24"/>
    <n v="936"/>
    <n v="0"/>
    <n v="878"/>
    <n v="0"/>
    <n v="0"/>
  </r>
  <r>
    <x v="5"/>
    <x v="48"/>
    <x v="24"/>
    <n v="3"/>
    <n v="0"/>
    <n v="3477"/>
    <n v="142"/>
    <n v="0"/>
  </r>
  <r>
    <x v="5"/>
    <x v="43"/>
    <x v="24"/>
    <n v="0"/>
    <n v="0"/>
    <n v="0"/>
    <n v="0"/>
    <n v="0"/>
  </r>
  <r>
    <x v="3"/>
    <x v="49"/>
    <x v="15"/>
    <n v="23986"/>
    <n v="0"/>
    <n v="22487"/>
    <n v="0"/>
    <n v="0"/>
  </r>
  <r>
    <x v="2"/>
    <x v="49"/>
    <x v="15"/>
    <n v="24292"/>
    <n v="0"/>
    <n v="22774"/>
    <n v="0"/>
    <n v="0"/>
  </r>
  <r>
    <x v="1"/>
    <x v="49"/>
    <x v="15"/>
    <n v="89292"/>
    <n v="0"/>
    <n v="83712"/>
    <n v="0"/>
    <n v="0"/>
  </r>
  <r>
    <x v="0"/>
    <x v="49"/>
    <x v="15"/>
    <n v="5780"/>
    <n v="0"/>
    <n v="5418"/>
    <n v="0"/>
    <n v="0"/>
  </r>
  <r>
    <x v="4"/>
    <x v="15"/>
    <x v="15"/>
    <n v="248"/>
    <n v="0"/>
    <n v="233"/>
    <n v="0"/>
    <n v="0"/>
  </r>
  <r>
    <x v="4"/>
    <x v="7"/>
    <x v="15"/>
    <n v="480"/>
    <n v="0"/>
    <n v="450"/>
    <n v="0"/>
    <n v="0"/>
  </r>
  <r>
    <x v="0"/>
    <x v="46"/>
    <x v="15"/>
    <n v="0"/>
    <n v="0"/>
    <n v="1482"/>
    <n v="38"/>
    <n v="0"/>
  </r>
  <r>
    <x v="1"/>
    <x v="22"/>
    <x v="15"/>
    <n v="0"/>
    <n v="0"/>
    <n v="48923"/>
    <n v="46"/>
    <n v="0"/>
  </r>
  <r>
    <x v="3"/>
    <x v="42"/>
    <x v="15"/>
    <n v="0"/>
    <n v="0"/>
    <n v="157"/>
    <n v="1"/>
    <n v="0"/>
  </r>
  <r>
    <x v="1"/>
    <x v="42"/>
    <x v="15"/>
    <n v="0"/>
    <n v="0"/>
    <n v="2472"/>
    <n v="12"/>
    <n v="0"/>
  </r>
  <r>
    <x v="1"/>
    <x v="34"/>
    <x v="15"/>
    <n v="0"/>
    <n v="0"/>
    <n v="1593"/>
    <n v="3"/>
    <n v="0"/>
  </r>
  <r>
    <x v="3"/>
    <x v="38"/>
    <x v="15"/>
    <n v="0"/>
    <n v="0"/>
    <n v="-235"/>
    <n v="-1"/>
    <n v="0"/>
  </r>
  <r>
    <x v="1"/>
    <x v="38"/>
    <x v="15"/>
    <n v="0"/>
    <n v="0"/>
    <n v="1521"/>
    <n v="6"/>
    <n v="0"/>
  </r>
  <r>
    <x v="0"/>
    <x v="38"/>
    <x v="15"/>
    <n v="0"/>
    <n v="0"/>
    <n v="242"/>
    <n v="1"/>
    <n v="0"/>
  </r>
  <r>
    <x v="1"/>
    <x v="26"/>
    <x v="15"/>
    <n v="0"/>
    <n v="0"/>
    <n v="1399"/>
    <n v="3"/>
    <n v="0"/>
  </r>
  <r>
    <x v="3"/>
    <x v="32"/>
    <x v="15"/>
    <n v="-358"/>
    <n v="0"/>
    <n v="-179"/>
    <n v="1"/>
    <n v="0"/>
  </r>
  <r>
    <x v="5"/>
    <x v="48"/>
    <x v="15"/>
    <n v="73"/>
    <n v="0"/>
    <n v="69"/>
    <n v="0"/>
    <n v="0"/>
  </r>
  <r>
    <x v="5"/>
    <x v="43"/>
    <x v="15"/>
    <n v="0"/>
    <n v="0"/>
    <n v="0"/>
    <n v="0"/>
    <n v="0"/>
  </r>
  <r>
    <x v="1"/>
    <x v="12"/>
    <x v="11"/>
    <n v="0"/>
    <n v="0"/>
    <n v="1632"/>
    <n v="1"/>
    <n v="0"/>
  </r>
  <r>
    <x v="0"/>
    <x v="33"/>
    <x v="11"/>
    <n v="0"/>
    <n v="0"/>
    <n v="480"/>
    <n v="1"/>
    <n v="0"/>
  </r>
  <r>
    <x v="3"/>
    <x v="49"/>
    <x v="11"/>
    <n v="24481"/>
    <n v="0"/>
    <n v="22951"/>
    <n v="0"/>
    <n v="0"/>
  </r>
  <r>
    <x v="2"/>
    <x v="49"/>
    <x v="11"/>
    <n v="35883"/>
    <n v="0"/>
    <n v="33640"/>
    <n v="0"/>
    <n v="0"/>
  </r>
  <r>
    <x v="1"/>
    <x v="49"/>
    <x v="11"/>
    <n v="88664"/>
    <n v="0"/>
    <n v="83123"/>
    <n v="0"/>
    <n v="0"/>
  </r>
  <r>
    <x v="0"/>
    <x v="49"/>
    <x v="11"/>
    <n v="6696"/>
    <n v="0"/>
    <n v="6277"/>
    <n v="0"/>
    <n v="0"/>
  </r>
  <r>
    <x v="4"/>
    <x v="15"/>
    <x v="11"/>
    <n v="496"/>
    <n v="0"/>
    <n v="465"/>
    <n v="0"/>
    <n v="0"/>
  </r>
  <r>
    <x v="4"/>
    <x v="6"/>
    <x v="11"/>
    <n v="3844"/>
    <n v="0"/>
    <n v="3603"/>
    <n v="0"/>
    <n v="0"/>
  </r>
  <r>
    <x v="3"/>
    <x v="16"/>
    <x v="11"/>
    <n v="344"/>
    <n v="0"/>
    <n v="323"/>
    <n v="0"/>
    <n v="0"/>
  </r>
  <r>
    <x v="4"/>
    <x v="7"/>
    <x v="11"/>
    <n v="480"/>
    <n v="0"/>
    <n v="450"/>
    <n v="0"/>
    <n v="0"/>
  </r>
  <r>
    <x v="0"/>
    <x v="22"/>
    <x v="11"/>
    <n v="0"/>
    <n v="0"/>
    <n v="714"/>
    <n v="2"/>
    <n v="0"/>
  </r>
  <r>
    <x v="3"/>
    <x v="42"/>
    <x v="11"/>
    <n v="0"/>
    <n v="0"/>
    <n v="815"/>
    <n v="5"/>
    <n v="0"/>
  </r>
  <r>
    <x v="2"/>
    <x v="42"/>
    <x v="11"/>
    <n v="0"/>
    <n v="0"/>
    <n v="595"/>
    <n v="4"/>
    <n v="0"/>
  </r>
  <r>
    <x v="1"/>
    <x v="42"/>
    <x v="11"/>
    <n v="0"/>
    <n v="0"/>
    <n v="2871"/>
    <n v="14"/>
    <n v="0"/>
  </r>
  <r>
    <x v="3"/>
    <x v="34"/>
    <x v="11"/>
    <n v="0"/>
    <n v="0"/>
    <n v="-481"/>
    <n v="-1"/>
    <n v="0"/>
  </r>
  <r>
    <x v="3"/>
    <x v="38"/>
    <x v="11"/>
    <n v="0"/>
    <n v="0"/>
    <n v="-235"/>
    <n v="-1"/>
    <n v="0"/>
  </r>
  <r>
    <x v="1"/>
    <x v="38"/>
    <x v="11"/>
    <n v="0"/>
    <n v="0"/>
    <n v="449"/>
    <n v="2"/>
    <n v="0"/>
  </r>
  <r>
    <x v="2"/>
    <x v="26"/>
    <x v="11"/>
    <n v="0"/>
    <n v="0"/>
    <n v="0"/>
    <n v="0"/>
    <n v="0"/>
  </r>
  <r>
    <x v="1"/>
    <x v="26"/>
    <x v="11"/>
    <n v="0"/>
    <n v="0"/>
    <n v="531"/>
    <n v="1"/>
    <n v="0"/>
  </r>
  <r>
    <x v="3"/>
    <x v="32"/>
    <x v="11"/>
    <n v="-2068"/>
    <n v="0"/>
    <n v="-1766"/>
    <n v="1"/>
    <n v="0"/>
  </r>
  <r>
    <x v="2"/>
    <x v="32"/>
    <x v="11"/>
    <n v="3651"/>
    <n v="0"/>
    <n v="3423"/>
    <n v="0"/>
    <n v="0"/>
  </r>
  <r>
    <x v="0"/>
    <x v="32"/>
    <x v="11"/>
    <n v="1694"/>
    <n v="0"/>
    <n v="1588"/>
    <n v="0"/>
    <n v="0"/>
  </r>
  <r>
    <x v="5"/>
    <x v="48"/>
    <x v="11"/>
    <n v="121"/>
    <n v="0"/>
    <n v="114"/>
    <n v="0"/>
    <n v="0"/>
  </r>
  <r>
    <x v="5"/>
    <x v="43"/>
    <x v="11"/>
    <n v="0"/>
    <n v="0"/>
    <n v="0"/>
    <n v="0"/>
    <n v="0"/>
  </r>
  <r>
    <x v="0"/>
    <x v="33"/>
    <x v="14"/>
    <n v="0"/>
    <n v="0"/>
    <n v="2133"/>
    <n v="5"/>
    <n v="0"/>
  </r>
  <r>
    <x v="3"/>
    <x v="18"/>
    <x v="14"/>
    <n v="0"/>
    <n v="0"/>
    <n v="0"/>
    <n v="0"/>
    <n v="0"/>
  </r>
  <r>
    <x v="1"/>
    <x v="18"/>
    <x v="14"/>
    <n v="0"/>
    <n v="0"/>
    <n v="0"/>
    <n v="0"/>
    <n v="0"/>
  </r>
  <r>
    <x v="3"/>
    <x v="49"/>
    <x v="14"/>
    <n v="28952"/>
    <n v="0"/>
    <n v="27143"/>
    <n v="0"/>
    <n v="0"/>
  </r>
  <r>
    <x v="2"/>
    <x v="49"/>
    <x v="14"/>
    <n v="38784"/>
    <n v="0"/>
    <n v="36360"/>
    <n v="0"/>
    <n v="0"/>
  </r>
  <r>
    <x v="1"/>
    <x v="49"/>
    <x v="14"/>
    <n v="85571"/>
    <n v="0"/>
    <n v="80223"/>
    <n v="0"/>
    <n v="0"/>
  </r>
  <r>
    <x v="0"/>
    <x v="49"/>
    <x v="14"/>
    <n v="7660"/>
    <n v="0"/>
    <n v="7182"/>
    <n v="0"/>
    <n v="0"/>
  </r>
  <r>
    <x v="4"/>
    <x v="15"/>
    <x v="14"/>
    <n v="0"/>
    <n v="3"/>
    <n v="0"/>
    <n v="2"/>
    <n v="0"/>
  </r>
  <r>
    <x v="4"/>
    <x v="7"/>
    <x v="14"/>
    <n v="0"/>
    <n v="0"/>
    <n v="0"/>
    <n v="0"/>
    <n v="0"/>
  </r>
  <r>
    <x v="4"/>
    <x v="22"/>
    <x v="14"/>
    <n v="0"/>
    <n v="-2"/>
    <n v="0"/>
    <n v="-1"/>
    <n v="0"/>
  </r>
  <r>
    <x v="0"/>
    <x v="2"/>
    <x v="14"/>
    <n v="0"/>
    <n v="0"/>
    <n v="0"/>
    <n v="0"/>
    <n v="0"/>
  </r>
  <r>
    <x v="4"/>
    <x v="0"/>
    <x v="14"/>
    <n v="0"/>
    <n v="0"/>
    <n v="861"/>
    <n v="1"/>
    <n v="0"/>
  </r>
  <r>
    <x v="0"/>
    <x v="0"/>
    <x v="14"/>
    <n v="0"/>
    <n v="0"/>
    <n v="9084"/>
    <n v="14"/>
    <n v="0"/>
  </r>
  <r>
    <x v="3"/>
    <x v="42"/>
    <x v="14"/>
    <n v="0"/>
    <n v="0"/>
    <n v="-168"/>
    <n v="-1"/>
    <n v="0"/>
  </r>
  <r>
    <x v="1"/>
    <x v="42"/>
    <x v="14"/>
    <n v="0"/>
    <n v="0"/>
    <n v="3352"/>
    <n v="17"/>
    <n v="0"/>
  </r>
  <r>
    <x v="2"/>
    <x v="34"/>
    <x v="14"/>
    <n v="0"/>
    <n v="0"/>
    <n v="556"/>
    <n v="1"/>
    <n v="0"/>
  </r>
  <r>
    <x v="1"/>
    <x v="34"/>
    <x v="14"/>
    <n v="0"/>
    <n v="0"/>
    <n v="483"/>
    <n v="1"/>
    <n v="0"/>
  </r>
  <r>
    <x v="3"/>
    <x v="38"/>
    <x v="14"/>
    <n v="0"/>
    <n v="0"/>
    <n v="986"/>
    <n v="4"/>
    <n v="0"/>
  </r>
  <r>
    <x v="1"/>
    <x v="38"/>
    <x v="14"/>
    <n v="0"/>
    <n v="0"/>
    <n v="1209"/>
    <n v="5"/>
    <n v="0"/>
  </r>
  <r>
    <x v="2"/>
    <x v="32"/>
    <x v="14"/>
    <n v="-1477"/>
    <n v="0"/>
    <n v="-1385"/>
    <n v="0"/>
    <n v="0"/>
  </r>
  <r>
    <x v="1"/>
    <x v="32"/>
    <x v="14"/>
    <n v="0"/>
    <n v="0"/>
    <n v="241"/>
    <n v="1"/>
    <n v="0"/>
  </r>
  <r>
    <x v="0"/>
    <x v="32"/>
    <x v="14"/>
    <n v="-1694"/>
    <n v="0"/>
    <n v="-1588"/>
    <n v="0"/>
    <n v="0"/>
  </r>
  <r>
    <x v="5"/>
    <x v="43"/>
    <x v="14"/>
    <n v="0"/>
    <n v="0"/>
    <n v="0"/>
    <n v="0"/>
    <n v="0"/>
  </r>
  <r>
    <x v="3"/>
    <x v="20"/>
    <x v="14"/>
    <n v="0"/>
    <n v="0"/>
    <n v="8727"/>
    <n v="21"/>
    <n v="0"/>
  </r>
  <r>
    <x v="4"/>
    <x v="8"/>
    <x v="9"/>
    <n v="0"/>
    <n v="0"/>
    <n v="0"/>
    <n v="0"/>
    <n v="0"/>
  </r>
  <r>
    <x v="1"/>
    <x v="18"/>
    <x v="9"/>
    <n v="0"/>
    <n v="0"/>
    <n v="0"/>
    <n v="0"/>
    <n v="0"/>
  </r>
  <r>
    <x v="3"/>
    <x v="49"/>
    <x v="9"/>
    <n v="31645"/>
    <n v="0"/>
    <n v="29667"/>
    <n v="0"/>
    <n v="0"/>
  </r>
  <r>
    <x v="2"/>
    <x v="49"/>
    <x v="9"/>
    <n v="31152"/>
    <n v="0"/>
    <n v="29205"/>
    <n v="0"/>
    <n v="0"/>
  </r>
  <r>
    <x v="1"/>
    <x v="49"/>
    <x v="9"/>
    <n v="105420"/>
    <n v="0"/>
    <n v="98832"/>
    <n v="0"/>
    <n v="0"/>
  </r>
  <r>
    <x v="0"/>
    <x v="49"/>
    <x v="9"/>
    <n v="9728"/>
    <n v="0"/>
    <n v="9120"/>
    <n v="0"/>
    <n v="0"/>
  </r>
  <r>
    <x v="4"/>
    <x v="15"/>
    <x v="9"/>
    <n v="248"/>
    <n v="0"/>
    <n v="233"/>
    <n v="0"/>
    <n v="0"/>
  </r>
  <r>
    <x v="4"/>
    <x v="16"/>
    <x v="9"/>
    <n v="0"/>
    <n v="0"/>
    <n v="0"/>
    <n v="0"/>
    <n v="0"/>
  </r>
  <r>
    <x v="4"/>
    <x v="7"/>
    <x v="9"/>
    <n v="840"/>
    <n v="0"/>
    <n v="787"/>
    <n v="0"/>
    <n v="0"/>
  </r>
  <r>
    <x v="0"/>
    <x v="1"/>
    <x v="9"/>
    <n v="1308"/>
    <n v="0"/>
    <n v="15033"/>
    <n v="13"/>
    <n v="0"/>
  </r>
  <r>
    <x v="3"/>
    <x v="22"/>
    <x v="9"/>
    <n v="0"/>
    <n v="-2"/>
    <n v="4110"/>
    <n v="5"/>
    <n v="0"/>
  </r>
  <r>
    <x v="1"/>
    <x v="22"/>
    <x v="9"/>
    <n v="0"/>
    <n v="0"/>
    <n v="26732"/>
    <n v="25"/>
    <n v="0"/>
  </r>
  <r>
    <x v="0"/>
    <x v="22"/>
    <x v="9"/>
    <n v="0"/>
    <n v="0"/>
    <n v="2341"/>
    <n v="4"/>
    <n v="0"/>
  </r>
  <r>
    <x v="2"/>
    <x v="2"/>
    <x v="9"/>
    <n v="-17"/>
    <n v="0"/>
    <n v="1932"/>
    <n v="6"/>
    <n v="0"/>
  </r>
  <r>
    <x v="0"/>
    <x v="2"/>
    <x v="9"/>
    <n v="0"/>
    <n v="0"/>
    <n v="645"/>
    <n v="2"/>
    <n v="0"/>
  </r>
  <r>
    <x v="3"/>
    <x v="42"/>
    <x v="9"/>
    <n v="0"/>
    <n v="0"/>
    <n v="324"/>
    <n v="2"/>
    <n v="0"/>
  </r>
  <r>
    <x v="2"/>
    <x v="42"/>
    <x v="9"/>
    <n v="0"/>
    <n v="0"/>
    <n v="149"/>
    <n v="1"/>
    <n v="0"/>
  </r>
  <r>
    <x v="0"/>
    <x v="42"/>
    <x v="9"/>
    <n v="0"/>
    <n v="0"/>
    <n v="149"/>
    <n v="1"/>
    <n v="0"/>
  </r>
  <r>
    <x v="2"/>
    <x v="34"/>
    <x v="9"/>
    <n v="0"/>
    <n v="0"/>
    <n v="-556"/>
    <n v="-1"/>
    <n v="0"/>
  </r>
  <r>
    <x v="2"/>
    <x v="38"/>
    <x v="9"/>
    <n v="0"/>
    <n v="0"/>
    <n v="0"/>
    <n v="0"/>
    <n v="0"/>
  </r>
  <r>
    <x v="1"/>
    <x v="38"/>
    <x v="9"/>
    <n v="0"/>
    <n v="0"/>
    <n v="673"/>
    <n v="3"/>
    <n v="0"/>
  </r>
  <r>
    <x v="3"/>
    <x v="26"/>
    <x v="9"/>
    <n v="0"/>
    <n v="0"/>
    <n v="321"/>
    <n v="1"/>
    <n v="0"/>
  </r>
  <r>
    <x v="1"/>
    <x v="26"/>
    <x v="9"/>
    <n v="0"/>
    <n v="0"/>
    <n v="531"/>
    <n v="1"/>
    <n v="0"/>
  </r>
  <r>
    <x v="3"/>
    <x v="32"/>
    <x v="9"/>
    <n v="129"/>
    <n v="0"/>
    <n v="121"/>
    <n v="0"/>
    <n v="0"/>
  </r>
  <r>
    <x v="2"/>
    <x v="32"/>
    <x v="9"/>
    <n v="1400"/>
    <n v="0"/>
    <n v="1851"/>
    <n v="3"/>
    <n v="0"/>
  </r>
  <r>
    <x v="0"/>
    <x v="32"/>
    <x v="9"/>
    <n v="1777"/>
    <n v="0"/>
    <n v="1666"/>
    <n v="0"/>
    <n v="0"/>
  </r>
  <r>
    <x v="2"/>
    <x v="18"/>
    <x v="1"/>
    <n v="0"/>
    <n v="0"/>
    <n v="1996"/>
    <n v="2"/>
    <n v="0"/>
  </r>
  <r>
    <x v="3"/>
    <x v="49"/>
    <x v="1"/>
    <n v="22182"/>
    <n v="0"/>
    <n v="20796"/>
    <n v="0"/>
    <n v="0"/>
  </r>
  <r>
    <x v="2"/>
    <x v="49"/>
    <x v="1"/>
    <n v="34924"/>
    <n v="0"/>
    <n v="32742"/>
    <n v="0"/>
    <n v="0"/>
  </r>
  <r>
    <x v="1"/>
    <x v="49"/>
    <x v="1"/>
    <n v="111381"/>
    <n v="0"/>
    <n v="104420"/>
    <n v="0"/>
    <n v="0"/>
  </r>
  <r>
    <x v="0"/>
    <x v="49"/>
    <x v="1"/>
    <n v="9064"/>
    <n v="0"/>
    <n v="8498"/>
    <n v="0"/>
    <n v="0"/>
  </r>
  <r>
    <x v="4"/>
    <x v="15"/>
    <x v="1"/>
    <n v="0"/>
    <n v="0"/>
    <n v="0"/>
    <n v="0"/>
    <n v="0"/>
  </r>
  <r>
    <x v="4"/>
    <x v="6"/>
    <x v="1"/>
    <n v="2640"/>
    <n v="0"/>
    <n v="2475"/>
    <n v="0"/>
    <n v="0"/>
  </r>
  <r>
    <x v="3"/>
    <x v="16"/>
    <x v="1"/>
    <n v="1099"/>
    <n v="0"/>
    <n v="708"/>
    <n v="-1"/>
    <n v="0"/>
  </r>
  <r>
    <x v="4"/>
    <x v="7"/>
    <x v="1"/>
    <n v="0"/>
    <n v="0"/>
    <n v="0"/>
    <n v="0"/>
    <n v="0"/>
  </r>
  <r>
    <x v="3"/>
    <x v="22"/>
    <x v="1"/>
    <n v="0"/>
    <n v="0"/>
    <n v="3273"/>
    <n v="4"/>
    <n v="0"/>
  </r>
  <r>
    <x v="1"/>
    <x v="22"/>
    <x v="1"/>
    <n v="0"/>
    <n v="0"/>
    <n v="26337"/>
    <n v="22"/>
    <n v="0"/>
  </r>
  <r>
    <x v="0"/>
    <x v="2"/>
    <x v="1"/>
    <n v="0"/>
    <n v="0"/>
    <n v="348"/>
    <n v="1"/>
    <n v="0"/>
  </r>
  <r>
    <x v="3"/>
    <x v="42"/>
    <x v="1"/>
    <n v="0"/>
    <n v="0"/>
    <n v="324"/>
    <n v="2"/>
    <n v="0"/>
  </r>
  <r>
    <x v="2"/>
    <x v="42"/>
    <x v="1"/>
    <n v="0"/>
    <n v="0"/>
    <n v="0"/>
    <n v="0"/>
    <n v="0"/>
  </r>
  <r>
    <x v="1"/>
    <x v="42"/>
    <x v="1"/>
    <n v="0"/>
    <n v="0"/>
    <n v="1436"/>
    <n v="7"/>
    <n v="0"/>
  </r>
  <r>
    <x v="0"/>
    <x v="42"/>
    <x v="1"/>
    <n v="0"/>
    <n v="0"/>
    <n v="-149"/>
    <n v="-1"/>
    <n v="0"/>
  </r>
  <r>
    <x v="3"/>
    <x v="34"/>
    <x v="1"/>
    <n v="0"/>
    <n v="0"/>
    <n v="588"/>
    <n v="1"/>
    <n v="0"/>
  </r>
  <r>
    <x v="2"/>
    <x v="34"/>
    <x v="1"/>
    <n v="0"/>
    <n v="0"/>
    <n v="556"/>
    <n v="1"/>
    <n v="0"/>
  </r>
  <r>
    <x v="1"/>
    <x v="34"/>
    <x v="1"/>
    <n v="0"/>
    <n v="0"/>
    <n v="966"/>
    <n v="2"/>
    <n v="0"/>
  </r>
  <r>
    <x v="1"/>
    <x v="38"/>
    <x v="1"/>
    <n v="0"/>
    <n v="0"/>
    <n v="449"/>
    <n v="2"/>
    <n v="0"/>
  </r>
  <r>
    <x v="0"/>
    <x v="38"/>
    <x v="1"/>
    <n v="0"/>
    <n v="0"/>
    <n v="0"/>
    <n v="0"/>
    <n v="0"/>
  </r>
  <r>
    <x v="3"/>
    <x v="32"/>
    <x v="1"/>
    <n v="2193"/>
    <n v="0"/>
    <n v="2056"/>
    <n v="0"/>
    <n v="0"/>
  </r>
  <r>
    <x v="2"/>
    <x v="32"/>
    <x v="1"/>
    <n v="6408"/>
    <n v="0"/>
    <n v="6007"/>
    <n v="0"/>
    <n v="0"/>
  </r>
  <r>
    <x v="0"/>
    <x v="32"/>
    <x v="1"/>
    <n v="-889"/>
    <n v="0"/>
    <n v="-834"/>
    <n v="0"/>
    <n v="0"/>
  </r>
  <r>
    <x v="3"/>
    <x v="49"/>
    <x v="16"/>
    <n v="20489"/>
    <n v="0"/>
    <n v="19209"/>
    <n v="0"/>
    <n v="0"/>
  </r>
  <r>
    <x v="2"/>
    <x v="49"/>
    <x v="16"/>
    <n v="35708"/>
    <n v="0"/>
    <n v="33477"/>
    <n v="0"/>
    <n v="0"/>
  </r>
  <r>
    <x v="1"/>
    <x v="49"/>
    <x v="16"/>
    <n v="73761"/>
    <n v="0"/>
    <n v="69151"/>
    <n v="0"/>
    <n v="0"/>
  </r>
  <r>
    <x v="0"/>
    <x v="49"/>
    <x v="16"/>
    <n v="7683"/>
    <n v="0"/>
    <n v="7203"/>
    <n v="0"/>
    <n v="0"/>
  </r>
  <r>
    <x v="3"/>
    <x v="39"/>
    <x v="16"/>
    <n v="-231"/>
    <n v="0"/>
    <n v="-216"/>
    <n v="0"/>
    <n v="0"/>
  </r>
  <r>
    <x v="4"/>
    <x v="15"/>
    <x v="16"/>
    <n v="0"/>
    <n v="-2"/>
    <n v="0"/>
    <n v="-1"/>
    <n v="0"/>
  </r>
  <r>
    <x v="4"/>
    <x v="16"/>
    <x v="16"/>
    <n v="0"/>
    <n v="0"/>
    <n v="0"/>
    <n v="0"/>
    <n v="0"/>
  </r>
  <r>
    <x v="4"/>
    <x v="7"/>
    <x v="16"/>
    <n v="480"/>
    <n v="0"/>
    <n v="450"/>
    <n v="0"/>
    <n v="0"/>
  </r>
  <r>
    <x v="0"/>
    <x v="1"/>
    <x v="16"/>
    <n v="0"/>
    <n v="0"/>
    <n v="-208479"/>
    <n v="-141"/>
    <n v="0"/>
  </r>
  <r>
    <x v="0"/>
    <x v="22"/>
    <x v="16"/>
    <n v="0"/>
    <n v="0"/>
    <n v="132"/>
    <n v="0"/>
    <n v="0"/>
  </r>
  <r>
    <x v="1"/>
    <x v="2"/>
    <x v="16"/>
    <n v="0"/>
    <n v="0"/>
    <n v="1750"/>
    <n v="4"/>
    <n v="0"/>
  </r>
  <r>
    <x v="3"/>
    <x v="42"/>
    <x v="16"/>
    <n v="0"/>
    <n v="0"/>
    <n v="0"/>
    <n v="0"/>
    <n v="0"/>
  </r>
  <r>
    <x v="1"/>
    <x v="42"/>
    <x v="16"/>
    <n v="0"/>
    <n v="0"/>
    <n v="1782"/>
    <n v="9"/>
    <n v="0"/>
  </r>
  <r>
    <x v="3"/>
    <x v="34"/>
    <x v="16"/>
    <n v="0"/>
    <n v="0"/>
    <n v="481"/>
    <n v="1"/>
    <n v="0"/>
  </r>
  <r>
    <x v="1"/>
    <x v="34"/>
    <x v="16"/>
    <n v="0"/>
    <n v="0"/>
    <n v="1497"/>
    <n v="2"/>
    <n v="0"/>
  </r>
  <r>
    <x v="0"/>
    <x v="38"/>
    <x v="16"/>
    <n v="0"/>
    <n v="0"/>
    <n v="-242"/>
    <n v="-1"/>
    <n v="0"/>
  </r>
  <r>
    <x v="3"/>
    <x v="32"/>
    <x v="16"/>
    <n v="4473"/>
    <n v="0"/>
    <n v="4194"/>
    <n v="0"/>
    <n v="0"/>
  </r>
  <r>
    <x v="2"/>
    <x v="32"/>
    <x v="16"/>
    <n v="2998"/>
    <n v="0"/>
    <n v="2811"/>
    <n v="0"/>
    <n v="0"/>
  </r>
  <r>
    <x v="1"/>
    <x v="32"/>
    <x v="16"/>
    <n v="0"/>
    <n v="0"/>
    <n v="187"/>
    <n v="1"/>
    <n v="0"/>
  </r>
  <r>
    <x v="0"/>
    <x v="32"/>
    <x v="16"/>
    <n v="2054"/>
    <n v="0"/>
    <n v="1926"/>
    <n v="0"/>
    <n v="0"/>
  </r>
  <r>
    <x v="2"/>
    <x v="18"/>
    <x v="23"/>
    <n v="0"/>
    <n v="0"/>
    <n v="3010"/>
    <n v="3"/>
    <n v="0"/>
  </r>
  <r>
    <x v="3"/>
    <x v="49"/>
    <x v="23"/>
    <n v="22368"/>
    <n v="0"/>
    <n v="20970"/>
    <n v="0"/>
    <n v="0"/>
  </r>
  <r>
    <x v="2"/>
    <x v="49"/>
    <x v="23"/>
    <n v="36408"/>
    <n v="0"/>
    <n v="34133"/>
    <n v="0"/>
    <n v="0"/>
  </r>
  <r>
    <x v="1"/>
    <x v="49"/>
    <x v="23"/>
    <n v="100481"/>
    <n v="0"/>
    <n v="94201"/>
    <n v="0"/>
    <n v="0"/>
  </r>
  <r>
    <x v="0"/>
    <x v="49"/>
    <x v="23"/>
    <n v="8288"/>
    <n v="0"/>
    <n v="7770"/>
    <n v="0"/>
    <n v="0"/>
  </r>
  <r>
    <x v="3"/>
    <x v="15"/>
    <x v="23"/>
    <n v="0"/>
    <n v="-2"/>
    <n v="0"/>
    <n v="-1"/>
    <n v="0"/>
  </r>
  <r>
    <x v="2"/>
    <x v="15"/>
    <x v="23"/>
    <n v="2058"/>
    <n v="0"/>
    <n v="0"/>
    <n v="-9"/>
    <n v="0"/>
  </r>
  <r>
    <x v="4"/>
    <x v="6"/>
    <x v="23"/>
    <n v="3360"/>
    <n v="0"/>
    <n v="3150"/>
    <n v="0"/>
    <n v="0"/>
  </r>
  <r>
    <x v="4"/>
    <x v="7"/>
    <x v="23"/>
    <n v="0"/>
    <n v="0"/>
    <n v="0"/>
    <n v="0"/>
    <n v="0"/>
  </r>
  <r>
    <x v="6"/>
    <x v="4"/>
    <x v="23"/>
    <n v="0"/>
    <n v="0"/>
    <n v="606"/>
    <n v="1"/>
    <n v="0"/>
  </r>
  <r>
    <x v="1"/>
    <x v="28"/>
    <x v="23"/>
    <n v="-455"/>
    <n v="0"/>
    <n v="4419"/>
    <n v="8"/>
    <n v="0"/>
  </r>
  <r>
    <x v="1"/>
    <x v="1"/>
    <x v="23"/>
    <n v="0"/>
    <n v="0"/>
    <n v="8739"/>
    <n v="6"/>
    <n v="0"/>
  </r>
  <r>
    <x v="3"/>
    <x v="22"/>
    <x v="23"/>
    <n v="0"/>
    <n v="0"/>
    <n v="973"/>
    <n v="1"/>
    <n v="0"/>
  </r>
  <r>
    <x v="1"/>
    <x v="22"/>
    <x v="23"/>
    <n v="0"/>
    <n v="0"/>
    <n v="9495"/>
    <n v="8"/>
    <n v="0"/>
  </r>
  <r>
    <x v="1"/>
    <x v="2"/>
    <x v="23"/>
    <n v="0"/>
    <n v="0"/>
    <n v="4665"/>
    <n v="11"/>
    <n v="0"/>
  </r>
  <r>
    <x v="0"/>
    <x v="2"/>
    <x v="23"/>
    <n v="0"/>
    <n v="0"/>
    <n v="594"/>
    <n v="2"/>
    <n v="0"/>
  </r>
  <r>
    <x v="1"/>
    <x v="42"/>
    <x v="23"/>
    <n v="0"/>
    <n v="0"/>
    <n v="1782"/>
    <n v="9"/>
    <n v="0"/>
  </r>
  <r>
    <x v="1"/>
    <x v="34"/>
    <x v="23"/>
    <n v="0"/>
    <n v="0"/>
    <n v="628"/>
    <n v="1"/>
    <n v="0"/>
  </r>
  <r>
    <x v="3"/>
    <x v="38"/>
    <x v="23"/>
    <n v="0"/>
    <n v="0"/>
    <n v="-235"/>
    <n v="-1"/>
    <n v="0"/>
  </r>
  <r>
    <x v="2"/>
    <x v="38"/>
    <x v="23"/>
    <n v="0"/>
    <n v="0"/>
    <n v="-225"/>
    <n v="-1"/>
    <n v="0"/>
  </r>
  <r>
    <x v="1"/>
    <x v="38"/>
    <x v="23"/>
    <n v="0"/>
    <n v="0"/>
    <n v="492"/>
    <n v="2"/>
    <n v="0"/>
  </r>
  <r>
    <x v="3"/>
    <x v="32"/>
    <x v="23"/>
    <n v="-2976"/>
    <n v="0"/>
    <n v="-2790"/>
    <n v="0"/>
    <n v="0"/>
  </r>
  <r>
    <x v="2"/>
    <x v="32"/>
    <x v="23"/>
    <n v="2312"/>
    <n v="0"/>
    <n v="2168"/>
    <n v="0"/>
    <n v="0"/>
  </r>
  <r>
    <x v="0"/>
    <x v="32"/>
    <x v="23"/>
    <n v="16"/>
    <n v="0"/>
    <n v="15"/>
    <n v="0"/>
    <n v="0"/>
  </r>
  <r>
    <x v="5"/>
    <x v="48"/>
    <x v="23"/>
    <n v="26"/>
    <n v="0"/>
    <n v="24"/>
    <n v="0"/>
    <n v="0"/>
  </r>
  <r>
    <x v="3"/>
    <x v="33"/>
    <x v="21"/>
    <n v="0"/>
    <n v="0"/>
    <n v="5860"/>
    <n v="11"/>
    <n v="0"/>
  </r>
  <r>
    <x v="0"/>
    <x v="8"/>
    <x v="21"/>
    <n v="-1195"/>
    <n v="0"/>
    <n v="17142"/>
    <n v="7"/>
    <n v="0"/>
  </r>
  <r>
    <x v="3"/>
    <x v="18"/>
    <x v="21"/>
    <n v="0"/>
    <n v="0"/>
    <n v="2187"/>
    <n v="2"/>
    <n v="0"/>
  </r>
  <r>
    <x v="2"/>
    <x v="18"/>
    <x v="21"/>
    <n v="0"/>
    <n v="0"/>
    <n v="983"/>
    <n v="1"/>
    <n v="0"/>
  </r>
  <r>
    <x v="1"/>
    <x v="18"/>
    <x v="21"/>
    <n v="-33"/>
    <n v="0"/>
    <n v="2900"/>
    <n v="3"/>
    <n v="0"/>
  </r>
  <r>
    <x v="3"/>
    <x v="49"/>
    <x v="21"/>
    <n v="16116"/>
    <n v="0"/>
    <n v="15108"/>
    <n v="0"/>
    <n v="0"/>
  </r>
  <r>
    <x v="2"/>
    <x v="49"/>
    <x v="21"/>
    <n v="35691"/>
    <n v="0"/>
    <n v="33460"/>
    <n v="0"/>
    <n v="0"/>
  </r>
  <r>
    <x v="1"/>
    <x v="49"/>
    <x v="21"/>
    <n v="94892"/>
    <n v="0"/>
    <n v="88962"/>
    <n v="0"/>
    <n v="0"/>
  </r>
  <r>
    <x v="0"/>
    <x v="49"/>
    <x v="21"/>
    <n v="10764"/>
    <n v="0"/>
    <n v="10091"/>
    <n v="0"/>
    <n v="0"/>
  </r>
  <r>
    <x v="3"/>
    <x v="39"/>
    <x v="21"/>
    <n v="0"/>
    <n v="0"/>
    <n v="0"/>
    <n v="0"/>
    <n v="0"/>
  </r>
  <r>
    <x v="4"/>
    <x v="6"/>
    <x v="21"/>
    <n v="1440"/>
    <n v="0"/>
    <n v="1350"/>
    <n v="0"/>
    <n v="0"/>
  </r>
  <r>
    <x v="4"/>
    <x v="16"/>
    <x v="21"/>
    <n v="0"/>
    <n v="0"/>
    <n v="0"/>
    <n v="0"/>
    <n v="0"/>
  </r>
  <r>
    <x v="2"/>
    <x v="16"/>
    <x v="21"/>
    <n v="-1016"/>
    <n v="0"/>
    <n v="-5187"/>
    <n v="-5"/>
    <n v="0"/>
  </r>
  <r>
    <x v="4"/>
    <x v="7"/>
    <x v="21"/>
    <n v="959"/>
    <n v="0"/>
    <n v="899"/>
    <n v="0"/>
    <n v="0"/>
  </r>
  <r>
    <x v="2"/>
    <x v="22"/>
    <x v="21"/>
    <n v="0"/>
    <n v="0"/>
    <n v="0"/>
    <n v="0"/>
    <n v="0"/>
  </r>
  <r>
    <x v="0"/>
    <x v="22"/>
    <x v="21"/>
    <n v="0"/>
    <n v="0"/>
    <n v="3615"/>
    <n v="5"/>
    <n v="0"/>
  </r>
  <r>
    <x v="3"/>
    <x v="2"/>
    <x v="21"/>
    <n v="0"/>
    <n v="2"/>
    <n v="2852"/>
    <n v="9"/>
    <n v="0"/>
  </r>
  <r>
    <x v="1"/>
    <x v="2"/>
    <x v="21"/>
    <n v="0"/>
    <n v="0"/>
    <n v="9857"/>
    <n v="20"/>
    <n v="0"/>
  </r>
  <r>
    <x v="3"/>
    <x v="42"/>
    <x v="21"/>
    <n v="0"/>
    <n v="0"/>
    <n v="-162"/>
    <n v="-1"/>
    <n v="0"/>
  </r>
  <r>
    <x v="1"/>
    <x v="42"/>
    <x v="21"/>
    <n v="0"/>
    <n v="0"/>
    <n v="772"/>
    <n v="4"/>
    <n v="0"/>
  </r>
  <r>
    <x v="3"/>
    <x v="38"/>
    <x v="21"/>
    <n v="0"/>
    <n v="0"/>
    <n v="281"/>
    <n v="1"/>
    <n v="0"/>
  </r>
  <r>
    <x v="1"/>
    <x v="38"/>
    <x v="21"/>
    <n v="0"/>
    <n v="0"/>
    <n v="268"/>
    <n v="1"/>
    <n v="0"/>
  </r>
  <r>
    <x v="3"/>
    <x v="32"/>
    <x v="21"/>
    <n v="834"/>
    <n v="0"/>
    <n v="782"/>
    <n v="0"/>
    <n v="0"/>
  </r>
  <r>
    <x v="2"/>
    <x v="32"/>
    <x v="21"/>
    <n v="-5560"/>
    <n v="0"/>
    <n v="-5212"/>
    <n v="0"/>
    <n v="0"/>
  </r>
  <r>
    <x v="1"/>
    <x v="32"/>
    <x v="21"/>
    <n v="0"/>
    <n v="0"/>
    <n v="482"/>
    <n v="2"/>
    <n v="0"/>
  </r>
  <r>
    <x v="0"/>
    <x v="32"/>
    <x v="21"/>
    <n v="73"/>
    <n v="0"/>
    <n v="69"/>
    <n v="0"/>
    <n v="0"/>
  </r>
  <r>
    <x v="5"/>
    <x v="48"/>
    <x v="21"/>
    <n v="48"/>
    <n v="0"/>
    <n v="45"/>
    <n v="0"/>
    <n v="0"/>
  </r>
  <r>
    <x v="3"/>
    <x v="20"/>
    <x v="21"/>
    <n v="-75"/>
    <n v="0"/>
    <n v="14786"/>
    <n v="35"/>
    <n v="0"/>
  </r>
  <r>
    <x v="0"/>
    <x v="36"/>
    <x v="21"/>
    <n v="0"/>
    <n v="0"/>
    <n v="2193"/>
    <n v="7"/>
    <n v="0"/>
  </r>
  <r>
    <x v="2"/>
    <x v="8"/>
    <x v="3"/>
    <n v="-27540"/>
    <n v="0"/>
    <n v="96293"/>
    <n v="38"/>
    <n v="0"/>
  </r>
  <r>
    <x v="0"/>
    <x v="8"/>
    <x v="3"/>
    <n v="0"/>
    <n v="0"/>
    <n v="2667"/>
    <n v="1"/>
    <n v="0"/>
  </r>
  <r>
    <x v="3"/>
    <x v="18"/>
    <x v="3"/>
    <n v="0"/>
    <n v="0"/>
    <n v="1093"/>
    <n v="1"/>
    <n v="0"/>
  </r>
  <r>
    <x v="2"/>
    <x v="18"/>
    <x v="3"/>
    <n v="0"/>
    <n v="0"/>
    <n v="11850"/>
    <n v="12"/>
    <n v="0"/>
  </r>
  <r>
    <x v="0"/>
    <x v="18"/>
    <x v="3"/>
    <n v="0"/>
    <n v="0"/>
    <n v="950"/>
    <n v="1"/>
    <n v="0"/>
  </r>
  <r>
    <x v="3"/>
    <x v="49"/>
    <x v="3"/>
    <n v="32308"/>
    <n v="0"/>
    <n v="30288"/>
    <n v="0"/>
    <n v="0"/>
  </r>
  <r>
    <x v="2"/>
    <x v="49"/>
    <x v="3"/>
    <n v="42271"/>
    <n v="0"/>
    <n v="39629"/>
    <n v="0"/>
    <n v="0"/>
  </r>
  <r>
    <x v="1"/>
    <x v="49"/>
    <x v="3"/>
    <n v="94453"/>
    <n v="0"/>
    <n v="88550"/>
    <n v="0"/>
    <n v="0"/>
  </r>
  <r>
    <x v="0"/>
    <x v="49"/>
    <x v="3"/>
    <n v="15810"/>
    <n v="0"/>
    <n v="14822"/>
    <n v="0"/>
    <n v="0"/>
  </r>
  <r>
    <x v="3"/>
    <x v="15"/>
    <x v="3"/>
    <n v="0"/>
    <n v="-4"/>
    <n v="0"/>
    <n v="-3"/>
    <n v="0"/>
  </r>
  <r>
    <x v="4"/>
    <x v="6"/>
    <x v="3"/>
    <n v="2160"/>
    <n v="0"/>
    <n v="2025"/>
    <n v="0"/>
    <n v="0"/>
  </r>
  <r>
    <x v="3"/>
    <x v="16"/>
    <x v="3"/>
    <n v="0"/>
    <n v="0"/>
    <n v="0"/>
    <n v="0"/>
    <n v="0"/>
  </r>
  <r>
    <x v="4"/>
    <x v="16"/>
    <x v="3"/>
    <n v="0"/>
    <n v="0"/>
    <n v="0"/>
    <n v="0"/>
    <n v="0"/>
  </r>
  <r>
    <x v="3"/>
    <x v="22"/>
    <x v="3"/>
    <n v="0"/>
    <n v="0"/>
    <n v="2565"/>
    <n v="4"/>
    <n v="0"/>
  </r>
  <r>
    <x v="1"/>
    <x v="22"/>
    <x v="3"/>
    <n v="0"/>
    <n v="0"/>
    <n v="8886"/>
    <n v="8"/>
    <n v="0"/>
  </r>
  <r>
    <x v="0"/>
    <x v="22"/>
    <x v="3"/>
    <n v="0"/>
    <n v="0"/>
    <n v="-1955"/>
    <n v="-2"/>
    <n v="0"/>
  </r>
  <r>
    <x v="1"/>
    <x v="2"/>
    <x v="3"/>
    <n v="0"/>
    <n v="0"/>
    <n v="2125"/>
    <n v="5"/>
    <n v="0"/>
  </r>
  <r>
    <x v="3"/>
    <x v="42"/>
    <x v="3"/>
    <n v="0"/>
    <n v="0"/>
    <n v="497"/>
    <n v="3"/>
    <n v="0"/>
  </r>
  <r>
    <x v="1"/>
    <x v="42"/>
    <x v="3"/>
    <n v="0"/>
    <n v="0"/>
    <n v="426"/>
    <n v="2"/>
    <n v="0"/>
  </r>
  <r>
    <x v="3"/>
    <x v="34"/>
    <x v="3"/>
    <n v="0"/>
    <n v="0"/>
    <n v="428"/>
    <n v="1"/>
    <n v="0"/>
  </r>
  <r>
    <x v="2"/>
    <x v="38"/>
    <x v="3"/>
    <n v="0"/>
    <n v="0"/>
    <n v="225"/>
    <n v="1"/>
    <n v="0"/>
  </r>
  <r>
    <x v="1"/>
    <x v="38"/>
    <x v="3"/>
    <n v="0"/>
    <n v="0"/>
    <n v="268"/>
    <n v="1"/>
    <n v="0"/>
  </r>
  <r>
    <x v="3"/>
    <x v="32"/>
    <x v="3"/>
    <n v="-1191"/>
    <n v="0"/>
    <n v="-1116"/>
    <n v="0"/>
    <n v="0"/>
  </r>
  <r>
    <x v="2"/>
    <x v="32"/>
    <x v="3"/>
    <n v="-2117"/>
    <n v="0"/>
    <n v="-1806"/>
    <n v="1"/>
    <n v="0"/>
  </r>
  <r>
    <x v="1"/>
    <x v="32"/>
    <x v="3"/>
    <n v="0"/>
    <n v="0"/>
    <n v="0"/>
    <n v="0"/>
    <n v="0"/>
  </r>
  <r>
    <x v="0"/>
    <x v="32"/>
    <x v="3"/>
    <n v="-1428"/>
    <n v="0"/>
    <n v="-1338"/>
    <n v="0"/>
    <n v="0"/>
  </r>
  <r>
    <x v="3"/>
    <x v="40"/>
    <x v="3"/>
    <n v="0"/>
    <n v="0"/>
    <n v="1029"/>
    <n v="5"/>
    <n v="0"/>
  </r>
  <r>
    <x v="3"/>
    <x v="33"/>
    <x v="13"/>
    <n v="0"/>
    <n v="0"/>
    <n v="1357"/>
    <n v="3"/>
    <n v="0"/>
  </r>
  <r>
    <x v="6"/>
    <x v="19"/>
    <x v="13"/>
    <n v="0"/>
    <n v="0"/>
    <n v="886"/>
    <n v="1"/>
    <n v="0"/>
  </r>
  <r>
    <x v="7"/>
    <x v="19"/>
    <x v="13"/>
    <n v="0"/>
    <n v="0"/>
    <n v="1933"/>
    <n v="3"/>
    <n v="0"/>
  </r>
  <r>
    <x v="3"/>
    <x v="18"/>
    <x v="13"/>
    <n v="0"/>
    <n v="0"/>
    <n v="2187"/>
    <n v="2"/>
    <n v="0"/>
  </r>
  <r>
    <x v="1"/>
    <x v="18"/>
    <x v="13"/>
    <n v="0"/>
    <n v="0"/>
    <n v="1953"/>
    <n v="2"/>
    <n v="0"/>
  </r>
  <r>
    <x v="0"/>
    <x v="18"/>
    <x v="13"/>
    <n v="0"/>
    <n v="0"/>
    <n v="950"/>
    <n v="1"/>
    <n v="0"/>
  </r>
  <r>
    <x v="6"/>
    <x v="44"/>
    <x v="13"/>
    <n v="0"/>
    <n v="0"/>
    <n v="320"/>
    <n v="3"/>
    <n v="0"/>
  </r>
  <r>
    <x v="3"/>
    <x v="49"/>
    <x v="13"/>
    <n v="28446"/>
    <n v="0"/>
    <n v="26668"/>
    <n v="0"/>
    <n v="0"/>
  </r>
  <r>
    <x v="2"/>
    <x v="49"/>
    <x v="13"/>
    <n v="37376"/>
    <n v="0"/>
    <n v="35040"/>
    <n v="0"/>
    <n v="0"/>
  </r>
  <r>
    <x v="1"/>
    <x v="49"/>
    <x v="13"/>
    <n v="91840"/>
    <n v="0"/>
    <n v="86100"/>
    <n v="0"/>
    <n v="0"/>
  </r>
  <r>
    <x v="0"/>
    <x v="49"/>
    <x v="13"/>
    <n v="12904"/>
    <n v="0"/>
    <n v="12098"/>
    <n v="0"/>
    <n v="0"/>
  </r>
  <r>
    <x v="4"/>
    <x v="6"/>
    <x v="13"/>
    <n v="2160"/>
    <n v="0"/>
    <n v="2025"/>
    <n v="0"/>
    <n v="0"/>
  </r>
  <r>
    <x v="3"/>
    <x v="16"/>
    <x v="13"/>
    <n v="344"/>
    <n v="0"/>
    <n v="323"/>
    <n v="0"/>
    <n v="0"/>
  </r>
  <r>
    <x v="4"/>
    <x v="16"/>
    <x v="13"/>
    <n v="360"/>
    <n v="0"/>
    <n v="338"/>
    <n v="0"/>
    <n v="0"/>
  </r>
  <r>
    <x v="4"/>
    <x v="7"/>
    <x v="13"/>
    <n v="959"/>
    <n v="0"/>
    <n v="899"/>
    <n v="0"/>
    <n v="0"/>
  </r>
  <r>
    <x v="0"/>
    <x v="4"/>
    <x v="13"/>
    <n v="0"/>
    <n v="0"/>
    <n v="1108"/>
    <n v="1"/>
    <n v="0"/>
  </r>
  <r>
    <x v="3"/>
    <x v="22"/>
    <x v="13"/>
    <n v="0"/>
    <n v="0"/>
    <n v="6918"/>
    <n v="9"/>
    <n v="0"/>
  </r>
  <r>
    <x v="2"/>
    <x v="22"/>
    <x v="13"/>
    <n v="0"/>
    <n v="0"/>
    <n v="-569"/>
    <n v="-1"/>
    <n v="0"/>
  </r>
  <r>
    <x v="1"/>
    <x v="22"/>
    <x v="13"/>
    <n v="0"/>
    <n v="0"/>
    <n v="7467"/>
    <n v="7"/>
    <n v="0"/>
  </r>
  <r>
    <x v="0"/>
    <x v="22"/>
    <x v="13"/>
    <n v="0"/>
    <n v="0"/>
    <n v="285"/>
    <n v="0"/>
    <n v="0"/>
  </r>
  <r>
    <x v="2"/>
    <x v="2"/>
    <x v="13"/>
    <n v="0"/>
    <n v="0"/>
    <n v="59"/>
    <n v="0"/>
    <n v="0"/>
  </r>
  <r>
    <x v="1"/>
    <x v="2"/>
    <x v="13"/>
    <n v="0"/>
    <n v="0"/>
    <n v="4985"/>
    <n v="11"/>
    <n v="0"/>
  </r>
  <r>
    <x v="0"/>
    <x v="2"/>
    <x v="13"/>
    <n v="0"/>
    <n v="0"/>
    <n v="52"/>
    <n v="0"/>
    <n v="0"/>
  </r>
  <r>
    <x v="0"/>
    <x v="0"/>
    <x v="13"/>
    <n v="0"/>
    <n v="0"/>
    <n v="2270"/>
    <n v="3"/>
    <n v="0"/>
  </r>
  <r>
    <x v="3"/>
    <x v="42"/>
    <x v="13"/>
    <n v="0"/>
    <n v="0"/>
    <n v="-168"/>
    <n v="-1"/>
    <n v="0"/>
  </r>
  <r>
    <x v="1"/>
    <x v="42"/>
    <x v="13"/>
    <n v="0"/>
    <n v="0"/>
    <n v="3348"/>
    <n v="16"/>
    <n v="0"/>
  </r>
  <r>
    <x v="1"/>
    <x v="34"/>
    <x v="13"/>
    <n v="0"/>
    <n v="0"/>
    <n v="0"/>
    <n v="0"/>
    <n v="0"/>
  </r>
  <r>
    <x v="3"/>
    <x v="38"/>
    <x v="13"/>
    <n v="0"/>
    <n v="0"/>
    <n v="294"/>
    <n v="1"/>
    <n v="0"/>
  </r>
  <r>
    <x v="3"/>
    <x v="32"/>
    <x v="13"/>
    <n v="1558"/>
    <n v="0"/>
    <n v="1461"/>
    <n v="0"/>
    <n v="0"/>
  </r>
  <r>
    <x v="2"/>
    <x v="32"/>
    <x v="13"/>
    <n v="235"/>
    <n v="0"/>
    <n v="220"/>
    <n v="0"/>
    <n v="0"/>
  </r>
  <r>
    <x v="6"/>
    <x v="48"/>
    <x v="13"/>
    <n v="0"/>
    <n v="0"/>
    <n v="471"/>
    <n v="13"/>
    <n v="0"/>
  </r>
  <r>
    <x v="5"/>
    <x v="48"/>
    <x v="13"/>
    <n v="73"/>
    <n v="0"/>
    <n v="69"/>
    <n v="0"/>
    <n v="0"/>
  </r>
  <r>
    <x v="6"/>
    <x v="45"/>
    <x v="13"/>
    <n v="0"/>
    <n v="0"/>
    <n v="71"/>
    <n v="1"/>
    <n v="0"/>
  </r>
  <r>
    <x v="7"/>
    <x v="19"/>
    <x v="27"/>
    <n v="0"/>
    <n v="0"/>
    <n v="4511"/>
    <n v="7"/>
    <n v="0"/>
  </r>
  <r>
    <x v="3"/>
    <x v="18"/>
    <x v="27"/>
    <n v="0"/>
    <n v="0"/>
    <n v="3279"/>
    <n v="3"/>
    <n v="0"/>
  </r>
  <r>
    <x v="2"/>
    <x v="18"/>
    <x v="27"/>
    <n v="0"/>
    <n v="0"/>
    <n v="1965"/>
    <n v="2"/>
    <n v="0"/>
  </r>
  <r>
    <x v="1"/>
    <x v="18"/>
    <x v="27"/>
    <n v="0"/>
    <n v="0"/>
    <n v="3907"/>
    <n v="4"/>
    <n v="0"/>
  </r>
  <r>
    <x v="0"/>
    <x v="18"/>
    <x v="27"/>
    <n v="0"/>
    <n v="0"/>
    <n v="1900"/>
    <n v="2"/>
    <n v="0"/>
  </r>
  <r>
    <x v="3"/>
    <x v="49"/>
    <x v="27"/>
    <n v="21483"/>
    <n v="0"/>
    <n v="20140"/>
    <n v="0"/>
    <n v="0"/>
  </r>
  <r>
    <x v="2"/>
    <x v="49"/>
    <x v="27"/>
    <n v="33244"/>
    <n v="0"/>
    <n v="31166"/>
    <n v="0"/>
    <n v="0"/>
  </r>
  <r>
    <x v="1"/>
    <x v="49"/>
    <x v="27"/>
    <n v="102920"/>
    <n v="0"/>
    <n v="96487"/>
    <n v="0"/>
    <n v="0"/>
  </r>
  <r>
    <x v="0"/>
    <x v="49"/>
    <x v="27"/>
    <n v="5243"/>
    <n v="0"/>
    <n v="4915"/>
    <n v="0"/>
    <n v="0"/>
  </r>
  <r>
    <x v="3"/>
    <x v="39"/>
    <x v="27"/>
    <n v="189"/>
    <n v="0"/>
    <n v="177"/>
    <n v="0"/>
    <n v="0"/>
  </r>
  <r>
    <x v="3"/>
    <x v="15"/>
    <x v="27"/>
    <n v="0"/>
    <n v="-2"/>
    <n v="0"/>
    <n v="-1"/>
    <n v="0"/>
  </r>
  <r>
    <x v="3"/>
    <x v="16"/>
    <x v="27"/>
    <n v="2066"/>
    <n v="0"/>
    <n v="1937"/>
    <n v="0"/>
    <n v="0"/>
  </r>
  <r>
    <x v="4"/>
    <x v="16"/>
    <x v="27"/>
    <n v="0"/>
    <n v="0"/>
    <n v="0"/>
    <n v="0"/>
    <n v="0"/>
  </r>
  <r>
    <x v="4"/>
    <x v="7"/>
    <x v="27"/>
    <n v="480"/>
    <n v="0"/>
    <n v="450"/>
    <n v="0"/>
    <n v="0"/>
  </r>
  <r>
    <x v="0"/>
    <x v="4"/>
    <x v="27"/>
    <n v="0"/>
    <n v="0"/>
    <n v="0"/>
    <n v="0"/>
    <n v="0"/>
  </r>
  <r>
    <x v="0"/>
    <x v="28"/>
    <x v="27"/>
    <n v="0"/>
    <n v="0"/>
    <n v="663"/>
    <n v="1"/>
    <n v="0"/>
  </r>
  <r>
    <x v="0"/>
    <x v="1"/>
    <x v="27"/>
    <n v="-773"/>
    <n v="0"/>
    <n v="6477"/>
    <n v="5"/>
    <n v="0"/>
  </r>
  <r>
    <x v="3"/>
    <x v="22"/>
    <x v="27"/>
    <n v="0"/>
    <n v="0"/>
    <n v="4387"/>
    <n v="6"/>
    <n v="0"/>
  </r>
  <r>
    <x v="1"/>
    <x v="22"/>
    <x v="27"/>
    <n v="0"/>
    <n v="0"/>
    <n v="5676"/>
    <n v="5"/>
    <n v="0"/>
  </r>
  <r>
    <x v="0"/>
    <x v="22"/>
    <x v="27"/>
    <n v="0"/>
    <n v="0"/>
    <n v="667"/>
    <n v="1"/>
    <n v="0"/>
  </r>
  <r>
    <x v="2"/>
    <x v="2"/>
    <x v="27"/>
    <n v="0"/>
    <n v="0"/>
    <n v="1053"/>
    <n v="3"/>
    <n v="0"/>
  </r>
  <r>
    <x v="1"/>
    <x v="0"/>
    <x v="27"/>
    <n v="0"/>
    <n v="0"/>
    <n v="3379"/>
    <n v="6"/>
    <n v="0"/>
  </r>
  <r>
    <x v="0"/>
    <x v="0"/>
    <x v="27"/>
    <n v="0"/>
    <n v="0"/>
    <n v="4939"/>
    <n v="9"/>
    <n v="0"/>
  </r>
  <r>
    <x v="2"/>
    <x v="42"/>
    <x v="27"/>
    <n v="0"/>
    <n v="0"/>
    <n v="149"/>
    <n v="1"/>
    <n v="0"/>
  </r>
  <r>
    <x v="1"/>
    <x v="42"/>
    <x v="27"/>
    <n v="0"/>
    <n v="0"/>
    <n v="1197"/>
    <n v="6"/>
    <n v="0"/>
  </r>
  <r>
    <x v="3"/>
    <x v="38"/>
    <x v="27"/>
    <n v="0"/>
    <n v="0"/>
    <n v="-13"/>
    <n v="0"/>
    <n v="0"/>
  </r>
  <r>
    <x v="3"/>
    <x v="32"/>
    <x v="27"/>
    <n v="-421"/>
    <n v="0"/>
    <n v="-395"/>
    <n v="0"/>
    <n v="0"/>
  </r>
  <r>
    <x v="2"/>
    <x v="32"/>
    <x v="27"/>
    <n v="5435"/>
    <n v="0"/>
    <n v="5261"/>
    <n v="1"/>
    <n v="0"/>
  </r>
  <r>
    <x v="0"/>
    <x v="32"/>
    <x v="27"/>
    <n v="-1605"/>
    <n v="0"/>
    <n v="-1505"/>
    <n v="0"/>
    <n v="0"/>
  </r>
  <r>
    <x v="6"/>
    <x v="43"/>
    <x v="27"/>
    <n v="0"/>
    <n v="0"/>
    <n v="153"/>
    <n v="1"/>
    <n v="0"/>
  </r>
  <r>
    <x v="0"/>
    <x v="40"/>
    <x v="27"/>
    <n v="0"/>
    <n v="0"/>
    <n v="284"/>
    <n v="1"/>
    <n v="0"/>
  </r>
  <r>
    <x v="0"/>
    <x v="33"/>
    <x v="18"/>
    <n v="0"/>
    <n v="0"/>
    <n v="11538"/>
    <n v="32"/>
    <n v="0"/>
  </r>
  <r>
    <x v="5"/>
    <x v="19"/>
    <x v="18"/>
    <n v="0"/>
    <n v="0"/>
    <n v="16835"/>
    <n v="19"/>
    <n v="0"/>
  </r>
  <r>
    <x v="7"/>
    <x v="19"/>
    <x v="18"/>
    <n v="0"/>
    <n v="0"/>
    <n v="9747"/>
    <n v="11"/>
    <n v="0"/>
  </r>
  <r>
    <x v="8"/>
    <x v="19"/>
    <x v="18"/>
    <n v="0"/>
    <n v="0"/>
    <n v="886"/>
    <n v="1"/>
    <n v="0"/>
  </r>
  <r>
    <x v="1"/>
    <x v="8"/>
    <x v="18"/>
    <n v="258"/>
    <n v="0"/>
    <n v="108014"/>
    <n v="40"/>
    <n v="0"/>
  </r>
  <r>
    <x v="5"/>
    <x v="44"/>
    <x v="18"/>
    <n v="0"/>
    <n v="0"/>
    <n v="2025"/>
    <n v="19"/>
    <n v="0"/>
  </r>
  <r>
    <x v="7"/>
    <x v="44"/>
    <x v="18"/>
    <n v="0"/>
    <n v="0"/>
    <n v="1173"/>
    <n v="11"/>
    <n v="0"/>
  </r>
  <r>
    <x v="8"/>
    <x v="44"/>
    <x v="18"/>
    <n v="0"/>
    <n v="0"/>
    <n v="107"/>
    <n v="1"/>
    <n v="0"/>
  </r>
  <r>
    <x v="6"/>
    <x v="47"/>
    <x v="13"/>
    <n v="0"/>
    <n v="0"/>
    <n v="52"/>
    <n v="1"/>
    <n v="0"/>
  </r>
  <r>
    <x v="5"/>
    <x v="47"/>
    <x v="18"/>
    <n v="0"/>
    <n v="0"/>
    <n v="981"/>
    <n v="19"/>
    <n v="0"/>
  </r>
  <r>
    <x v="7"/>
    <x v="47"/>
    <x v="18"/>
    <n v="0"/>
    <n v="0"/>
    <n v="568"/>
    <n v="11"/>
    <n v="0"/>
  </r>
  <r>
    <x v="8"/>
    <x v="47"/>
    <x v="18"/>
    <n v="0"/>
    <n v="0"/>
    <n v="52"/>
    <n v="1"/>
    <n v="0"/>
  </r>
  <r>
    <x v="3"/>
    <x v="49"/>
    <x v="18"/>
    <n v="21489"/>
    <n v="0"/>
    <n v="20146"/>
    <n v="0"/>
    <n v="0"/>
  </r>
  <r>
    <x v="2"/>
    <x v="49"/>
    <x v="18"/>
    <n v="25517"/>
    <n v="0"/>
    <n v="23922"/>
    <n v="0"/>
    <n v="0"/>
  </r>
  <r>
    <x v="1"/>
    <x v="49"/>
    <x v="18"/>
    <n v="82797"/>
    <n v="0"/>
    <n v="77622"/>
    <n v="0"/>
    <n v="0"/>
  </r>
  <r>
    <x v="0"/>
    <x v="49"/>
    <x v="18"/>
    <n v="7019"/>
    <n v="0"/>
    <n v="6580"/>
    <n v="0"/>
    <n v="0"/>
  </r>
  <r>
    <x v="3"/>
    <x v="39"/>
    <x v="18"/>
    <n v="0"/>
    <n v="0"/>
    <n v="0"/>
    <n v="0"/>
    <n v="0"/>
  </r>
  <r>
    <x v="3"/>
    <x v="15"/>
    <x v="18"/>
    <n v="0"/>
    <n v="-3"/>
    <n v="0"/>
    <n v="-2"/>
    <n v="0"/>
  </r>
  <r>
    <x v="4"/>
    <x v="15"/>
    <x v="18"/>
    <n v="0"/>
    <n v="-5"/>
    <n v="0"/>
    <n v="-4"/>
    <n v="0"/>
  </r>
  <r>
    <x v="3"/>
    <x v="35"/>
    <x v="18"/>
    <n v="0"/>
    <n v="0"/>
    <n v="0"/>
    <n v="0"/>
    <n v="0"/>
  </r>
  <r>
    <x v="4"/>
    <x v="35"/>
    <x v="18"/>
    <n v="0"/>
    <n v="0"/>
    <n v="0"/>
    <n v="0"/>
    <n v="0"/>
  </r>
  <r>
    <x v="4"/>
    <x v="16"/>
    <x v="18"/>
    <n v="0"/>
    <n v="0"/>
    <n v="0"/>
    <n v="0"/>
    <n v="0"/>
  </r>
  <r>
    <x v="4"/>
    <x v="7"/>
    <x v="18"/>
    <n v="840"/>
    <n v="0"/>
    <n v="787"/>
    <n v="0"/>
    <n v="0"/>
  </r>
  <r>
    <x v="2"/>
    <x v="4"/>
    <x v="18"/>
    <n v="0"/>
    <n v="0"/>
    <n v="0"/>
    <n v="0"/>
    <n v="0"/>
  </r>
  <r>
    <x v="0"/>
    <x v="4"/>
    <x v="18"/>
    <n v="0"/>
    <n v="0"/>
    <n v="629"/>
    <n v="1"/>
    <n v="0"/>
  </r>
  <r>
    <x v="0"/>
    <x v="28"/>
    <x v="18"/>
    <n v="329"/>
    <n v="0"/>
    <n v="4869"/>
    <n v="9"/>
    <n v="0"/>
  </r>
  <r>
    <x v="0"/>
    <x v="46"/>
    <x v="18"/>
    <n v="0"/>
    <n v="0"/>
    <n v="4336"/>
    <n v="152"/>
    <n v="0"/>
  </r>
  <r>
    <x v="1"/>
    <x v="1"/>
    <x v="18"/>
    <n v="0"/>
    <n v="0"/>
    <n v="1207"/>
    <n v="1"/>
    <n v="0"/>
  </r>
  <r>
    <x v="3"/>
    <x v="22"/>
    <x v="18"/>
    <n v="0"/>
    <n v="-2"/>
    <n v="4612"/>
    <n v="5"/>
    <n v="0"/>
  </r>
  <r>
    <x v="2"/>
    <x v="22"/>
    <x v="18"/>
    <n v="0"/>
    <n v="0"/>
    <n v="-1320"/>
    <n v="-2"/>
    <n v="0"/>
  </r>
  <r>
    <x v="3"/>
    <x v="2"/>
    <x v="18"/>
    <n v="0"/>
    <n v="-2"/>
    <n v="2123"/>
    <n v="5"/>
    <n v="0"/>
  </r>
  <r>
    <x v="2"/>
    <x v="2"/>
    <x v="18"/>
    <n v="0"/>
    <n v="-2"/>
    <n v="408"/>
    <n v="0"/>
    <n v="0"/>
  </r>
  <r>
    <x v="1"/>
    <x v="2"/>
    <x v="18"/>
    <n v="0"/>
    <n v="0"/>
    <n v="5247"/>
    <n v="12"/>
    <n v="0"/>
  </r>
  <r>
    <x v="0"/>
    <x v="0"/>
    <x v="18"/>
    <n v="0"/>
    <n v="0"/>
    <n v="1442"/>
    <n v="3"/>
    <n v="0"/>
  </r>
  <r>
    <x v="3"/>
    <x v="42"/>
    <x v="18"/>
    <n v="0"/>
    <n v="0"/>
    <n v="168"/>
    <n v="1"/>
    <n v="0"/>
  </r>
  <r>
    <x v="1"/>
    <x v="42"/>
    <x v="18"/>
    <n v="0"/>
    <n v="0"/>
    <n v="1648"/>
    <n v="8"/>
    <n v="0"/>
  </r>
  <r>
    <x v="0"/>
    <x v="42"/>
    <x v="18"/>
    <n v="0"/>
    <n v="0"/>
    <n v="149"/>
    <n v="1"/>
    <n v="0"/>
  </r>
  <r>
    <x v="3"/>
    <x v="38"/>
    <x v="18"/>
    <n v="0"/>
    <n v="0"/>
    <n v="-307"/>
    <n v="-1"/>
    <n v="0"/>
  </r>
  <r>
    <x v="1"/>
    <x v="38"/>
    <x v="18"/>
    <n v="0"/>
    <n v="0"/>
    <n v="268"/>
    <n v="1"/>
    <n v="0"/>
  </r>
  <r>
    <x v="3"/>
    <x v="32"/>
    <x v="18"/>
    <n v="-1003"/>
    <n v="0"/>
    <n v="-768"/>
    <n v="1"/>
    <n v="0"/>
  </r>
  <r>
    <x v="2"/>
    <x v="32"/>
    <x v="18"/>
    <n v="-1100"/>
    <n v="0"/>
    <n v="-1032"/>
    <n v="0"/>
    <n v="0"/>
  </r>
  <r>
    <x v="0"/>
    <x v="32"/>
    <x v="18"/>
    <n v="0"/>
    <n v="0"/>
    <n v="0"/>
    <n v="0"/>
    <n v="0"/>
  </r>
  <r>
    <x v="5"/>
    <x v="48"/>
    <x v="18"/>
    <n v="0"/>
    <n v="0"/>
    <n v="1324"/>
    <n v="37"/>
    <n v="0"/>
  </r>
  <r>
    <x v="7"/>
    <x v="48"/>
    <x v="18"/>
    <n v="0"/>
    <n v="0"/>
    <n v="767"/>
    <n v="21"/>
    <n v="0"/>
  </r>
  <r>
    <x v="8"/>
    <x v="48"/>
    <x v="18"/>
    <n v="0"/>
    <n v="0"/>
    <n v="70"/>
    <n v="2"/>
    <n v="0"/>
  </r>
  <r>
    <x v="4"/>
    <x v="43"/>
    <x v="18"/>
    <n v="0"/>
    <n v="0"/>
    <n v="0"/>
    <n v="0"/>
    <n v="0"/>
  </r>
  <r>
    <x v="5"/>
    <x v="45"/>
    <x v="18"/>
    <n v="0"/>
    <n v="0"/>
    <n v="1343"/>
    <n v="19"/>
    <n v="0"/>
  </r>
  <r>
    <x v="7"/>
    <x v="45"/>
    <x v="18"/>
    <n v="0"/>
    <n v="0"/>
    <n v="777"/>
    <n v="11"/>
    <n v="0"/>
  </r>
  <r>
    <x v="8"/>
    <x v="45"/>
    <x v="18"/>
    <n v="0"/>
    <n v="0"/>
    <n v="71"/>
    <n v="1"/>
    <n v="0"/>
  </r>
  <r>
    <x v="4"/>
    <x v="8"/>
    <x v="17"/>
    <n v="0"/>
    <n v="0"/>
    <n v="0"/>
    <n v="0"/>
    <n v="0"/>
  </r>
  <r>
    <x v="1"/>
    <x v="8"/>
    <x v="17"/>
    <n v="0"/>
    <n v="0"/>
    <n v="6613"/>
    <n v="3"/>
    <n v="0"/>
  </r>
  <r>
    <x v="3"/>
    <x v="18"/>
    <x v="17"/>
    <n v="0"/>
    <n v="0"/>
    <n v="1093"/>
    <n v="1"/>
    <n v="0"/>
  </r>
  <r>
    <x v="0"/>
    <x v="18"/>
    <x v="17"/>
    <n v="0"/>
    <n v="0"/>
    <n v="1414"/>
    <n v="1"/>
    <n v="0"/>
  </r>
  <r>
    <x v="3"/>
    <x v="49"/>
    <x v="17"/>
    <n v="20132"/>
    <n v="0"/>
    <n v="18873"/>
    <n v="0"/>
    <n v="0"/>
  </r>
  <r>
    <x v="2"/>
    <x v="49"/>
    <x v="17"/>
    <n v="42019"/>
    <n v="0"/>
    <n v="39393"/>
    <n v="0"/>
    <n v="0"/>
  </r>
  <r>
    <x v="1"/>
    <x v="49"/>
    <x v="17"/>
    <n v="105520"/>
    <n v="0"/>
    <n v="98925"/>
    <n v="0"/>
    <n v="0"/>
  </r>
  <r>
    <x v="0"/>
    <x v="49"/>
    <x v="17"/>
    <n v="8604"/>
    <n v="0"/>
    <n v="8067"/>
    <n v="0"/>
    <n v="0"/>
  </r>
  <r>
    <x v="3"/>
    <x v="15"/>
    <x v="17"/>
    <n v="0"/>
    <n v="-4"/>
    <n v="0"/>
    <n v="-3"/>
    <n v="0"/>
  </r>
  <r>
    <x v="4"/>
    <x v="6"/>
    <x v="17"/>
    <n v="840"/>
    <n v="0"/>
    <n v="787"/>
    <n v="0"/>
    <n v="0"/>
  </r>
  <r>
    <x v="3"/>
    <x v="35"/>
    <x v="17"/>
    <n v="0"/>
    <n v="3"/>
    <n v="0"/>
    <n v="2"/>
    <n v="0"/>
  </r>
  <r>
    <x v="4"/>
    <x v="35"/>
    <x v="17"/>
    <n v="399"/>
    <n v="0"/>
    <n v="374"/>
    <n v="0"/>
    <n v="0"/>
  </r>
  <r>
    <x v="3"/>
    <x v="16"/>
    <x v="17"/>
    <n v="1721"/>
    <n v="0"/>
    <n v="1614"/>
    <n v="0"/>
    <n v="0"/>
  </r>
  <r>
    <x v="4"/>
    <x v="16"/>
    <x v="17"/>
    <n v="0"/>
    <n v="0"/>
    <n v="0"/>
    <n v="0"/>
    <n v="0"/>
  </r>
  <r>
    <x v="0"/>
    <x v="16"/>
    <x v="17"/>
    <n v="0"/>
    <n v="0"/>
    <n v="0"/>
    <n v="1"/>
    <n v="0"/>
  </r>
  <r>
    <x v="4"/>
    <x v="7"/>
    <x v="17"/>
    <n v="1438"/>
    <n v="0"/>
    <n v="1348"/>
    <n v="0"/>
    <n v="0"/>
  </r>
  <r>
    <x v="1"/>
    <x v="22"/>
    <x v="17"/>
    <n v="0"/>
    <n v="0"/>
    <n v="1470"/>
    <n v="2"/>
    <n v="0"/>
  </r>
  <r>
    <x v="0"/>
    <x v="22"/>
    <x v="17"/>
    <n v="0"/>
    <n v="0"/>
    <n v="-1005"/>
    <n v="-1"/>
    <n v="0"/>
  </r>
  <r>
    <x v="0"/>
    <x v="0"/>
    <x v="17"/>
    <n v="0"/>
    <n v="0"/>
    <n v="-1034"/>
    <n v="-1"/>
    <n v="0"/>
  </r>
  <r>
    <x v="1"/>
    <x v="42"/>
    <x v="17"/>
    <n v="0"/>
    <n v="0"/>
    <n v="399"/>
    <n v="2"/>
    <n v="0"/>
  </r>
  <r>
    <x v="0"/>
    <x v="42"/>
    <x v="17"/>
    <n v="0"/>
    <n v="0"/>
    <n v="149"/>
    <n v="1"/>
    <n v="0"/>
  </r>
  <r>
    <x v="3"/>
    <x v="38"/>
    <x v="17"/>
    <n v="0"/>
    <n v="0"/>
    <n v="281"/>
    <n v="1"/>
    <n v="0"/>
  </r>
  <r>
    <x v="1"/>
    <x v="38"/>
    <x v="17"/>
    <n v="0"/>
    <n v="0"/>
    <n v="225"/>
    <n v="1"/>
    <n v="0"/>
  </r>
  <r>
    <x v="2"/>
    <x v="32"/>
    <x v="17"/>
    <n v="-4120"/>
    <n v="0"/>
    <n v="-3863"/>
    <n v="0"/>
    <n v="0"/>
  </r>
  <r>
    <x v="0"/>
    <x v="32"/>
    <x v="17"/>
    <n v="0"/>
    <n v="0"/>
    <n v="0"/>
    <n v="0"/>
    <n v="0"/>
  </r>
  <r>
    <x v="0"/>
    <x v="40"/>
    <x v="17"/>
    <n v="0"/>
    <n v="0"/>
    <n v="1716"/>
    <n v="8"/>
    <n v="0"/>
  </r>
  <r>
    <x v="3"/>
    <x v="41"/>
    <x v="20"/>
    <n v="0"/>
    <n v="0"/>
    <n v="265"/>
    <n v="1"/>
    <n v="0"/>
  </r>
  <r>
    <x v="3"/>
    <x v="49"/>
    <x v="20"/>
    <n v="16350"/>
    <n v="0"/>
    <n v="15328"/>
    <n v="0"/>
    <n v="0"/>
  </r>
  <r>
    <x v="2"/>
    <x v="49"/>
    <x v="20"/>
    <n v="38458"/>
    <n v="0"/>
    <n v="36054"/>
    <n v="0"/>
    <n v="0"/>
  </r>
  <r>
    <x v="1"/>
    <x v="49"/>
    <x v="20"/>
    <n v="62352"/>
    <n v="0"/>
    <n v="58455"/>
    <n v="0"/>
    <n v="0"/>
  </r>
  <r>
    <x v="0"/>
    <x v="49"/>
    <x v="20"/>
    <n v="8488"/>
    <n v="0"/>
    <n v="7957"/>
    <n v="0"/>
    <n v="0"/>
  </r>
  <r>
    <x v="4"/>
    <x v="6"/>
    <x v="20"/>
    <n v="1080"/>
    <n v="0"/>
    <n v="1013"/>
    <n v="0"/>
    <n v="0"/>
  </r>
  <r>
    <x v="4"/>
    <x v="35"/>
    <x v="20"/>
    <n v="0"/>
    <n v="0"/>
    <n v="0"/>
    <n v="0"/>
    <n v="0"/>
  </r>
  <r>
    <x v="3"/>
    <x v="31"/>
    <x v="20"/>
    <n v="-984"/>
    <n v="0"/>
    <n v="-923"/>
    <n v="0"/>
    <n v="0"/>
  </r>
  <r>
    <x v="1"/>
    <x v="16"/>
    <x v="20"/>
    <n v="-470"/>
    <n v="0"/>
    <n v="0"/>
    <n v="0"/>
    <n v="0"/>
  </r>
  <r>
    <x v="4"/>
    <x v="7"/>
    <x v="20"/>
    <n v="480"/>
    <n v="0"/>
    <n v="450"/>
    <n v="0"/>
    <n v="0"/>
  </r>
  <r>
    <x v="2"/>
    <x v="4"/>
    <x v="20"/>
    <n v="0"/>
    <n v="0"/>
    <n v="0"/>
    <n v="0"/>
    <n v="0"/>
  </r>
  <r>
    <x v="0"/>
    <x v="4"/>
    <x v="20"/>
    <n v="0"/>
    <n v="0"/>
    <n v="0"/>
    <n v="0"/>
    <n v="0"/>
  </r>
  <r>
    <x v="0"/>
    <x v="28"/>
    <x v="20"/>
    <n v="0"/>
    <n v="0"/>
    <n v="453"/>
    <n v="1"/>
    <n v="0"/>
  </r>
  <r>
    <x v="0"/>
    <x v="46"/>
    <x v="20"/>
    <n v="0"/>
    <n v="0"/>
    <n v="2047"/>
    <n v="94"/>
    <n v="0"/>
  </r>
  <r>
    <x v="1"/>
    <x v="22"/>
    <x v="20"/>
    <n v="0"/>
    <n v="0"/>
    <n v="3069"/>
    <n v="3"/>
    <n v="0"/>
  </r>
  <r>
    <x v="0"/>
    <x v="22"/>
    <x v="20"/>
    <n v="0"/>
    <n v="0"/>
    <n v="1005"/>
    <n v="1"/>
    <n v="0"/>
  </r>
  <r>
    <x v="1"/>
    <x v="2"/>
    <x v="20"/>
    <n v="0"/>
    <n v="0"/>
    <n v="477"/>
    <n v="1"/>
    <n v="0"/>
  </r>
  <r>
    <x v="0"/>
    <x v="2"/>
    <x v="20"/>
    <n v="0"/>
    <n v="0"/>
    <n v="-348"/>
    <n v="-1"/>
    <n v="0"/>
  </r>
  <r>
    <x v="3"/>
    <x v="38"/>
    <x v="20"/>
    <n v="0"/>
    <n v="0"/>
    <n v="-294"/>
    <n v="-1"/>
    <n v="0"/>
  </r>
  <r>
    <x v="1"/>
    <x v="38"/>
    <x v="20"/>
    <n v="0"/>
    <n v="0"/>
    <n v="268"/>
    <n v="1"/>
    <n v="0"/>
  </r>
  <r>
    <x v="2"/>
    <x v="26"/>
    <x v="20"/>
    <n v="0"/>
    <n v="0"/>
    <n v="-280"/>
    <n v="-1"/>
    <n v="0"/>
  </r>
  <r>
    <x v="3"/>
    <x v="32"/>
    <x v="20"/>
    <n v="2405"/>
    <n v="0"/>
    <n v="2255"/>
    <n v="0"/>
    <n v="0"/>
  </r>
  <r>
    <x v="2"/>
    <x v="32"/>
    <x v="20"/>
    <n v="3516"/>
    <n v="0"/>
    <n v="3474"/>
    <n v="1"/>
    <n v="0"/>
  </r>
  <r>
    <x v="1"/>
    <x v="32"/>
    <x v="20"/>
    <n v="0"/>
    <n v="0"/>
    <n v="174"/>
    <n v="1"/>
    <n v="0"/>
  </r>
  <r>
    <x v="4"/>
    <x v="43"/>
    <x v="20"/>
    <n v="0"/>
    <n v="0"/>
    <n v="0"/>
    <n v="0"/>
    <n v="0"/>
  </r>
  <r>
    <x v="0"/>
    <x v="20"/>
    <x v="20"/>
    <n v="0"/>
    <n v="0"/>
    <n v="1481"/>
    <n v="5"/>
    <n v="0"/>
  </r>
  <r>
    <x v="1"/>
    <x v="8"/>
    <x v="10"/>
    <n v="-7172"/>
    <n v="0"/>
    <n v="0"/>
    <n v="0"/>
    <n v="0"/>
  </r>
  <r>
    <x v="3"/>
    <x v="49"/>
    <x v="10"/>
    <n v="13840"/>
    <n v="0"/>
    <n v="12975"/>
    <n v="0"/>
    <n v="0"/>
  </r>
  <r>
    <x v="7"/>
    <x v="49"/>
    <x v="10"/>
    <n v="132"/>
    <n v="0"/>
    <n v="123"/>
    <n v="0"/>
    <n v="0"/>
  </r>
  <r>
    <x v="4"/>
    <x v="49"/>
    <x v="10"/>
    <n v="360"/>
    <n v="0"/>
    <n v="338"/>
    <n v="0"/>
    <n v="0"/>
  </r>
  <r>
    <x v="2"/>
    <x v="49"/>
    <x v="10"/>
    <n v="40158"/>
    <n v="0"/>
    <n v="37648"/>
    <n v="0"/>
    <n v="0"/>
  </r>
  <r>
    <x v="1"/>
    <x v="49"/>
    <x v="10"/>
    <n v="68782"/>
    <n v="0"/>
    <n v="64483"/>
    <n v="0"/>
    <n v="0"/>
  </r>
  <r>
    <x v="0"/>
    <x v="49"/>
    <x v="10"/>
    <n v="7020"/>
    <n v="0"/>
    <n v="6582"/>
    <n v="0"/>
    <n v="0"/>
  </r>
  <r>
    <x v="4"/>
    <x v="16"/>
    <x v="10"/>
    <n v="0"/>
    <n v="0"/>
    <n v="0"/>
    <n v="0"/>
    <n v="0"/>
  </r>
  <r>
    <x v="4"/>
    <x v="7"/>
    <x v="10"/>
    <n v="480"/>
    <n v="0"/>
    <n v="450"/>
    <n v="0"/>
    <n v="0"/>
  </r>
  <r>
    <x v="3"/>
    <x v="4"/>
    <x v="10"/>
    <n v="-627"/>
    <n v="0"/>
    <n v="114"/>
    <n v="2"/>
    <n v="0"/>
  </r>
  <r>
    <x v="0"/>
    <x v="28"/>
    <x v="10"/>
    <n v="0"/>
    <n v="0"/>
    <n v="922"/>
    <n v="2"/>
    <n v="0"/>
  </r>
  <r>
    <x v="0"/>
    <x v="46"/>
    <x v="10"/>
    <n v="0"/>
    <n v="0"/>
    <n v="5579"/>
    <n v="272"/>
    <n v="0"/>
  </r>
  <r>
    <x v="3"/>
    <x v="22"/>
    <x v="10"/>
    <n v="0"/>
    <n v="-2"/>
    <n v="-642"/>
    <n v="-2"/>
    <n v="0"/>
  </r>
  <r>
    <x v="1"/>
    <x v="22"/>
    <x v="10"/>
    <n v="0"/>
    <n v="0"/>
    <n v="644"/>
    <n v="1"/>
    <n v="0"/>
  </r>
  <r>
    <x v="3"/>
    <x v="2"/>
    <x v="10"/>
    <n v="0"/>
    <n v="0"/>
    <n v="-738"/>
    <n v="-2"/>
    <n v="0"/>
  </r>
  <r>
    <x v="1"/>
    <x v="0"/>
    <x v="10"/>
    <n v="0"/>
    <n v="0"/>
    <n v="9879"/>
    <n v="18"/>
    <n v="0"/>
  </r>
  <r>
    <x v="3"/>
    <x v="42"/>
    <x v="10"/>
    <n v="0"/>
    <n v="0"/>
    <n v="157"/>
    <n v="1"/>
    <n v="0"/>
  </r>
  <r>
    <x v="1"/>
    <x v="42"/>
    <x v="10"/>
    <n v="0"/>
    <n v="0"/>
    <n v="638"/>
    <n v="3"/>
    <n v="0"/>
  </r>
  <r>
    <x v="3"/>
    <x v="38"/>
    <x v="10"/>
    <n v="0"/>
    <n v="0"/>
    <n v="0"/>
    <n v="0"/>
    <n v="0"/>
  </r>
  <r>
    <x v="3"/>
    <x v="32"/>
    <x v="10"/>
    <n v="-708"/>
    <n v="0"/>
    <n v="-664"/>
    <n v="0"/>
    <n v="0"/>
  </r>
  <r>
    <x v="2"/>
    <x v="32"/>
    <x v="10"/>
    <n v="-4396"/>
    <n v="0"/>
    <n v="-4121"/>
    <n v="0"/>
    <n v="0"/>
  </r>
  <r>
    <x v="7"/>
    <x v="48"/>
    <x v="10"/>
    <n v="3"/>
    <n v="0"/>
    <n v="3"/>
    <n v="0"/>
    <n v="0"/>
  </r>
  <r>
    <x v="3"/>
    <x v="40"/>
    <x v="10"/>
    <n v="0"/>
    <n v="0"/>
    <n v="508"/>
    <n v="2"/>
    <n v="0"/>
  </r>
  <r>
    <x v="0"/>
    <x v="33"/>
    <x v="19"/>
    <n v="0"/>
    <n v="0"/>
    <n v="3562"/>
    <n v="10"/>
    <n v="0"/>
  </r>
  <r>
    <x v="0"/>
    <x v="8"/>
    <x v="19"/>
    <n v="0"/>
    <n v="0"/>
    <n v="-2667"/>
    <n v="-1"/>
    <n v="0"/>
  </r>
  <r>
    <x v="2"/>
    <x v="18"/>
    <x v="19"/>
    <n v="0"/>
    <n v="0"/>
    <n v="0"/>
    <n v="0"/>
    <n v="0"/>
  </r>
  <r>
    <x v="6"/>
    <x v="49"/>
    <x v="19"/>
    <n v="76"/>
    <n v="0"/>
    <n v="72"/>
    <n v="0"/>
    <n v="0"/>
  </r>
  <r>
    <x v="3"/>
    <x v="49"/>
    <x v="19"/>
    <n v="18013"/>
    <n v="0"/>
    <n v="16887"/>
    <n v="0"/>
    <n v="0"/>
  </r>
  <r>
    <x v="4"/>
    <x v="49"/>
    <x v="19"/>
    <n v="54"/>
    <n v="0"/>
    <n v="51"/>
    <n v="0"/>
    <n v="0"/>
  </r>
  <r>
    <x v="2"/>
    <x v="49"/>
    <x v="19"/>
    <n v="40056"/>
    <n v="0"/>
    <n v="37552"/>
    <n v="0"/>
    <n v="0"/>
  </r>
  <r>
    <x v="1"/>
    <x v="49"/>
    <x v="19"/>
    <n v="91484"/>
    <n v="0"/>
    <n v="85767"/>
    <n v="0"/>
    <n v="0"/>
  </r>
  <r>
    <x v="0"/>
    <x v="49"/>
    <x v="19"/>
    <n v="9619"/>
    <n v="0"/>
    <n v="9018"/>
    <n v="0"/>
    <n v="0"/>
  </r>
  <r>
    <x v="2"/>
    <x v="15"/>
    <x v="19"/>
    <n v="0"/>
    <n v="-3"/>
    <n v="0"/>
    <n v="-2"/>
    <n v="0"/>
  </r>
  <r>
    <x v="4"/>
    <x v="35"/>
    <x v="19"/>
    <n v="399"/>
    <n v="0"/>
    <n v="374"/>
    <n v="0"/>
    <n v="0"/>
  </r>
  <r>
    <x v="4"/>
    <x v="16"/>
    <x v="19"/>
    <n v="360"/>
    <n v="0"/>
    <n v="338"/>
    <n v="0"/>
    <n v="0"/>
  </r>
  <r>
    <x v="4"/>
    <x v="7"/>
    <x v="19"/>
    <n v="1478"/>
    <n v="0"/>
    <n v="1386"/>
    <n v="0"/>
    <n v="0"/>
  </r>
  <r>
    <x v="2"/>
    <x v="4"/>
    <x v="19"/>
    <n v="0"/>
    <n v="0"/>
    <n v="0"/>
    <n v="0"/>
    <n v="0"/>
  </r>
  <r>
    <x v="0"/>
    <x v="4"/>
    <x v="19"/>
    <n v="0"/>
    <n v="0"/>
    <n v="-1994"/>
    <n v="-1"/>
    <n v="0"/>
  </r>
  <r>
    <x v="0"/>
    <x v="28"/>
    <x v="19"/>
    <n v="0"/>
    <n v="0"/>
    <n v="905"/>
    <n v="2"/>
    <n v="0"/>
  </r>
  <r>
    <x v="0"/>
    <x v="46"/>
    <x v="19"/>
    <n v="0"/>
    <n v="0"/>
    <n v="5694"/>
    <n v="275"/>
    <n v="0"/>
  </r>
  <r>
    <x v="2"/>
    <x v="1"/>
    <x v="19"/>
    <n v="0"/>
    <n v="0"/>
    <n v="-735"/>
    <n v="0"/>
    <n v="0"/>
  </r>
  <r>
    <x v="0"/>
    <x v="1"/>
    <x v="19"/>
    <n v="0"/>
    <n v="0"/>
    <n v="2962"/>
    <n v="3"/>
    <n v="0"/>
  </r>
  <r>
    <x v="1"/>
    <x v="22"/>
    <x v="19"/>
    <n v="0"/>
    <n v="0"/>
    <n v="12033"/>
    <n v="10"/>
    <n v="0"/>
  </r>
  <r>
    <x v="3"/>
    <x v="2"/>
    <x v="19"/>
    <n v="3861"/>
    <n v="0"/>
    <n v="4995"/>
    <n v="4"/>
    <n v="0"/>
  </r>
  <r>
    <x v="0"/>
    <x v="2"/>
    <x v="19"/>
    <n v="0"/>
    <n v="0"/>
    <n v="-400"/>
    <n v="-1"/>
    <n v="0"/>
  </r>
  <r>
    <x v="3"/>
    <x v="0"/>
    <x v="19"/>
    <n v="0"/>
    <n v="-2"/>
    <n v="2416"/>
    <n v="9"/>
    <n v="0"/>
  </r>
  <r>
    <x v="1"/>
    <x v="0"/>
    <x v="19"/>
    <n v="0"/>
    <n v="0"/>
    <n v="3054"/>
    <n v="6"/>
    <n v="0"/>
  </r>
  <r>
    <x v="0"/>
    <x v="0"/>
    <x v="19"/>
    <n v="0"/>
    <n v="0"/>
    <n v="5316"/>
    <n v="8"/>
    <n v="0"/>
  </r>
  <r>
    <x v="3"/>
    <x v="42"/>
    <x v="19"/>
    <n v="0"/>
    <n v="0"/>
    <n v="-162"/>
    <n v="-1"/>
    <n v="0"/>
  </r>
  <r>
    <x v="2"/>
    <x v="42"/>
    <x v="19"/>
    <n v="0"/>
    <n v="0"/>
    <n v="149"/>
    <n v="1"/>
    <n v="0"/>
  </r>
  <r>
    <x v="1"/>
    <x v="42"/>
    <x v="19"/>
    <n v="0"/>
    <n v="0"/>
    <n v="638"/>
    <n v="3"/>
    <n v="0"/>
  </r>
  <r>
    <x v="3"/>
    <x v="38"/>
    <x v="19"/>
    <n v="0"/>
    <n v="0"/>
    <n v="294"/>
    <n v="1"/>
    <n v="0"/>
  </r>
  <r>
    <x v="1"/>
    <x v="38"/>
    <x v="19"/>
    <n v="0"/>
    <n v="0"/>
    <n v="225"/>
    <n v="1"/>
    <n v="0"/>
  </r>
  <r>
    <x v="3"/>
    <x v="32"/>
    <x v="19"/>
    <n v="-1697"/>
    <n v="0"/>
    <n v="-1591"/>
    <n v="0"/>
    <n v="0"/>
  </r>
  <r>
    <x v="0"/>
    <x v="8"/>
    <x v="12"/>
    <n v="0"/>
    <n v="0"/>
    <n v="1900"/>
    <n v="1"/>
    <n v="0"/>
  </r>
  <r>
    <x v="9"/>
    <x v="49"/>
    <x v="12"/>
    <n v="4"/>
    <n v="0"/>
    <n v="3"/>
    <n v="0"/>
    <n v="0"/>
  </r>
  <r>
    <x v="3"/>
    <x v="49"/>
    <x v="12"/>
    <n v="19681"/>
    <n v="0"/>
    <n v="18451"/>
    <n v="0"/>
    <n v="0"/>
  </r>
  <r>
    <x v="5"/>
    <x v="49"/>
    <x v="12"/>
    <n v="25"/>
    <n v="0"/>
    <n v="24"/>
    <n v="0"/>
    <n v="0"/>
  </r>
  <r>
    <x v="4"/>
    <x v="49"/>
    <x v="12"/>
    <n v="54"/>
    <n v="0"/>
    <n v="51"/>
    <n v="0"/>
    <n v="0"/>
  </r>
  <r>
    <x v="2"/>
    <x v="49"/>
    <x v="12"/>
    <n v="38104"/>
    <n v="0"/>
    <n v="35723"/>
    <n v="0"/>
    <n v="0"/>
  </r>
  <r>
    <x v="1"/>
    <x v="49"/>
    <x v="12"/>
    <n v="91977"/>
    <n v="0"/>
    <n v="86229"/>
    <n v="0"/>
    <n v="0"/>
  </r>
  <r>
    <x v="0"/>
    <x v="49"/>
    <x v="12"/>
    <n v="6680"/>
    <n v="0"/>
    <n v="6263"/>
    <n v="0"/>
    <n v="0"/>
  </r>
  <r>
    <x v="3"/>
    <x v="15"/>
    <x v="12"/>
    <n v="0"/>
    <n v="-2"/>
    <n v="0"/>
    <n v="-1"/>
    <n v="0"/>
  </r>
  <r>
    <x v="4"/>
    <x v="6"/>
    <x v="12"/>
    <n v="920"/>
    <n v="0"/>
    <n v="863"/>
    <n v="0"/>
    <n v="0"/>
  </r>
  <r>
    <x v="3"/>
    <x v="35"/>
    <x v="12"/>
    <n v="800"/>
    <n v="0"/>
    <n v="750"/>
    <n v="0"/>
    <n v="0"/>
  </r>
  <r>
    <x v="4"/>
    <x v="35"/>
    <x v="12"/>
    <n v="0"/>
    <n v="0"/>
    <n v="0"/>
    <n v="0"/>
    <n v="0"/>
  </r>
  <r>
    <x v="4"/>
    <x v="16"/>
    <x v="12"/>
    <n v="0"/>
    <n v="0"/>
    <n v="0"/>
    <n v="0"/>
    <n v="0"/>
  </r>
  <r>
    <x v="4"/>
    <x v="7"/>
    <x v="12"/>
    <n v="0"/>
    <n v="-3"/>
    <n v="0"/>
    <n v="-2"/>
    <n v="0"/>
  </r>
  <r>
    <x v="0"/>
    <x v="4"/>
    <x v="12"/>
    <n v="0"/>
    <n v="0"/>
    <n v="0"/>
    <n v="0"/>
    <n v="0"/>
  </r>
  <r>
    <x v="1"/>
    <x v="28"/>
    <x v="12"/>
    <n v="968"/>
    <n v="0"/>
    <n v="4503"/>
    <n v="8"/>
    <n v="0"/>
  </r>
  <r>
    <x v="0"/>
    <x v="28"/>
    <x v="12"/>
    <n v="0"/>
    <n v="0"/>
    <n v="1357"/>
    <n v="3"/>
    <n v="0"/>
  </r>
  <r>
    <x v="0"/>
    <x v="46"/>
    <x v="12"/>
    <n v="0"/>
    <n v="0"/>
    <n v="4446"/>
    <n v="217"/>
    <n v="0"/>
  </r>
  <r>
    <x v="0"/>
    <x v="1"/>
    <x v="12"/>
    <n v="0"/>
    <n v="0"/>
    <n v="-255"/>
    <n v="0"/>
    <n v="0"/>
  </r>
  <r>
    <x v="3"/>
    <x v="22"/>
    <x v="12"/>
    <n v="-996"/>
    <n v="0"/>
    <n v="0"/>
    <n v="0"/>
    <n v="0"/>
  </r>
  <r>
    <x v="1"/>
    <x v="22"/>
    <x v="12"/>
    <n v="0"/>
    <n v="0"/>
    <n v="1760"/>
    <n v="2"/>
    <n v="0"/>
  </r>
  <r>
    <x v="0"/>
    <x v="22"/>
    <x v="12"/>
    <n v="0"/>
    <n v="0"/>
    <n v="1005"/>
    <n v="1"/>
    <n v="0"/>
  </r>
  <r>
    <x v="3"/>
    <x v="2"/>
    <x v="12"/>
    <n v="0"/>
    <n v="0"/>
    <n v="294"/>
    <n v="1"/>
    <n v="0"/>
  </r>
  <r>
    <x v="1"/>
    <x v="2"/>
    <x v="12"/>
    <n v="0"/>
    <n v="0"/>
    <n v="426"/>
    <n v="1"/>
    <n v="0"/>
  </r>
  <r>
    <x v="3"/>
    <x v="0"/>
    <x v="12"/>
    <n v="0"/>
    <n v="0"/>
    <n v="5702"/>
    <n v="11"/>
    <n v="0"/>
  </r>
  <r>
    <x v="0"/>
    <x v="0"/>
    <x v="12"/>
    <n v="0"/>
    <n v="0"/>
    <n v="2256"/>
    <n v="2"/>
    <n v="0"/>
  </r>
  <r>
    <x v="1"/>
    <x v="42"/>
    <x v="12"/>
    <n v="0"/>
    <n v="0"/>
    <n v="161"/>
    <n v="1"/>
    <n v="0"/>
  </r>
  <r>
    <x v="2"/>
    <x v="34"/>
    <x v="12"/>
    <n v="0"/>
    <n v="0"/>
    <n v="374"/>
    <n v="1"/>
    <n v="0"/>
  </r>
  <r>
    <x v="1"/>
    <x v="38"/>
    <x v="12"/>
    <n v="0"/>
    <n v="0"/>
    <n v="268"/>
    <n v="1"/>
    <n v="0"/>
  </r>
  <r>
    <x v="3"/>
    <x v="32"/>
    <x v="12"/>
    <n v="-1692"/>
    <n v="0"/>
    <n v="-1587"/>
    <n v="0"/>
    <n v="0"/>
  </r>
  <r>
    <x v="4"/>
    <x v="43"/>
    <x v="12"/>
    <n v="0"/>
    <n v="0"/>
    <n v="89"/>
    <n v="2"/>
    <n v="0"/>
  </r>
  <r>
    <x v="0"/>
    <x v="3"/>
    <x v="22"/>
    <n v="-872"/>
    <n v="0"/>
    <n v="41298"/>
    <n v="50"/>
    <n v="0"/>
  </r>
  <r>
    <x v="1"/>
    <x v="8"/>
    <x v="22"/>
    <n v="0"/>
    <n v="0"/>
    <n v="2070"/>
    <n v="1"/>
    <n v="0"/>
  </r>
  <r>
    <x v="6"/>
    <x v="49"/>
    <x v="22"/>
    <n v="76"/>
    <n v="0"/>
    <n v="72"/>
    <n v="0"/>
    <n v="0"/>
  </r>
  <r>
    <x v="3"/>
    <x v="49"/>
    <x v="22"/>
    <n v="20116"/>
    <n v="0"/>
    <n v="18858"/>
    <n v="0"/>
    <n v="0"/>
  </r>
  <r>
    <x v="4"/>
    <x v="49"/>
    <x v="22"/>
    <n v="360"/>
    <n v="0"/>
    <n v="338"/>
    <n v="0"/>
    <n v="0"/>
  </r>
  <r>
    <x v="2"/>
    <x v="49"/>
    <x v="22"/>
    <n v="36340"/>
    <n v="0"/>
    <n v="34068"/>
    <n v="0"/>
    <n v="0"/>
  </r>
  <r>
    <x v="1"/>
    <x v="49"/>
    <x v="22"/>
    <n v="92548"/>
    <n v="0"/>
    <n v="86763"/>
    <n v="0"/>
    <n v="0"/>
  </r>
  <r>
    <x v="0"/>
    <x v="49"/>
    <x v="22"/>
    <n v="5960"/>
    <n v="0"/>
    <n v="5588"/>
    <n v="0"/>
    <n v="0"/>
  </r>
  <r>
    <x v="4"/>
    <x v="6"/>
    <x v="22"/>
    <n v="1080"/>
    <n v="0"/>
    <n v="1013"/>
    <n v="0"/>
    <n v="0"/>
  </r>
  <r>
    <x v="4"/>
    <x v="35"/>
    <x v="22"/>
    <n v="200"/>
    <n v="0"/>
    <n v="187"/>
    <n v="0"/>
    <n v="0"/>
  </r>
  <r>
    <x v="4"/>
    <x v="16"/>
    <x v="22"/>
    <n v="360"/>
    <n v="0"/>
    <n v="338"/>
    <n v="0"/>
    <n v="0"/>
  </r>
  <r>
    <x v="4"/>
    <x v="7"/>
    <x v="22"/>
    <n v="520"/>
    <n v="0"/>
    <n v="487"/>
    <n v="0"/>
    <n v="0"/>
  </r>
  <r>
    <x v="3"/>
    <x v="4"/>
    <x v="22"/>
    <n v="0"/>
    <n v="0"/>
    <n v="171"/>
    <n v="3"/>
    <n v="0"/>
  </r>
  <r>
    <x v="2"/>
    <x v="4"/>
    <x v="22"/>
    <n v="0"/>
    <n v="0"/>
    <n v="164"/>
    <n v="3"/>
    <n v="0"/>
  </r>
  <r>
    <x v="0"/>
    <x v="4"/>
    <x v="22"/>
    <n v="0"/>
    <n v="0"/>
    <n v="0"/>
    <n v="0"/>
    <n v="0"/>
  </r>
  <r>
    <x v="0"/>
    <x v="46"/>
    <x v="22"/>
    <n v="0"/>
    <n v="0"/>
    <n v="4599"/>
    <n v="229"/>
    <n v="0"/>
  </r>
  <r>
    <x v="1"/>
    <x v="1"/>
    <x v="22"/>
    <n v="0"/>
    <n v="0"/>
    <n v="2559"/>
    <n v="2"/>
    <n v="0"/>
  </r>
  <r>
    <x v="3"/>
    <x v="2"/>
    <x v="22"/>
    <n v="0"/>
    <n v="0"/>
    <n v="11346"/>
    <n v="33"/>
    <n v="0"/>
  </r>
  <r>
    <x v="1"/>
    <x v="2"/>
    <x v="22"/>
    <n v="0"/>
    <n v="0"/>
    <n v="1969"/>
    <n v="5"/>
    <n v="0"/>
  </r>
  <r>
    <x v="1"/>
    <x v="0"/>
    <x v="22"/>
    <n v="0"/>
    <n v="0"/>
    <n v="4604"/>
    <n v="8"/>
    <n v="0"/>
  </r>
  <r>
    <x v="1"/>
    <x v="42"/>
    <x v="22"/>
    <n v="0"/>
    <n v="0"/>
    <n v="850"/>
    <n v="4"/>
    <n v="0"/>
  </r>
  <r>
    <x v="1"/>
    <x v="34"/>
    <x v="22"/>
    <n v="0"/>
    <n v="0"/>
    <n v="483"/>
    <n v="1"/>
    <n v="0"/>
  </r>
  <r>
    <x v="6"/>
    <x v="48"/>
    <x v="22"/>
    <n v="2"/>
    <n v="0"/>
    <n v="2"/>
    <n v="0"/>
    <n v="0"/>
  </r>
  <r>
    <x v="0"/>
    <x v="40"/>
    <x v="22"/>
    <n v="0"/>
    <n v="0"/>
    <n v="471"/>
    <n v="2"/>
    <n v="0"/>
  </r>
  <r>
    <x v="1"/>
    <x v="8"/>
    <x v="6"/>
    <n v="0"/>
    <n v="0"/>
    <n v="1953"/>
    <n v="1"/>
    <n v="0"/>
  </r>
  <r>
    <x v="3"/>
    <x v="18"/>
    <x v="6"/>
    <n v="0"/>
    <n v="0"/>
    <n v="1093"/>
    <n v="1"/>
    <n v="0"/>
  </r>
  <r>
    <x v="0"/>
    <x v="41"/>
    <x v="6"/>
    <n v="0"/>
    <n v="0"/>
    <n v="1290"/>
    <n v="8"/>
    <n v="0"/>
  </r>
  <r>
    <x v="3"/>
    <x v="49"/>
    <x v="6"/>
    <n v="12639"/>
    <n v="0"/>
    <n v="11849"/>
    <n v="0"/>
    <n v="0"/>
  </r>
  <r>
    <x v="4"/>
    <x v="49"/>
    <x v="6"/>
    <n v="360"/>
    <n v="0"/>
    <n v="338"/>
    <n v="0"/>
    <n v="0"/>
  </r>
  <r>
    <x v="2"/>
    <x v="49"/>
    <x v="6"/>
    <n v="35996"/>
    <n v="0"/>
    <n v="33746"/>
    <n v="0"/>
    <n v="0"/>
  </r>
  <r>
    <x v="1"/>
    <x v="49"/>
    <x v="6"/>
    <n v="122925"/>
    <n v="0"/>
    <n v="115242"/>
    <n v="0"/>
    <n v="0"/>
  </r>
  <r>
    <x v="0"/>
    <x v="49"/>
    <x v="6"/>
    <n v="9661"/>
    <n v="0"/>
    <n v="9057"/>
    <n v="0"/>
    <n v="0"/>
  </r>
  <r>
    <x v="3"/>
    <x v="15"/>
    <x v="6"/>
    <n v="0"/>
    <n v="-2"/>
    <n v="0"/>
    <n v="-1"/>
    <n v="0"/>
  </r>
  <r>
    <x v="4"/>
    <x v="35"/>
    <x v="6"/>
    <n v="0"/>
    <n v="0"/>
    <n v="0"/>
    <n v="0"/>
    <n v="0"/>
  </r>
  <r>
    <x v="4"/>
    <x v="16"/>
    <x v="6"/>
    <n v="360"/>
    <n v="0"/>
    <n v="338"/>
    <n v="0"/>
    <n v="0"/>
  </r>
  <r>
    <x v="4"/>
    <x v="7"/>
    <x v="6"/>
    <n v="959"/>
    <n v="0"/>
    <n v="899"/>
    <n v="0"/>
    <n v="0"/>
  </r>
  <r>
    <x v="1"/>
    <x v="4"/>
    <x v="6"/>
    <n v="0"/>
    <n v="0"/>
    <n v="1987"/>
    <n v="1"/>
    <n v="0"/>
  </r>
  <r>
    <x v="0"/>
    <x v="4"/>
    <x v="6"/>
    <n v="0"/>
    <n v="0"/>
    <n v="0"/>
    <n v="0"/>
    <n v="0"/>
  </r>
  <r>
    <x v="1"/>
    <x v="1"/>
    <x v="6"/>
    <n v="0"/>
    <n v="0"/>
    <n v="2703"/>
    <n v="2"/>
    <n v="0"/>
  </r>
  <r>
    <x v="0"/>
    <x v="1"/>
    <x v="6"/>
    <n v="0"/>
    <n v="0"/>
    <n v="-3437"/>
    <n v="-2"/>
    <n v="0"/>
  </r>
  <r>
    <x v="3"/>
    <x v="22"/>
    <x v="6"/>
    <n v="0"/>
    <n v="0"/>
    <n v="-840"/>
    <n v="-1"/>
    <n v="0"/>
  </r>
  <r>
    <x v="1"/>
    <x v="22"/>
    <x v="6"/>
    <n v="0"/>
    <n v="0"/>
    <n v="2039"/>
    <n v="2"/>
    <n v="0"/>
  </r>
  <r>
    <x v="3"/>
    <x v="2"/>
    <x v="6"/>
    <n v="0"/>
    <n v="0"/>
    <n v="5355"/>
    <n v="16"/>
    <n v="0"/>
  </r>
  <r>
    <x v="0"/>
    <x v="0"/>
    <x v="6"/>
    <n v="0"/>
    <n v="0"/>
    <n v="1813"/>
    <n v="2"/>
    <n v="0"/>
  </r>
  <r>
    <x v="3"/>
    <x v="42"/>
    <x v="6"/>
    <n v="0"/>
    <n v="0"/>
    <n v="162"/>
    <n v="1"/>
    <n v="0"/>
  </r>
  <r>
    <x v="1"/>
    <x v="42"/>
    <x v="6"/>
    <n v="0"/>
    <n v="0"/>
    <n v="850"/>
    <n v="4"/>
    <n v="0"/>
  </r>
  <r>
    <x v="0"/>
    <x v="40"/>
    <x v="6"/>
    <n v="0"/>
    <n v="0"/>
    <n v="626"/>
    <n v="3"/>
    <n v="0"/>
  </r>
  <r>
    <x v="0"/>
    <x v="20"/>
    <x v="6"/>
    <n v="0"/>
    <n v="0"/>
    <n v="6003"/>
    <n v="14"/>
    <n v="0"/>
  </r>
  <r>
    <x v="3"/>
    <x v="8"/>
    <x v="4"/>
    <n v="0"/>
    <n v="0"/>
    <n v="22953"/>
    <n v="8"/>
    <n v="0"/>
  </r>
  <r>
    <x v="1"/>
    <x v="18"/>
    <x v="4"/>
    <n v="163"/>
    <n v="0"/>
    <n v="0"/>
    <n v="0"/>
    <n v="0"/>
  </r>
  <r>
    <x v="9"/>
    <x v="49"/>
    <x v="4"/>
    <n v="4"/>
    <n v="0"/>
    <n v="3"/>
    <n v="0"/>
    <n v="0"/>
  </r>
  <r>
    <x v="3"/>
    <x v="49"/>
    <x v="4"/>
    <n v="23401"/>
    <n v="0"/>
    <n v="21939"/>
    <n v="0"/>
    <n v="0"/>
  </r>
  <r>
    <x v="4"/>
    <x v="49"/>
    <x v="4"/>
    <n v="360"/>
    <n v="0"/>
    <n v="338"/>
    <n v="0"/>
    <n v="0"/>
  </r>
  <r>
    <x v="2"/>
    <x v="49"/>
    <x v="4"/>
    <n v="45368"/>
    <n v="0"/>
    <n v="42532"/>
    <n v="0"/>
    <n v="0"/>
  </r>
  <r>
    <x v="1"/>
    <x v="49"/>
    <x v="4"/>
    <n v="123124"/>
    <n v="0"/>
    <n v="115428"/>
    <n v="0"/>
    <n v="0"/>
  </r>
  <r>
    <x v="0"/>
    <x v="49"/>
    <x v="4"/>
    <n v="9767"/>
    <n v="0"/>
    <n v="9156"/>
    <n v="0"/>
    <n v="0"/>
  </r>
  <r>
    <x v="4"/>
    <x v="35"/>
    <x v="4"/>
    <n v="0"/>
    <n v="0"/>
    <n v="0"/>
    <n v="0"/>
    <n v="0"/>
  </r>
  <r>
    <x v="2"/>
    <x v="35"/>
    <x v="4"/>
    <n v="-196"/>
    <n v="0"/>
    <n v="177"/>
    <n v="1"/>
    <n v="0"/>
  </r>
  <r>
    <x v="4"/>
    <x v="16"/>
    <x v="4"/>
    <n v="0"/>
    <n v="0"/>
    <n v="0"/>
    <n v="0"/>
    <n v="0"/>
  </r>
  <r>
    <x v="4"/>
    <x v="7"/>
    <x v="4"/>
    <n v="480"/>
    <n v="0"/>
    <n v="450"/>
    <n v="0"/>
    <n v="0"/>
  </r>
  <r>
    <x v="0"/>
    <x v="7"/>
    <x v="4"/>
    <n v="-1952"/>
    <n v="0"/>
    <n v="-425"/>
    <n v="-1"/>
    <n v="0"/>
  </r>
  <r>
    <x v="0"/>
    <x v="1"/>
    <x v="4"/>
    <n v="0"/>
    <n v="0"/>
    <n v="-381"/>
    <n v="0"/>
    <n v="0"/>
  </r>
  <r>
    <x v="0"/>
    <x v="22"/>
    <x v="4"/>
    <n v="0"/>
    <n v="0"/>
    <n v="-2494"/>
    <n v="-4"/>
    <n v="0"/>
  </r>
  <r>
    <x v="3"/>
    <x v="2"/>
    <x v="4"/>
    <n v="0"/>
    <n v="0"/>
    <n v="-335"/>
    <n v="-1"/>
    <n v="0"/>
  </r>
  <r>
    <x v="1"/>
    <x v="2"/>
    <x v="4"/>
    <n v="0"/>
    <n v="0"/>
    <n v="850"/>
    <n v="2"/>
    <n v="0"/>
  </r>
  <r>
    <x v="1"/>
    <x v="42"/>
    <x v="4"/>
    <n v="0"/>
    <n v="0"/>
    <n v="161"/>
    <n v="1"/>
    <n v="0"/>
  </r>
  <r>
    <x v="1"/>
    <x v="38"/>
    <x v="4"/>
    <n v="0"/>
    <n v="0"/>
    <n v="268"/>
    <n v="1"/>
    <n v="0"/>
  </r>
  <r>
    <x v="3"/>
    <x v="32"/>
    <x v="4"/>
    <n v="0"/>
    <n v="0"/>
    <n v="359"/>
    <n v="2"/>
    <n v="0"/>
  </r>
  <r>
    <x v="5"/>
    <x v="43"/>
    <x v="4"/>
    <n v="3"/>
    <n v="0"/>
    <n v="3"/>
    <n v="0"/>
    <n v="0"/>
  </r>
  <r>
    <x v="4"/>
    <x v="43"/>
    <x v="4"/>
    <n v="0"/>
    <n v="0"/>
    <n v="2985"/>
    <n v="19"/>
    <n v="0"/>
  </r>
  <r>
    <x v="0"/>
    <x v="10"/>
    <x v="4"/>
    <n v="0"/>
    <n v="0"/>
    <n v="7818"/>
    <n v="3"/>
    <n v="0"/>
  </r>
  <r>
    <x v="3"/>
    <x v="8"/>
    <x v="2"/>
    <n v="-799"/>
    <n v="0"/>
    <n v="1640"/>
    <n v="1"/>
    <n v="0"/>
  </r>
  <r>
    <x v="2"/>
    <x v="8"/>
    <x v="2"/>
    <n v="0"/>
    <n v="0"/>
    <n v="5058"/>
    <n v="2"/>
    <n v="0"/>
  </r>
  <r>
    <x v="6"/>
    <x v="49"/>
    <x v="2"/>
    <n v="152"/>
    <n v="0"/>
    <n v="142"/>
    <n v="0"/>
    <n v="0"/>
  </r>
  <r>
    <x v="3"/>
    <x v="49"/>
    <x v="2"/>
    <n v="22368"/>
    <n v="0"/>
    <n v="20970"/>
    <n v="0"/>
    <n v="0"/>
  </r>
  <r>
    <x v="2"/>
    <x v="49"/>
    <x v="2"/>
    <n v="51719"/>
    <n v="0"/>
    <n v="48486"/>
    <n v="0"/>
    <n v="0"/>
  </r>
  <r>
    <x v="1"/>
    <x v="49"/>
    <x v="2"/>
    <n v="155383"/>
    <n v="0"/>
    <n v="145671"/>
    <n v="0"/>
    <n v="0"/>
  </r>
  <r>
    <x v="0"/>
    <x v="49"/>
    <x v="2"/>
    <n v="7474"/>
    <n v="0"/>
    <n v="7007"/>
    <n v="0"/>
    <n v="0"/>
  </r>
  <r>
    <x v="3"/>
    <x v="15"/>
    <x v="2"/>
    <n v="0"/>
    <n v="-2"/>
    <n v="0"/>
    <n v="-1"/>
    <n v="0"/>
  </r>
  <r>
    <x v="3"/>
    <x v="35"/>
    <x v="2"/>
    <n v="1045"/>
    <n v="0"/>
    <n v="980"/>
    <n v="0"/>
    <n v="0"/>
  </r>
  <r>
    <x v="4"/>
    <x v="35"/>
    <x v="2"/>
    <n v="200"/>
    <n v="0"/>
    <n v="187"/>
    <n v="0"/>
    <n v="0"/>
  </r>
  <r>
    <x v="4"/>
    <x v="16"/>
    <x v="2"/>
    <n v="360"/>
    <n v="0"/>
    <n v="338"/>
    <n v="0"/>
    <n v="0"/>
  </r>
  <r>
    <x v="1"/>
    <x v="1"/>
    <x v="2"/>
    <n v="0"/>
    <n v="0"/>
    <n v="-1003"/>
    <n v="0"/>
    <n v="0"/>
  </r>
  <r>
    <x v="3"/>
    <x v="22"/>
    <x v="2"/>
    <n v="0"/>
    <n v="0"/>
    <n v="-642"/>
    <n v="-1"/>
    <n v="0"/>
  </r>
  <r>
    <x v="2"/>
    <x v="2"/>
    <x v="2"/>
    <n v="0"/>
    <n v="0"/>
    <n v="297"/>
    <n v="1"/>
    <n v="0"/>
  </r>
  <r>
    <x v="1"/>
    <x v="2"/>
    <x v="2"/>
    <n v="0"/>
    <n v="0"/>
    <n v="-426"/>
    <n v="-1"/>
    <n v="0"/>
  </r>
  <r>
    <x v="0"/>
    <x v="2"/>
    <x v="2"/>
    <n v="0"/>
    <n v="0"/>
    <n v="-297"/>
    <n v="-1"/>
    <n v="0"/>
  </r>
  <r>
    <x v="4"/>
    <x v="0"/>
    <x v="2"/>
    <n v="0"/>
    <n v="-2"/>
    <n v="0"/>
    <n v="-1"/>
    <n v="0"/>
  </r>
  <r>
    <x v="1"/>
    <x v="0"/>
    <x v="2"/>
    <n v="0"/>
    <n v="0"/>
    <n v="3620"/>
    <n v="5"/>
    <n v="0"/>
  </r>
  <r>
    <x v="1"/>
    <x v="42"/>
    <x v="2"/>
    <n v="0"/>
    <n v="0"/>
    <n v="213"/>
    <n v="1"/>
    <n v="0"/>
  </r>
  <r>
    <x v="1"/>
    <x v="34"/>
    <x v="2"/>
    <n v="0"/>
    <n v="0"/>
    <n v="1110"/>
    <n v="2"/>
    <n v="0"/>
  </r>
  <r>
    <x v="2"/>
    <x v="38"/>
    <x v="2"/>
    <n v="0"/>
    <n v="0"/>
    <n v="-225"/>
    <n v="-1"/>
    <n v="0"/>
  </r>
  <r>
    <x v="1"/>
    <x v="8"/>
    <x v="7"/>
    <n v="0"/>
    <n v="0"/>
    <n v="-2690"/>
    <n v="-1"/>
    <n v="0"/>
  </r>
  <r>
    <x v="3"/>
    <x v="18"/>
    <x v="7"/>
    <n v="0"/>
    <n v="0"/>
    <n v="1755"/>
    <n v="1"/>
    <n v="0"/>
  </r>
  <r>
    <x v="3"/>
    <x v="49"/>
    <x v="7"/>
    <n v="12531"/>
    <n v="0"/>
    <n v="11748"/>
    <n v="0"/>
    <n v="0"/>
  </r>
  <r>
    <x v="2"/>
    <x v="49"/>
    <x v="7"/>
    <n v="35040"/>
    <n v="0"/>
    <n v="32850"/>
    <n v="0"/>
    <n v="0"/>
  </r>
  <r>
    <x v="1"/>
    <x v="49"/>
    <x v="7"/>
    <n v="108624"/>
    <n v="0"/>
    <n v="101835"/>
    <n v="0"/>
    <n v="0"/>
  </r>
  <r>
    <x v="0"/>
    <x v="49"/>
    <x v="7"/>
    <n v="8124"/>
    <n v="0"/>
    <n v="7616"/>
    <n v="0"/>
    <n v="0"/>
  </r>
  <r>
    <x v="3"/>
    <x v="39"/>
    <x v="7"/>
    <n v="0"/>
    <n v="3"/>
    <n v="0"/>
    <n v="2"/>
    <n v="0"/>
  </r>
  <r>
    <x v="4"/>
    <x v="6"/>
    <x v="7"/>
    <n v="1319"/>
    <n v="0"/>
    <n v="1236"/>
    <n v="0"/>
    <n v="0"/>
  </r>
  <r>
    <x v="4"/>
    <x v="16"/>
    <x v="7"/>
    <n v="360"/>
    <n v="0"/>
    <n v="338"/>
    <n v="0"/>
    <n v="0"/>
  </r>
  <r>
    <x v="4"/>
    <x v="7"/>
    <x v="7"/>
    <n v="959"/>
    <n v="0"/>
    <n v="899"/>
    <n v="0"/>
    <n v="0"/>
  </r>
  <r>
    <x v="0"/>
    <x v="9"/>
    <x v="7"/>
    <n v="0"/>
    <n v="0"/>
    <n v="3685"/>
    <n v="1"/>
    <n v="0"/>
  </r>
  <r>
    <x v="3"/>
    <x v="1"/>
    <x v="7"/>
    <n v="0"/>
    <n v="-2"/>
    <n v="1271"/>
    <n v="0"/>
    <n v="0"/>
  </r>
  <r>
    <x v="0"/>
    <x v="1"/>
    <x v="7"/>
    <n v="0"/>
    <n v="0"/>
    <n v="1543"/>
    <n v="1"/>
    <n v="0"/>
  </r>
  <r>
    <x v="1"/>
    <x v="2"/>
    <x v="7"/>
    <n v="0"/>
    <n v="0"/>
    <n v="426"/>
    <n v="1"/>
    <n v="0"/>
  </r>
  <r>
    <x v="0"/>
    <x v="2"/>
    <x v="7"/>
    <n v="0"/>
    <n v="0"/>
    <n v="0"/>
    <n v="0"/>
    <n v="0"/>
  </r>
  <r>
    <x v="3"/>
    <x v="0"/>
    <x v="7"/>
    <n v="0"/>
    <n v="0"/>
    <n v="988"/>
    <n v="2"/>
    <n v="0"/>
  </r>
  <r>
    <x v="1"/>
    <x v="0"/>
    <x v="7"/>
    <n v="0"/>
    <n v="0"/>
    <n v="1782"/>
    <n v="2"/>
    <n v="0"/>
  </r>
  <r>
    <x v="1"/>
    <x v="42"/>
    <x v="7"/>
    <n v="0"/>
    <n v="0"/>
    <n v="426"/>
    <n v="2"/>
    <n v="0"/>
  </r>
  <r>
    <x v="2"/>
    <x v="38"/>
    <x v="7"/>
    <n v="0"/>
    <n v="0"/>
    <n v="266"/>
    <n v="1"/>
    <n v="0"/>
  </r>
  <r>
    <x v="0"/>
    <x v="3"/>
    <x v="5"/>
    <n v="0"/>
    <n v="0"/>
    <n v="-1156"/>
    <n v="-1"/>
    <n v="0"/>
  </r>
  <r>
    <x v="7"/>
    <x v="19"/>
    <x v="5"/>
    <n v="0"/>
    <n v="0"/>
    <n v="-645"/>
    <n v="-1"/>
    <n v="0"/>
  </r>
  <r>
    <x v="3"/>
    <x v="49"/>
    <x v="5"/>
    <n v="14788"/>
    <n v="0"/>
    <n v="13863"/>
    <n v="0"/>
    <n v="0"/>
  </r>
  <r>
    <x v="2"/>
    <x v="49"/>
    <x v="5"/>
    <n v="26088"/>
    <n v="0"/>
    <n v="24458"/>
    <n v="0"/>
    <n v="0"/>
  </r>
  <r>
    <x v="1"/>
    <x v="49"/>
    <x v="5"/>
    <n v="56439"/>
    <n v="0"/>
    <n v="52911"/>
    <n v="0"/>
    <n v="0"/>
  </r>
  <r>
    <x v="0"/>
    <x v="49"/>
    <x v="5"/>
    <n v="4515"/>
    <n v="0"/>
    <n v="4233"/>
    <n v="0"/>
    <n v="0"/>
  </r>
  <r>
    <x v="2"/>
    <x v="15"/>
    <x v="5"/>
    <n v="0"/>
    <n v="-2"/>
    <n v="0"/>
    <n v="-1"/>
    <n v="0"/>
  </r>
  <r>
    <x v="4"/>
    <x v="6"/>
    <x v="5"/>
    <n v="1440"/>
    <n v="0"/>
    <n v="1350"/>
    <n v="0"/>
    <n v="0"/>
  </r>
  <r>
    <x v="4"/>
    <x v="35"/>
    <x v="5"/>
    <n v="399"/>
    <n v="0"/>
    <n v="374"/>
    <n v="0"/>
    <n v="0"/>
  </r>
  <r>
    <x v="4"/>
    <x v="16"/>
    <x v="5"/>
    <n v="360"/>
    <n v="0"/>
    <n v="338"/>
    <n v="0"/>
    <n v="0"/>
  </r>
  <r>
    <x v="4"/>
    <x v="7"/>
    <x v="5"/>
    <n v="959"/>
    <n v="0"/>
    <n v="899"/>
    <n v="0"/>
    <n v="0"/>
  </r>
  <r>
    <x v="3"/>
    <x v="9"/>
    <x v="5"/>
    <n v="0"/>
    <n v="0"/>
    <n v="3936"/>
    <n v="1"/>
    <n v="0"/>
  </r>
  <r>
    <x v="2"/>
    <x v="9"/>
    <x v="5"/>
    <n v="0"/>
    <n v="0"/>
    <n v="3809"/>
    <n v="1"/>
    <n v="0"/>
  </r>
  <r>
    <x v="0"/>
    <x v="28"/>
    <x v="5"/>
    <n v="0"/>
    <n v="0"/>
    <n v="905"/>
    <n v="2"/>
    <n v="0"/>
  </r>
  <r>
    <x v="1"/>
    <x v="1"/>
    <x v="5"/>
    <n v="0"/>
    <n v="0"/>
    <n v="1958"/>
    <n v="1"/>
    <n v="0"/>
  </r>
  <r>
    <x v="0"/>
    <x v="1"/>
    <x v="5"/>
    <n v="0"/>
    <n v="0"/>
    <n v="-1242"/>
    <n v="-1"/>
    <n v="0"/>
  </r>
  <r>
    <x v="1"/>
    <x v="2"/>
    <x v="5"/>
    <n v="0"/>
    <n v="0"/>
    <n v="0"/>
    <n v="0"/>
    <n v="0"/>
  </r>
  <r>
    <x v="3"/>
    <x v="0"/>
    <x v="5"/>
    <n v="0"/>
    <n v="0"/>
    <n v="3309"/>
    <n v="18"/>
    <n v="0"/>
  </r>
  <r>
    <x v="1"/>
    <x v="0"/>
    <x v="5"/>
    <n v="0"/>
    <n v="0"/>
    <n v="3834"/>
    <n v="7"/>
    <n v="0"/>
  </r>
  <r>
    <x v="0"/>
    <x v="0"/>
    <x v="5"/>
    <n v="0"/>
    <n v="0"/>
    <n v="-1014"/>
    <n v="-2"/>
    <n v="0"/>
  </r>
  <r>
    <x v="1"/>
    <x v="42"/>
    <x v="5"/>
    <n v="0"/>
    <n v="0"/>
    <n v="187"/>
    <n v="1"/>
    <n v="0"/>
  </r>
  <r>
    <x v="1"/>
    <x v="38"/>
    <x v="5"/>
    <n v="0"/>
    <n v="0"/>
    <n v="449"/>
    <n v="2"/>
    <n v="0"/>
  </r>
  <r>
    <x v="3"/>
    <x v="32"/>
    <x v="5"/>
    <n v="135"/>
    <n v="0"/>
    <n v="126"/>
    <n v="0"/>
    <n v="0"/>
  </r>
  <r>
    <x v="2"/>
    <x v="32"/>
    <x v="5"/>
    <n v="121"/>
    <n v="0"/>
    <n v="114"/>
    <n v="0"/>
    <n v="0"/>
  </r>
  <r>
    <x v="0"/>
    <x v="24"/>
    <x v="5"/>
    <n v="0"/>
    <n v="0"/>
    <n v="3198"/>
    <n v="4"/>
    <n v="0"/>
  </r>
  <r>
    <x v="3"/>
    <x v="40"/>
    <x v="5"/>
    <n v="0"/>
    <n v="0"/>
    <n v="3153"/>
    <n v="16"/>
    <n v="0"/>
  </r>
  <r>
    <x v="1"/>
    <x v="3"/>
    <x v="8"/>
    <n v="-86"/>
    <n v="0"/>
    <n v="30271"/>
    <n v="38"/>
    <n v="0"/>
  </r>
  <r>
    <x v="4"/>
    <x v="19"/>
    <x v="8"/>
    <n v="-551"/>
    <n v="0"/>
    <n v="-516"/>
    <n v="0"/>
    <n v="0"/>
  </r>
  <r>
    <x v="3"/>
    <x v="8"/>
    <x v="8"/>
    <n v="0"/>
    <n v="0"/>
    <n v="880"/>
    <n v="0"/>
    <n v="0"/>
  </r>
  <r>
    <x v="7"/>
    <x v="8"/>
    <x v="8"/>
    <n v="0"/>
    <n v="0"/>
    <n v="2954"/>
    <n v="1"/>
    <n v="0"/>
  </r>
  <r>
    <x v="3"/>
    <x v="50"/>
    <x v="8"/>
    <n v="0"/>
    <n v="3"/>
    <n v="0"/>
    <n v="2"/>
    <n v="0"/>
  </r>
  <r>
    <x v="3"/>
    <x v="49"/>
    <x v="8"/>
    <n v="8438"/>
    <n v="0"/>
    <n v="7911"/>
    <n v="0"/>
    <n v="0"/>
  </r>
  <r>
    <x v="2"/>
    <x v="49"/>
    <x v="8"/>
    <n v="17989"/>
    <n v="0"/>
    <n v="16865"/>
    <n v="0"/>
    <n v="0"/>
  </r>
  <r>
    <x v="1"/>
    <x v="49"/>
    <x v="8"/>
    <n v="48922"/>
    <n v="0"/>
    <n v="45864"/>
    <n v="0"/>
    <n v="0"/>
  </r>
  <r>
    <x v="0"/>
    <x v="49"/>
    <x v="8"/>
    <n v="2685"/>
    <n v="0"/>
    <n v="2517"/>
    <n v="0"/>
    <n v="0"/>
  </r>
  <r>
    <x v="4"/>
    <x v="6"/>
    <x v="8"/>
    <n v="360"/>
    <n v="0"/>
    <n v="338"/>
    <n v="0"/>
    <n v="0"/>
  </r>
  <r>
    <x v="4"/>
    <x v="35"/>
    <x v="8"/>
    <n v="399"/>
    <n v="0"/>
    <n v="374"/>
    <n v="0"/>
    <n v="0"/>
  </r>
  <r>
    <x v="4"/>
    <x v="16"/>
    <x v="8"/>
    <n v="0"/>
    <n v="0"/>
    <n v="0"/>
    <n v="0"/>
    <n v="0"/>
  </r>
  <r>
    <x v="4"/>
    <x v="7"/>
    <x v="8"/>
    <n v="480"/>
    <n v="0"/>
    <n v="450"/>
    <n v="0"/>
    <n v="0"/>
  </r>
  <r>
    <x v="1"/>
    <x v="9"/>
    <x v="8"/>
    <n v="0"/>
    <n v="0"/>
    <n v="16465"/>
    <n v="5"/>
    <n v="0"/>
  </r>
  <r>
    <x v="3"/>
    <x v="1"/>
    <x v="8"/>
    <n v="0"/>
    <n v="-2"/>
    <n v="-2718"/>
    <n v="-3"/>
    <n v="0"/>
  </r>
  <r>
    <x v="1"/>
    <x v="1"/>
    <x v="8"/>
    <n v="0"/>
    <n v="0"/>
    <n v="954"/>
    <n v="1"/>
    <n v="0"/>
  </r>
  <r>
    <x v="0"/>
    <x v="1"/>
    <x v="8"/>
    <n v="0"/>
    <n v="0"/>
    <n v="987"/>
    <n v="1"/>
    <n v="0"/>
  </r>
  <r>
    <x v="1"/>
    <x v="2"/>
    <x v="8"/>
    <n v="0"/>
    <n v="0"/>
    <n v="426"/>
    <n v="1"/>
    <n v="0"/>
  </r>
  <r>
    <x v="0"/>
    <x v="2"/>
    <x v="8"/>
    <n v="0"/>
    <n v="0"/>
    <n v="0"/>
    <n v="0"/>
    <n v="0"/>
  </r>
  <r>
    <x v="3"/>
    <x v="0"/>
    <x v="8"/>
    <n v="0"/>
    <n v="-2"/>
    <n v="610"/>
    <n v="12"/>
    <n v="0"/>
  </r>
  <r>
    <x v="2"/>
    <x v="32"/>
    <x v="8"/>
    <n v="5299"/>
    <n v="0"/>
    <n v="4968"/>
    <n v="0"/>
    <n v="0"/>
  </r>
  <r>
    <x v="0"/>
    <x v="32"/>
    <x v="8"/>
    <n v="1044"/>
    <n v="0"/>
    <n v="978"/>
    <n v="0"/>
    <n v="0"/>
  </r>
  <r>
    <x v="1"/>
    <x v="24"/>
    <x v="8"/>
    <n v="0"/>
    <n v="0"/>
    <n v="1044"/>
    <n v="1"/>
    <n v="0"/>
  </r>
  <r>
    <x v="0"/>
    <x v="23"/>
    <x v="8"/>
    <n v="-1026"/>
    <n v="0"/>
    <n v="105397"/>
    <n v="120"/>
    <n v="0"/>
  </r>
  <r>
    <x v="1"/>
    <x v="43"/>
    <x v="4"/>
    <n v="-73400"/>
    <n v="6038"/>
    <n v="353882"/>
    <n v="4242"/>
    <n v="-12.156343159986751"/>
  </r>
  <r>
    <x v="2"/>
    <x v="6"/>
    <x v="14"/>
    <n v="-1478"/>
    <n v="97"/>
    <n v="-19156"/>
    <n v="-24"/>
    <n v="-15.237113402061855"/>
  </r>
  <r>
    <x v="3"/>
    <x v="4"/>
    <x v="13"/>
    <n v="-334"/>
    <n v="15"/>
    <n v="14448"/>
    <n v="19"/>
    <n v="-22.266666666666666"/>
  </r>
  <r>
    <x v="2"/>
    <x v="16"/>
    <x v="5"/>
    <n v="-186"/>
    <n v="8"/>
    <n v="-702"/>
    <n v="3"/>
    <n v="-23.25"/>
  </r>
  <r>
    <x v="3"/>
    <x v="16"/>
    <x v="20"/>
    <n v="-48"/>
    <n v="2"/>
    <n v="-369"/>
    <n v="0"/>
    <n v="-24"/>
  </r>
  <r>
    <x v="2"/>
    <x v="20"/>
    <x v="19"/>
    <n v="801"/>
    <n v="-23"/>
    <n v="40472"/>
    <n v="85"/>
    <n v="-34.826086956521742"/>
  </r>
  <r>
    <x v="1"/>
    <x v="43"/>
    <x v="2"/>
    <n v="-325424"/>
    <n v="6837"/>
    <n v="409812"/>
    <n v="5100"/>
    <n v="-47.59748427672956"/>
  </r>
  <r>
    <x v="2"/>
    <x v="46"/>
    <x v="19"/>
    <n v="1213"/>
    <n v="-18"/>
    <n v="10844"/>
    <n v="318"/>
    <n v="-67.388888888888886"/>
  </r>
  <r>
    <x v="1"/>
    <x v="20"/>
    <x v="11"/>
    <n v="598"/>
    <n v="-7"/>
    <n v="35657"/>
    <n v="111"/>
    <n v="-85.428571428571431"/>
  </r>
  <r>
    <x v="2"/>
    <x v="3"/>
    <x v="10"/>
    <n v="-4508"/>
    <n v="42"/>
    <n v="203922"/>
    <n v="253"/>
    <n v="-107.33333333333333"/>
  </r>
  <r>
    <x v="3"/>
    <x v="15"/>
    <x v="15"/>
    <n v="784"/>
    <n v="-7"/>
    <n v="735"/>
    <n v="-6"/>
    <n v="-112"/>
  </r>
  <r>
    <x v="3"/>
    <x v="16"/>
    <x v="23"/>
    <n v="344"/>
    <n v="-3"/>
    <n v="323"/>
    <n v="-2"/>
    <n v="-114.66666666666667"/>
  </r>
  <r>
    <x v="3"/>
    <x v="15"/>
    <x v="19"/>
    <n v="470"/>
    <n v="-4"/>
    <n v="0"/>
    <n v="-4"/>
    <n v="-117.5"/>
  </r>
  <r>
    <x v="1"/>
    <x v="6"/>
    <x v="8"/>
    <n v="-32760"/>
    <n v="276"/>
    <n v="387"/>
    <n v="1"/>
    <n v="-118.69565217391305"/>
  </r>
  <r>
    <x v="3"/>
    <x v="15"/>
    <x v="1"/>
    <n v="262"/>
    <n v="-2"/>
    <n v="0"/>
    <n v="-2"/>
    <n v="-131"/>
  </r>
  <r>
    <x v="1"/>
    <x v="44"/>
    <x v="2"/>
    <n v="-390169"/>
    <n v="2827"/>
    <n v="248895"/>
    <n v="2257"/>
    <n v="-138.01521047046339"/>
  </r>
  <r>
    <x v="3"/>
    <x v="3"/>
    <x v="8"/>
    <n v="-313"/>
    <n v="2"/>
    <n v="12744"/>
    <n v="14"/>
    <n v="-156.5"/>
  </r>
  <r>
    <x v="0"/>
    <x v="19"/>
    <x v="21"/>
    <n v="-71045"/>
    <n v="425"/>
    <n v="1138670"/>
    <n v="1539"/>
    <n v="-167.16470588235293"/>
  </r>
  <r>
    <x v="2"/>
    <x v="15"/>
    <x v="9"/>
    <n v="1516"/>
    <n v="-9"/>
    <n v="760"/>
    <n v="-11"/>
    <n v="-168.44444444444446"/>
  </r>
  <r>
    <x v="3"/>
    <x v="15"/>
    <x v="21"/>
    <n v="689"/>
    <n v="-4"/>
    <n v="0"/>
    <n v="-5"/>
    <n v="-172.25"/>
  </r>
  <r>
    <x v="3"/>
    <x v="15"/>
    <x v="16"/>
    <n v="1306"/>
    <n v="-7"/>
    <n v="491"/>
    <n v="-8"/>
    <n v="-186.57142857142858"/>
  </r>
  <r>
    <x v="3"/>
    <x v="7"/>
    <x v="4"/>
    <n v="-3271"/>
    <n v="16"/>
    <n v="-2024"/>
    <n v="-4"/>
    <n v="-204.4375"/>
  </r>
  <r>
    <x v="3"/>
    <x v="15"/>
    <x v="9"/>
    <n v="1110"/>
    <n v="-5"/>
    <n v="1041"/>
    <n v="-4"/>
    <n v="-222"/>
  </r>
  <r>
    <x v="1"/>
    <x v="7"/>
    <x v="21"/>
    <n v="-672"/>
    <n v="3"/>
    <n v="0"/>
    <n v="0"/>
    <n v="-224"/>
  </r>
  <r>
    <x v="0"/>
    <x v="19"/>
    <x v="6"/>
    <n v="-2186"/>
    <n v="9"/>
    <n v="661173"/>
    <n v="798"/>
    <n v="-242.88888888888889"/>
  </r>
  <r>
    <x v="2"/>
    <x v="15"/>
    <x v="18"/>
    <n v="906"/>
    <n v="-3"/>
    <n v="0"/>
    <n v="-5"/>
    <n v="-302"/>
  </r>
  <r>
    <x v="3"/>
    <x v="15"/>
    <x v="0"/>
    <n v="1260"/>
    <n v="-4"/>
    <n v="1182"/>
    <n v="-2"/>
    <n v="-315"/>
  </r>
  <r>
    <x v="0"/>
    <x v="0"/>
    <x v="28"/>
    <n v="-9214"/>
    <n v="28"/>
    <n v="609743"/>
    <n v="850"/>
    <n v="-329.07142857142856"/>
  </r>
  <r>
    <x v="2"/>
    <x v="6"/>
    <x v="28"/>
    <n v="148793"/>
    <n v="-441"/>
    <n v="20710"/>
    <n v="47"/>
    <n v="-337.39909297052156"/>
  </r>
  <r>
    <x v="2"/>
    <x v="16"/>
    <x v="27"/>
    <n v="-2096"/>
    <n v="6"/>
    <n v="-3563"/>
    <n v="0"/>
    <n v="-349.33333333333331"/>
  </r>
  <r>
    <x v="2"/>
    <x v="3"/>
    <x v="19"/>
    <n v="-157643"/>
    <n v="436"/>
    <n v="144429"/>
    <n v="486"/>
    <n v="-361.56651376146789"/>
  </r>
  <r>
    <x v="3"/>
    <x v="35"/>
    <x v="20"/>
    <n v="800"/>
    <n v="-2"/>
    <n v="750"/>
    <n v="-1"/>
    <n v="-400"/>
  </r>
  <r>
    <x v="2"/>
    <x v="0"/>
    <x v="24"/>
    <n v="-38076"/>
    <n v="93"/>
    <n v="978504"/>
    <n v="1311"/>
    <n v="-409.41935483870969"/>
  </r>
  <r>
    <x v="3"/>
    <x v="6"/>
    <x v="4"/>
    <n v="-6925"/>
    <n v="16"/>
    <n v="14140"/>
    <n v="7"/>
    <n v="-432.8125"/>
  </r>
  <r>
    <x v="2"/>
    <x v="20"/>
    <x v="10"/>
    <n v="1353"/>
    <n v="-3"/>
    <n v="26646"/>
    <n v="66"/>
    <n v="-451"/>
  </r>
  <r>
    <x v="2"/>
    <x v="22"/>
    <x v="25"/>
    <n v="1855"/>
    <n v="-4"/>
    <n v="11434"/>
    <n v="11"/>
    <n v="-463.75"/>
  </r>
  <r>
    <x v="3"/>
    <x v="15"/>
    <x v="14"/>
    <n v="1466"/>
    <n v="-3"/>
    <n v="1962"/>
    <n v="-1"/>
    <n v="-488.66666666666669"/>
  </r>
  <r>
    <x v="3"/>
    <x v="39"/>
    <x v="14"/>
    <n v="71579"/>
    <n v="-141"/>
    <n v="67105"/>
    <n v="-121"/>
    <n v="-507.65248226950354"/>
  </r>
  <r>
    <x v="3"/>
    <x v="16"/>
    <x v="10"/>
    <n v="1033"/>
    <n v="-2"/>
    <n v="969"/>
    <n v="-1"/>
    <n v="-516.5"/>
  </r>
  <r>
    <x v="3"/>
    <x v="30"/>
    <x v="9"/>
    <n v="-3249"/>
    <n v="6"/>
    <n v="243571"/>
    <n v="477"/>
    <n v="-541.5"/>
  </r>
  <r>
    <x v="2"/>
    <x v="15"/>
    <x v="21"/>
    <n v="2604"/>
    <n v="-4"/>
    <n v="0"/>
    <n v="-14"/>
    <n v="-651"/>
  </r>
  <r>
    <x v="1"/>
    <x v="20"/>
    <x v="24"/>
    <n v="1328"/>
    <n v="-2"/>
    <n v="30396"/>
    <n v="93"/>
    <n v="-664"/>
  </r>
  <r>
    <x v="2"/>
    <x v="16"/>
    <x v="10"/>
    <n v="-2658"/>
    <n v="4"/>
    <n v="-1071"/>
    <n v="5"/>
    <n v="-664.5"/>
  </r>
  <r>
    <x v="0"/>
    <x v="6"/>
    <x v="4"/>
    <n v="-6706"/>
    <n v="10"/>
    <n v="-3038"/>
    <n v="0"/>
    <n v="-670.6"/>
  </r>
  <r>
    <x v="3"/>
    <x v="15"/>
    <x v="25"/>
    <n v="2585"/>
    <n v="-3"/>
    <n v="2178"/>
    <n v="-3"/>
    <n v="-861.66666666666663"/>
  </r>
  <r>
    <x v="3"/>
    <x v="7"/>
    <x v="0"/>
    <n v="1860"/>
    <n v="-2"/>
    <n v="1744"/>
    <n v="-1"/>
    <n v="-930"/>
  </r>
  <r>
    <x v="3"/>
    <x v="19"/>
    <x v="4"/>
    <n v="-134261"/>
    <n v="137"/>
    <n v="1010424"/>
    <n v="1175"/>
    <n v="-980.00729927007296"/>
  </r>
  <r>
    <x v="2"/>
    <x v="16"/>
    <x v="20"/>
    <n v="-2004"/>
    <n v="2"/>
    <n v="-3522"/>
    <n v="-2"/>
    <n v="-1002"/>
  </r>
  <r>
    <x v="2"/>
    <x v="7"/>
    <x v="16"/>
    <n v="2447"/>
    <n v="-2"/>
    <n v="-2558"/>
    <n v="-5"/>
    <n v="-1223.5"/>
  </r>
  <r>
    <x v="3"/>
    <x v="14"/>
    <x v="3"/>
    <n v="-96280"/>
    <n v="78"/>
    <n v="457050"/>
    <n v="367"/>
    <n v="-1234.3589743589744"/>
  </r>
  <r>
    <x v="3"/>
    <x v="19"/>
    <x v="2"/>
    <n v="-757029"/>
    <n v="611"/>
    <n v="703631"/>
    <n v="722"/>
    <n v="-1239"/>
  </r>
  <r>
    <x v="2"/>
    <x v="16"/>
    <x v="12"/>
    <n v="-3745"/>
    <n v="3"/>
    <n v="-3518"/>
    <n v="1"/>
    <n v="-1248.3333333333333"/>
  </r>
  <r>
    <x v="3"/>
    <x v="15"/>
    <x v="11"/>
    <n v="2552"/>
    <n v="-2"/>
    <n v="2148"/>
    <n v="-2"/>
    <n v="-1276"/>
  </r>
  <r>
    <x v="1"/>
    <x v="3"/>
    <x v="10"/>
    <n v="-49737"/>
    <n v="37"/>
    <n v="803138"/>
    <n v="994"/>
    <n v="-1344.2432432432433"/>
  </r>
  <r>
    <x v="0"/>
    <x v="19"/>
    <x v="12"/>
    <n v="-15486"/>
    <n v="10"/>
    <n v="285297"/>
    <n v="320"/>
    <n v="-1548.6"/>
  </r>
  <r>
    <x v="2"/>
    <x v="6"/>
    <x v="4"/>
    <n v="-46085"/>
    <n v="29"/>
    <n v="-25874"/>
    <n v="-18"/>
    <n v="-1589.1379310344828"/>
  </r>
  <r>
    <x v="4"/>
    <x v="6"/>
    <x v="9"/>
    <n v="4800"/>
    <n v="-3"/>
    <n v="4500"/>
    <n v="-2"/>
    <n v="-1600"/>
  </r>
  <r>
    <x v="0"/>
    <x v="6"/>
    <x v="6"/>
    <n v="-3307"/>
    <n v="2"/>
    <n v="-2681"/>
    <n v="-2"/>
    <n v="-1653.5"/>
  </r>
  <r>
    <x v="2"/>
    <x v="0"/>
    <x v="9"/>
    <n v="-8753"/>
    <n v="4"/>
    <n v="26434"/>
    <n v="33"/>
    <n v="-2188.25"/>
  </r>
  <r>
    <x v="3"/>
    <x v="14"/>
    <x v="12"/>
    <n v="-5376"/>
    <n v="2"/>
    <n v="107826"/>
    <n v="66"/>
    <n v="-2688"/>
  </r>
  <r>
    <x v="2"/>
    <x v="20"/>
    <x v="28"/>
    <n v="5665"/>
    <n v="-2"/>
    <n v="29492"/>
    <n v="67"/>
    <n v="-2832.5"/>
  </r>
  <r>
    <x v="3"/>
    <x v="7"/>
    <x v="27"/>
    <n v="8910"/>
    <n v="-3"/>
    <n v="7879"/>
    <n v="-3"/>
    <n v="-2970"/>
  </r>
  <r>
    <x v="2"/>
    <x v="3"/>
    <x v="6"/>
    <n v="-10368"/>
    <n v="3"/>
    <n v="48328"/>
    <n v="62"/>
    <n v="-3456"/>
  </r>
  <r>
    <x v="1"/>
    <x v="1"/>
    <x v="9"/>
    <n v="-10657"/>
    <n v="3"/>
    <n v="350791"/>
    <n v="247"/>
    <n v="-3552.3333333333335"/>
  </r>
  <r>
    <x v="0"/>
    <x v="19"/>
    <x v="17"/>
    <n v="-75090"/>
    <n v="15"/>
    <n v="827054"/>
    <n v="953"/>
    <n v="-5006"/>
  </r>
  <r>
    <x v="2"/>
    <x v="0"/>
    <x v="14"/>
    <n v="36158"/>
    <n v="-6"/>
    <n v="68286"/>
    <n v="95"/>
    <n v="-6026.333333333333"/>
  </r>
  <r>
    <x v="2"/>
    <x v="3"/>
    <x v="22"/>
    <n v="217536"/>
    <n v="-14"/>
    <n v="267382"/>
    <n v="55"/>
    <n v="-15538.285714285714"/>
  </r>
  <r>
    <x v="1"/>
    <x v="0"/>
    <x v="9"/>
    <n v="-115871"/>
    <n v="5"/>
    <n v="436224"/>
    <n v="804"/>
    <n v="-23174.2"/>
  </r>
  <r>
    <x v="3"/>
    <x v="22"/>
    <x v="25"/>
    <n v="-77240"/>
    <n v="3"/>
    <n v="12870"/>
    <n v="17"/>
    <n v="-25746.66666666666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s v="Income"/>
    <x v="0"/>
    <m/>
    <s v="N/A"/>
    <s v="N/A"/>
    <s v="N/A"/>
    <s v="Actual"/>
    <x v="0"/>
    <n v="53913.983910945972"/>
  </r>
  <r>
    <s v="Income"/>
    <x v="0"/>
    <m/>
    <s v="N/A"/>
    <s v="N/A"/>
    <s v="N/A"/>
    <s v="Actual"/>
    <x v="0"/>
    <n v="26956.991955472986"/>
  </r>
  <r>
    <s v="Income"/>
    <x v="0"/>
    <m/>
    <s v="N/A"/>
    <s v="N/A"/>
    <s v="N/A"/>
    <s v="Actual"/>
    <x v="0"/>
    <n v="13478.495977736493"/>
  </r>
  <r>
    <s v="Income"/>
    <x v="0"/>
    <m/>
    <s v="N/A"/>
    <s v="N/A"/>
    <s v="N/A"/>
    <s v="Actual"/>
    <x v="1"/>
    <n v="44902.978784751576"/>
  </r>
  <r>
    <s v="Income"/>
    <x v="0"/>
    <m/>
    <s v="N/A"/>
    <s v="N/A"/>
    <s v="N/A"/>
    <s v="Actual"/>
    <x v="1"/>
    <n v="22451.489392375788"/>
  </r>
  <r>
    <s v="Income"/>
    <x v="1"/>
    <m/>
    <s v="N/A"/>
    <s v="N/A"/>
    <s v="N/A"/>
    <s v="Actual"/>
    <x v="1"/>
    <n v="11225.744696187894"/>
  </r>
  <r>
    <s v="Income"/>
    <x v="1"/>
    <m/>
    <s v="N/A"/>
    <s v="N/A"/>
    <s v="N/A"/>
    <s v="Actual"/>
    <x v="2"/>
    <n v="52478.086128416508"/>
  </r>
  <r>
    <s v="Income"/>
    <x v="1"/>
    <m/>
    <s v="N/A"/>
    <s v="N/A"/>
    <s v="N/A"/>
    <s v="Actual"/>
    <x v="2"/>
    <n v="26239.043064208254"/>
  </r>
  <r>
    <s v="Income"/>
    <x v="1"/>
    <m/>
    <s v="N/A"/>
    <s v="N/A"/>
    <s v="N/A"/>
    <s v="Actual"/>
    <x v="2"/>
    <n v="13119.521532104127"/>
  </r>
  <r>
    <s v="Income"/>
    <x v="1"/>
    <m/>
    <s v="N/A"/>
    <s v="N/A"/>
    <s v="N/A"/>
    <s v="Actual"/>
    <x v="3"/>
    <n v="57351.278475025443"/>
  </r>
  <r>
    <s v="Income"/>
    <x v="2"/>
    <m/>
    <s v="N/A"/>
    <s v="N/A"/>
    <s v="N/A"/>
    <s v="Actual"/>
    <x v="3"/>
    <n v="28675.639237512722"/>
  </r>
  <r>
    <s v="Income"/>
    <x v="2"/>
    <m/>
    <s v="N/A"/>
    <s v="N/A"/>
    <s v="N/A"/>
    <s v="Actual"/>
    <x v="3"/>
    <n v="14337.819618756361"/>
  </r>
  <r>
    <s v="Income"/>
    <x v="2"/>
    <m/>
    <s v="N/A"/>
    <s v="N/A"/>
    <s v="N/A"/>
    <s v="Actual"/>
    <x v="4"/>
    <n v="62196.461177051679"/>
  </r>
  <r>
    <s v="Income"/>
    <x v="2"/>
    <m/>
    <s v="N/A"/>
    <s v="N/A"/>
    <s v="N/A"/>
    <s v="Actual"/>
    <x v="4"/>
    <n v="31098.230588525839"/>
  </r>
  <r>
    <s v="Income"/>
    <x v="2"/>
    <m/>
    <s v="N/A"/>
    <s v="N/A"/>
    <s v="N/A"/>
    <s v="Actual"/>
    <x v="4"/>
    <n v="15549.1152942629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d v="2024-11-02T00:00:00"/>
    <n v="3.5"/>
  </r>
  <r>
    <x v="1"/>
    <d v="2024-11-04T00:00:00"/>
    <n v="5"/>
  </r>
  <r>
    <x v="2"/>
    <d v="2024-11-13T00:00:00"/>
    <n v="4.2"/>
  </r>
  <r>
    <x v="3"/>
    <d v="2024-11-14T00:00:00"/>
    <n v="3.8"/>
  </r>
  <r>
    <x v="4"/>
    <d v="2024-11-15T00:00:00"/>
    <n v="4.7"/>
  </r>
  <r>
    <x v="5"/>
    <d v="2024-11-16T00:00:00"/>
    <n v="3.9"/>
  </r>
  <r>
    <x v="6"/>
    <d v="2024-11-19T00:00:00"/>
    <n v="4.8"/>
  </r>
  <r>
    <x v="7"/>
    <d v="2024-11-22T00:00:00"/>
    <n v="3.8"/>
  </r>
  <r>
    <x v="2"/>
    <d v="2024-12-01T00:00:00"/>
    <n v="4.7"/>
  </r>
  <r>
    <x v="6"/>
    <d v="2024-12-05T00:00:00"/>
    <n v="3.6"/>
  </r>
  <r>
    <x v="4"/>
    <d v="2024-12-07T00:00:00"/>
    <n v="4.7"/>
  </r>
  <r>
    <x v="7"/>
    <d v="2024-12-09T00:00:00"/>
    <n v="4.90000000000000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372089-F9F0-4E9C-9F5B-4850148A9B52}" name="PivotTable1" cacheId="21" dataOnRows="1" dataPosition="0"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location ref="A3:AE27" firstHeaderRow="0" firstDataRow="1" firstDataCol="1" rowPageCount="1" colPageCount="1"/>
  <pivotFields count="8">
    <pivotField axis="axisRow" showAll="0">
      <items count="11">
        <item x="3"/>
        <item x="4"/>
        <item x="9"/>
        <item x="8"/>
        <item x="2"/>
        <item x="1"/>
        <item x="0"/>
        <item x="5"/>
        <item x="7"/>
        <item x="6"/>
        <item t="default"/>
      </items>
    </pivotField>
    <pivotField axis="axisPage" showAll="0">
      <items count="52">
        <item x="38"/>
        <item x="11"/>
        <item x="43"/>
        <item x="35"/>
        <item x="28"/>
        <item x="44"/>
        <item x="45"/>
        <item x="31"/>
        <item x="9"/>
        <item x="22"/>
        <item x="27"/>
        <item x="14"/>
        <item x="41"/>
        <item x="0"/>
        <item x="33"/>
        <item x="37"/>
        <item x="8"/>
        <item x="17"/>
        <item x="46"/>
        <item x="13"/>
        <item x="7"/>
        <item x="47"/>
        <item x="32"/>
        <item x="50"/>
        <item x="34"/>
        <item x="23"/>
        <item x="48"/>
        <item x="21"/>
        <item x="6"/>
        <item x="15"/>
        <item x="36"/>
        <item x="19"/>
        <item x="2"/>
        <item x="12"/>
        <item x="49"/>
        <item x="20"/>
        <item x="40"/>
        <item x="3"/>
        <item x="26"/>
        <item x="30"/>
        <item x="39"/>
        <item x="42"/>
        <item x="10"/>
        <item x="4"/>
        <item x="25"/>
        <item x="1"/>
        <item x="29"/>
        <item x="16"/>
        <item x="24"/>
        <item x="5"/>
        <item x="18"/>
        <item t="default"/>
      </items>
    </pivotField>
    <pivotField axis="axisCol" showAll="0">
      <items count="30">
        <item x="9"/>
        <item x="19"/>
        <item x="25"/>
        <item x="21"/>
        <item x="4"/>
        <item x="24"/>
        <item x="18"/>
        <item x="8"/>
        <item x="11"/>
        <item x="20"/>
        <item x="15"/>
        <item x="17"/>
        <item x="23"/>
        <item x="6"/>
        <item x="16"/>
        <item x="22"/>
        <item x="14"/>
        <item x="10"/>
        <item x="1"/>
        <item x="12"/>
        <item x="26"/>
        <item x="27"/>
        <item x="5"/>
        <item x="0"/>
        <item x="13"/>
        <item x="7"/>
        <item x="28"/>
        <item x="3"/>
        <item x="2"/>
        <item t="default"/>
      </items>
    </pivotField>
    <pivotField dataField="1" numFmtId="169" showAll="0"/>
    <pivotField dataField="1" numFmtId="169" showAll="0"/>
    <pivotField numFmtId="169" showAll="0"/>
    <pivotField numFmtId="169" showAll="0"/>
    <pivotField numFmtId="169" showAll="0"/>
  </pivotFields>
  <rowFields count="2">
    <field x="-2"/>
    <field x="0"/>
  </rowFields>
  <rowItems count="24">
    <i>
      <x/>
    </i>
    <i r="1">
      <x/>
    </i>
    <i r="1">
      <x v="1"/>
    </i>
    <i r="1">
      <x v="2"/>
    </i>
    <i r="1">
      <x v="3"/>
    </i>
    <i r="1">
      <x v="4"/>
    </i>
    <i r="1">
      <x v="5"/>
    </i>
    <i r="1">
      <x v="6"/>
    </i>
    <i r="1">
      <x v="7"/>
    </i>
    <i r="1">
      <x v="8"/>
    </i>
    <i r="1">
      <x v="9"/>
    </i>
    <i i="1">
      <x v="1"/>
    </i>
    <i r="1" i="1">
      <x/>
    </i>
    <i r="1" i="1">
      <x v="1"/>
    </i>
    <i r="1" i="1">
      <x v="2"/>
    </i>
    <i r="1" i="1">
      <x v="3"/>
    </i>
    <i r="1" i="1">
      <x v="4"/>
    </i>
    <i r="1" i="1">
      <x v="5"/>
    </i>
    <i r="1" i="1">
      <x v="6"/>
    </i>
    <i r="1" i="1">
      <x v="7"/>
    </i>
    <i r="1" i="1">
      <x v="8"/>
    </i>
    <i r="1" i="1">
      <x v="9"/>
    </i>
    <i t="grand">
      <x/>
    </i>
    <i t="grand" i="1">
      <x/>
    </i>
  </rowItems>
  <colFields count="1">
    <field x="2"/>
  </colFields>
  <col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colItems>
  <pageFields count="1">
    <pageField fld="1" hier="-1"/>
  </pageFields>
  <dataFields count="2">
    <dataField name="Sum of Sell-In Billed Revenue" fld="3" baseField="0" baseItem="0"/>
    <dataField name="Sum of Sell-In License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025DA1E-7B93-4BDF-A7FC-5FC0F23E1F1C}" name="PivotTable3" cacheId="2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B6" firstHeaderRow="1" firstDataRow="1" firstDataCol="1"/>
  <pivotFields count="9">
    <pivotField compact="0" outline="0" showAll="0"/>
    <pivotField axis="axisRow" compact="0" outline="0" showAll="0" sortType="descending">
      <items count="4">
        <item x="0"/>
        <item x="1"/>
        <item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numFmtId="14" outline="0" showAll="0"/>
    <pivotField dataField="1" compact="0" outline="0" showAll="0"/>
  </pivotFields>
  <rowFields count="1">
    <field x="1"/>
  </rowFields>
  <rowItems count="4">
    <i>
      <x/>
    </i>
    <i>
      <x v="1"/>
    </i>
    <i>
      <x v="2"/>
    </i>
    <i t="grand">
      <x/>
    </i>
  </rowItems>
  <colItems count="1">
    <i/>
  </colItems>
  <dataFields count="1">
    <dataField name="Sum of Value" fld="8"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4F1F33-F4D8-4072-B266-C57B135AC861}" name="PivotTable4" cacheId="2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E9" firstHeaderRow="1" firstDataRow="2" firstDataCol="1"/>
  <pivotFields count="9">
    <pivotField compact="0" outline="0" showAll="0"/>
    <pivotField axis="axisCol" compact="0" outline="0" showAll="0" sortType="descending">
      <items count="4">
        <item x="0"/>
        <item x="1"/>
        <item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axis="axisRow" compact="0" numFmtId="14" outline="0" showAll="0">
      <items count="6">
        <item x="0"/>
        <item x="1"/>
        <item x="2"/>
        <item x="3"/>
        <item x="4"/>
        <item t="default"/>
      </items>
    </pivotField>
    <pivotField dataField="1" compact="0" outline="0" showAll="0"/>
  </pivotFields>
  <rowFields count="1">
    <field x="7"/>
  </rowFields>
  <rowItems count="6">
    <i>
      <x/>
    </i>
    <i>
      <x v="1"/>
    </i>
    <i>
      <x v="2"/>
    </i>
    <i>
      <x v="3"/>
    </i>
    <i>
      <x v="4"/>
    </i>
    <i t="grand">
      <x/>
    </i>
  </rowItems>
  <colFields count="1">
    <field x="1"/>
  </colFields>
  <colItems count="4">
    <i>
      <x/>
    </i>
    <i>
      <x v="1"/>
    </i>
    <i>
      <x v="2"/>
    </i>
    <i t="grand">
      <x/>
    </i>
  </colItems>
  <dataFields count="1">
    <dataField name="Sum of Value"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4CD597-E6FA-4D93-AEBD-B7B979A16AB2}" name="PivotTable5" cacheId="2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4:D13" firstHeaderRow="1" firstDataRow="1" firstDataCol="1"/>
  <pivotFields count="3">
    <pivotField axis="axisRow" compact="0" outline="0" showAll="0" sortType="descending">
      <items count="9">
        <item x="7"/>
        <item x="6"/>
        <item x="5"/>
        <item x="0"/>
        <item x="3"/>
        <item x="1"/>
        <item x="2"/>
        <item x="4"/>
        <item t="default"/>
      </items>
      <autoSortScope>
        <pivotArea dataOnly="0" outline="0" fieldPosition="0">
          <references count="1">
            <reference field="4294967294" count="1" selected="0">
              <x v="0"/>
            </reference>
          </references>
        </pivotArea>
      </autoSortScope>
    </pivotField>
    <pivotField dataField="1" compact="0" numFmtId="14" outline="0" showAll="0"/>
    <pivotField compact="0" outline="0" showAll="0"/>
  </pivotFields>
  <rowFields count="1">
    <field x="0"/>
  </rowFields>
  <rowItems count="9">
    <i>
      <x/>
    </i>
    <i>
      <x v="1"/>
    </i>
    <i>
      <x v="2"/>
    </i>
    <i>
      <x v="7"/>
    </i>
    <i>
      <x v="4"/>
    </i>
    <i>
      <x v="6"/>
    </i>
    <i>
      <x v="5"/>
    </i>
    <i>
      <x v="3"/>
    </i>
    <i t="grand">
      <x/>
    </i>
  </rowItems>
  <colItems count="1">
    <i/>
  </colItems>
  <dataFields count="1">
    <dataField name="Min of Concert Date" fld="1" subtotal="min" baseField="0" baseItem="0" numFmtId="14"/>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F8031F8-C1B9-49EA-ABD5-700B2EAD6AFD}" name="Table2" displayName="Table2" ref="B2:G7" totalsRowShown="0">
  <autoFilter ref="B2:G7" xr:uid="{29899559-1D79-4CCA-BEBC-3BCD48577F5F}"/>
  <tableColumns count="6">
    <tableColumn id="1" xr3:uid="{758525C5-84FD-4836-B157-6B5F103B7BF0}" name="Cluster​"/>
    <tableColumn id="2" xr3:uid="{AABE10CD-0EEC-45CC-9CC8-F6BD90233C78}" name="Basic commands" dataDxfId="52"/>
    <tableColumn id="3" xr3:uid="{DD76B832-F7CE-4DEF-9290-BDC739F3F8CA}" name="Intermediate commands" dataDxfId="51"/>
    <tableColumn id="4" xr3:uid="{58757544-E7DA-44D6-AB18-5C0C27E54721}" name="Advanced commands" dataDxfId="50"/>
    <tableColumn id="7" xr3:uid="{E8D9BE7E-0BE0-4C8A-9445-E6C3D3B668F8}" name="Total Intermediate and Advanced Commands" dataDxfId="49">
      <calculatedColumnFormula>SUM(Table2[[#This Row],[Intermediate commands]:[Advanced commands]])</calculatedColumnFormula>
    </tableColumn>
    <tableColumn id="5" xr3:uid="{D60C7689-9400-4A77-9253-AA144648B73C}" name="Total Commands" dataDxfId="48">
      <calculatedColumnFormula>SUM(Table2[[#This Row],[Basic commands]:[Advanced commands]])</calculatedColumnFormula>
    </tableColumn>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27CDD0D-BAE7-497F-9F3D-44D937FAFAAA}" name="Failures" displayName="Failures" ref="A1:D154" totalsRowShown="0" headerRowDxfId="47" dataDxfId="46">
  <autoFilter ref="A1:D154" xr:uid="{3066CE1C-0F42-493C-A1FC-08B803DBBE96}"/>
  <tableColumns count="4">
    <tableColumn id="1" xr3:uid="{7347DEE3-830C-4A9E-BD58-B2965F6A1744}" name="Prod, last 30d" dataDxfId="45"/>
    <tableColumn id="2" xr3:uid="{CAEB4478-6BD3-4FDE-8DE8-8B7F11AA8E6D}" name="Count" dataDxfId="44"/>
    <tableColumn id="3" xr3:uid="{FCF1286B-35B0-40E5-854D-A1B215243135}" name="Percent" dataDxfId="43"/>
    <tableColumn id="4" xr3:uid="{106BE59E-06B9-42E2-9C5E-0221AC4596D7}" name="Notes" dataDxfId="4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78775-A82E-41B7-A169-79AFA1E96E25}" name="Table37" displayName="Table37" ref="A1:K194" totalsRowShown="0" headerRowDxfId="41" dataDxfId="39" headerRowBorderDxfId="40" tableBorderDxfId="38" totalsRowBorderDxfId="37">
  <autoFilter ref="A1:K194" xr:uid="{BD36F17A-89EB-489B-AD74-CEAF7961E691}"/>
  <sortState xmlns:xlrd2="http://schemas.microsoft.com/office/spreadsheetml/2017/richdata2" ref="A2:K194">
    <sortCondition ref="A1:A194"/>
  </sortState>
  <tableColumns count="11">
    <tableColumn id="1" xr3:uid="{E065D77E-8D02-403B-A62A-37568E3BF175}" name="ID" dataDxfId="36"/>
    <tableColumn id="2" xr3:uid="{EF9ED085-8199-4864-902E-22049E1228CA}" name="Priority" dataDxfId="35"/>
    <tableColumn id="3" xr3:uid="{D9B2129A-7E25-477E-A82C-266E25E046BD}" name="Title" dataDxfId="34"/>
    <tableColumn id="5" xr3:uid="{CF8F2586-C53F-4F90-9CFA-65AFBD63DAEC}" name="State" dataDxfId="33"/>
    <tableColumn id="6" xr3:uid="{90E9185B-F2F6-4471-BE57-323007ACFCCE}" name="Tags" dataDxfId="32"/>
    <tableColumn id="7" xr3:uid="{A08D32FC-D1B2-4EDE-B2E6-4404A863007C}" name="Iteration Path" dataDxfId="31"/>
    <tableColumn id="8" xr3:uid="{7866F794-9666-4363-8931-CFBA9055FF6F}" name="Created By" dataDxfId="30"/>
    <tableColumn id="9" xr3:uid="{40BDE576-BEDC-467C-8DB0-FD565936861A}" name="Resolved By" dataDxfId="29"/>
    <tableColumn id="10" xr3:uid="{58DB43E1-F318-46A7-990E-FD9F0EC50E89}" name="Resolved Reason" dataDxfId="28"/>
    <tableColumn id="11" xr3:uid="{3CF9461B-8860-4AEF-B240-6D5D0A140AFD}" name="Created Date" dataDxfId="27"/>
    <tableColumn id="12" xr3:uid="{0FE5EEF5-3474-43B3-A9A7-43C2EA7DC0E7}" name="Resolved Date" dataDxfId="2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5C75095-7000-4F95-99DE-78734980FC13}" name="Table3743" displayName="Table3743" ref="A1:K8" totalsRowShown="0" headerRowDxfId="25" dataDxfId="23" headerRowBorderDxfId="24" tableBorderDxfId="22" totalsRowBorderDxfId="21">
  <autoFilter ref="A1:K8" xr:uid="{BD36F17A-89EB-489B-AD74-CEAF7961E691}"/>
  <sortState xmlns:xlrd2="http://schemas.microsoft.com/office/spreadsheetml/2017/richdata2" ref="A2:K8">
    <sortCondition ref="A1:A8"/>
  </sortState>
  <tableColumns count="11">
    <tableColumn id="1" xr3:uid="{6D4746A4-646C-49C5-A731-4ED0CB87DD3D}" name="ID" dataDxfId="20"/>
    <tableColumn id="2" xr3:uid="{801384D0-027D-4375-8D3E-A9C76C51E4BC}" name="Priority" dataDxfId="19"/>
    <tableColumn id="3" xr3:uid="{9D19FAAC-ED22-4482-90AB-03B5EA87AC99}" name="Title" dataDxfId="18"/>
    <tableColumn id="5" xr3:uid="{F0DB9FE2-562E-4DC6-BD3A-F18CA0070A1B}" name="State" dataDxfId="17"/>
    <tableColumn id="6" xr3:uid="{43026B5A-C2DC-4C88-A3C2-9E683D38F3E6}" name="Tags" dataDxfId="16"/>
    <tableColumn id="7" xr3:uid="{C17E019A-0B5A-421D-93F6-FAA603C1DBA5}" name="Iteration Path" dataDxfId="15"/>
    <tableColumn id="8" xr3:uid="{084B1DCE-F006-4F36-9521-8C0920113E10}" name="Created By" dataDxfId="14"/>
    <tableColumn id="9" xr3:uid="{72910AC3-70E5-44CA-BE8C-F791A820BEBF}" name="Resolved By" dataDxfId="13"/>
    <tableColumn id="10" xr3:uid="{126C526B-535C-445F-BA87-801DCA97DEFC}" name="Resolved Reason" dataDxfId="12"/>
    <tableColumn id="11" xr3:uid="{A68204F1-52B3-4E8E-A6A6-A1D363205B2F}" name="Created Date" dataDxfId="11"/>
    <tableColumn id="12" xr3:uid="{B0A0D60D-353D-4C77-87BE-8FA058E658B8}" name="Resolved Date" dataDxfId="1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FD0FB5F-5369-48E9-A36F-D5E37F3FF950}" name="Table17" displayName="Table17" ref="A2:D77" totalsRowShown="0" headerRowDxfId="9">
  <autoFilter ref="A2:D77" xr:uid="{3FD0FB5F-5369-48E9-A36F-D5E37F3FF950}"/>
  <tableColumns count="4">
    <tableColumn id="1" xr3:uid="{6706D3CD-93BD-4280-B89B-961C5F922457}" name="Year" dataDxfId="8"/>
    <tableColumn id="3" xr3:uid="{4700C1C1-5D71-4616-BB02-2EE035DCA17D}" name="Product" dataDxfId="7"/>
    <tableColumn id="4" xr3:uid="{277BB309-1EF5-4051-B013-151B463A3B30}" name="Sales" dataDxfId="6"/>
    <tableColumn id="5" xr3:uid="{52EFE0F9-876C-4FF3-865B-49F8F6E84FB1}" name="Rating" dataDxfId="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556AB32-0BD1-4AB9-85F0-4E2C911BFD0A}" name="Bank_statement_Feb" displayName="Bank_statement_Feb" ref="A1:F44" totalsRowShown="0">
  <autoFilter ref="A1:F44" xr:uid="{6E0A5FD2-0E10-48C4-96E8-3BF241B8A406}"/>
  <tableColumns count="6">
    <tableColumn id="1" xr3:uid="{9D3FAC5A-7912-4B0B-9293-315697519874}" name="Transaction date"/>
    <tableColumn id="2" xr3:uid="{75456CCC-0BC5-471E-B17F-747E2D72179F}" name="Transaction type"/>
    <tableColumn id="3" xr3:uid="{B9C1A5DA-A7F3-49EA-911F-718A729DB238}" name="Amount"/>
    <tableColumn id="4" xr3:uid="{9DAA5AEE-31A3-4F30-918F-322B2EB1DEE8}" name="Currency"/>
    <tableColumn id="5" xr3:uid="{0FA1761E-1D35-422D-BF29-977FD0BB53C9}" name="Transaction description"/>
    <tableColumn id="6" xr3:uid="{6C716A97-CC8F-469B-A09A-3C887418D292}" name="Transaction category"/>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8AA0950-4370-4DC7-B896-35B23BC3E90D}" name="Bank_statement_Mar" displayName="Bank_statement_Mar" ref="A1:F44" totalsRowShown="0">
  <autoFilter ref="A1:F44" xr:uid="{B8AA0950-4370-4DC7-B896-35B23BC3E90D}"/>
  <tableColumns count="6">
    <tableColumn id="1" xr3:uid="{A2043E14-3D82-4FCD-B494-115049AA3884}" name="Transaction date"/>
    <tableColumn id="2" xr3:uid="{E36F7C3A-CC18-416F-AD3C-EEF397F94274}" name="Transaction type"/>
    <tableColumn id="3" xr3:uid="{060186AA-39EB-41BD-BBC8-C324AF0D23D8}" name="Amount"/>
    <tableColumn id="4" xr3:uid="{674280B7-E010-48EC-B05F-9704CFF2820E}" name="Currency"/>
    <tableColumn id="5" xr3:uid="{C741D90B-24C3-4EFE-AE66-1CBE62C764BF}" name="Transaction description"/>
    <tableColumn id="6" xr3:uid="{835B4426-F97D-45DE-9A53-4BF74CD8C45A}" name="Transaction catego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1" dT="2024-02-04T14:38:14.99" personId="{9A4DD488-CFAA-4F03-A35A-7F509EED6820}" id="{F1129E7B-BF11-4966-B7AF-055A33F20194}">
    <text>@Ben Rampson @Mar Gines Marin @Urmi Gupta @Jim Maiolo @KC Lemson @Irena Berezovsky @Guy Hunkin @Kaycee Reineke @Avani Reddy @David Monroy @Carlos Otero  I need this Table completed (at least to Dogfood estimation) by 2/12/24. This is a critical indication of our roadmap which will help us communicate with leadership and field. It is understood that timing can change but please do you best to add realistic dates here. Reach out to you management or me if for some reason this can't be accomplished.</text>
    <mentions>
      <mention mentionpersonId="{81702164-AC3F-47BF-90D5-99D1024922FF}" mentionId="{53E52872-7CC5-4F86-9A13-EFE790F5788A}" startIndex="0" length="12"/>
      <mention mentionpersonId="{03E66DDB-79C5-4D51-A04D-DB0835CE7EC1}" mentionId="{FC6A80D5-1C9D-4DD5-ACC8-4335BEA4F4A9}" startIndex="13" length="16"/>
      <mention mentionpersonId="{5B9DBD1D-A013-44F6-98C7-4C58636F2A24}" mentionId="{BCD86DBC-652A-4F51-80A1-A5E1B3F2474B}" startIndex="30" length="11"/>
      <mention mentionpersonId="{C376BAAC-9831-49A9-9EFD-E1EA4F963217}" mentionId="{166D3C09-9431-4F5F-B777-EB486B23B09E}" startIndex="42" length="11"/>
      <mention mentionpersonId="{93C96831-DA1A-4E13-929B-B069086BAB15}" mentionId="{E258EF94-99B0-40F9-9B05-CD584A3420AC}" startIndex="54" length="10"/>
      <mention mentionpersonId="{FCA608F6-521C-4CC8-8E7C-250BA5CC852C}" mentionId="{E33D5AB8-79C4-4C6B-ACD6-046FB15811F2}" startIndex="65" length="17"/>
      <mention mentionpersonId="{7381D0D3-BC01-4D13-BBED-F33C5B69BBA5}" mentionId="{7D09C9E6-C6DA-4CC9-9D2D-B1172CC8A9A7}" startIndex="83" length="11"/>
      <mention mentionpersonId="{20EF0FC3-738B-4361-BA8C-EB9E966CA264}" mentionId="{0317AF13-8F29-4B10-8D34-A1C9484C777C}" startIndex="95" length="15"/>
      <mention mentionpersonId="{8C0AD7EA-96BD-4CD9-90C7-3F600C242D46}" mentionId="{0154D022-82B6-44B6-860A-589D58BE5E97}" startIndex="111" length="12"/>
      <mention mentionpersonId="{31514CD1-3721-4245-9D95-227FD68F999E}" mentionId="{E5F8C7CA-4520-411F-BDF4-8B98D5078D74}" startIndex="124" length="13"/>
      <mention mentionpersonId="{108AF3F1-74AB-431B-8AE2-9A086332163B}" mentionId="{3D3638DD-C288-44D7-8F54-EEDF768CA881}" startIndex="138" length="13"/>
    </mentions>
  </threadedComment>
  <threadedComment ref="B1" dT="2024-07-02T23:35:55.74" personId="{9A4DD488-CFAA-4F03-A35A-7F509EED6820}" id="{3D4791B2-FACD-4C46-8215-03BC166EF815}" parentId="{F1129E7B-BF11-4966-B7AF-055A33F20194}">
    <text>Hi folks - can you please ensure this is up to date? I’d like to understand what capabilities are not available in production (and therefore can’t be accrued to GA readiness)</text>
  </threadedComment>
  <threadedComment ref="B4" dT="2024-02-12T22:54:08.40" personId="{9A4DD488-CFAA-4F03-A35A-7F509EED6820}" id="{C3041704-5EBC-40CE-A303-AB2F991E79E7}">
    <text>@Ben Rampson @Mar Gines Marin  Can you please help me to get the data here?</text>
    <mentions>
      <mention mentionpersonId="{81702164-AC3F-47BF-90D5-99D1024922FF}" mentionId="{7973BC2F-2F29-4C78-BF06-AC208C9D1CC9}" startIndex="0" length="12"/>
      <mention mentionpersonId="{03E66DDB-79C5-4D51-A04D-DB0835CE7EC1}" mentionId="{BA59F4A9-0CC0-4A3C-BBEB-3E2D8D5F7C6C}" startIndex="13" length="16"/>
    </mentions>
  </threadedComment>
  <threadedComment ref="B4" dT="2024-03-05T19:39:41.69" personId="{A7A23E0D-D21E-444A-BA30-6C6D38122361}" id="{5D70D7ED-B343-481F-AAAA-C5315EFB1F7B}" parentId="{C3041704-5EBC-40CE-A303-AB2F991E79E7}">
    <text>Note: we removed the scalable for more object types context item because it's a design goal, it has no user-facing release in this FY</text>
  </threadedComment>
  <threadedComment ref="C4" dT="2024-03-05T19:40:56.56" personId="{A7A23E0D-D21E-444A-BA30-6C6D38122361}" id="{E9B23F30-227B-44DA-9259-FDD9A6C97938}" done="1">
    <text>@Urmi Gupta , @Avani Reddy are the dates for this line for both the context agent and the intent integration work? I am just wondering whether we should split this.</text>
    <mentions>
      <mention mentionpersonId="{5B9DBD1D-A013-44F6-98C7-4C58636F2A24}" mentionId="{DB305217-F1C7-4267-9322-AE44505C3F90}" startIndex="0" length="11"/>
      <mention mentionpersonId="{8C0AD7EA-96BD-4CD9-90C7-3F600C242D46}" mentionId="{85967D85-96AE-456A-831D-F753C1C36CE6}" startIndex="14" length="12"/>
    </mentions>
  </threadedComment>
  <threadedComment ref="C4" dT="2024-03-05T23:48:48.48" personId="{FE1D0EAD-9A13-4CD3-89A8-757B1EA33D07}" id="{FC442349-10B8-4A6B-9C7E-2699EF8582F0}" parentId="{E9B23F30-227B-44DA-9259-FDD9A6C97938}">
    <text>I think this is for the total context work item which includes tool chaining work - since context is called out in the tool chaining line does it make sense to split those out? Not sure how granular we want to be here</text>
  </threadedComment>
  <threadedComment ref="F4" dT="2024-03-18T18:20:26.71" personId="{A7A23E0D-D21E-444A-BA30-6C6D38122361}" id="{88A8691F-AE2E-4189-B399-707BD5D37DC4}">
    <text xml:space="preserve">@Urmi Gupta , will we be able to dogfood this before the intent work is done? </text>
    <mentions>
      <mention mentionpersonId="{5B9DBD1D-A013-44F6-98C7-4C58636F2A24}" mentionId="{87E3FCEC-D4AA-47B2-912C-4568001E25CD}" startIndex="0" length="11"/>
    </mentions>
  </threadedComment>
  <threadedComment ref="F4" dT="2024-03-19T17:02:10.25" personId="{5B71C5C1-3B6E-4C75-99CF-D267638212F2}" id="{1A5DB1B1-B55B-4912-8ABC-7CC0781763E4}" parentId="{88A8691F-AE2E-4189-B399-707BD5D37DC4}">
    <text>Fixed the date based on the latest update from the intent crew.</text>
  </threadedComment>
  <threadedComment ref="C5" dT="2024-02-07T17:46:11.09" personId="{EA79AEAD-9F7C-47DD-8531-B24D2FDFDDD9}" id="{F8DDA994-D3D4-41AD-81CE-D794B6774B3E}" done="1">
    <text>@Mar Gines Marin I suggest updating the label of this row to reference TLR in general since that’s the language that’s been used elsewhere to describe this work, so that people who see this table know that’s what this is about.</text>
    <mentions>
      <mention mentionpersonId="{03E66DDB-79C5-4D51-A04D-DB0835CE7EC1}" mentionId="{945D5B42-54F2-4CDD-889F-5FF979B98C00}" startIndex="0" length="16"/>
    </mentions>
  </threadedComment>
  <threadedComment ref="C5" dT="2024-02-13T20:09:53.75" personId="{A7A23E0D-D21E-444A-BA30-6C6D38122361}" id="{5231E63F-FCA5-47C7-A9B5-B380381BF9B0}" parentId="{F8DDA994-D3D4-41AD-81CE-D794B6774B3E}">
    <text>done - thanks!</text>
  </threadedComment>
  <threadedComment ref="G5" dT="2024-03-05T18:42:01.86" personId="{A7A23E0D-D21E-444A-BA30-6C6D38122361}" id="{EACB94A9-4C09-46CD-958E-EFB9C2C83151}" done="1">
    <text>@Alfredo Arnaiz , is TLR in MSIT already? Do you have an ETA for Prod?</text>
    <mentions>
      <mention mentionpersonId="{16A392FE-73E9-4E3B-A27A-478C3AB61CE8}" mentionId="{39B3C6A2-D3FD-45B3-9C9B-91E677BB4D14}" startIndex="0" length="15"/>
    </mentions>
  </threadedComment>
  <threadedComment ref="G5" dT="2024-03-18T20:53:53.72" personId="{265596F4-D581-42A4-A9C4-486238B961AA}" id="{7B8709A0-E7BE-4C46-AF3D-7AEEA48F20BF}" parentId="{EACB94A9-4C09-46CD-958E-EFB9C2C83151}">
    <text>It's 100% MSIT, on track for 10% Prod on 3/25</text>
  </threadedComment>
  <threadedComment ref="L5" dT="2024-04-09T23:09:58.92" personId="{5B71C5C1-3B6E-4C75-99CF-D267638212F2}" id="{BD5D4BEC-C3A7-4668-A00A-AADE1688D42E}">
    <text>@Alfredo Arnaiz , can we enumerate any UX risks, for instance, do we have a plan to be clear with users on supported vs unsupported TLRs?</text>
    <mentions>
      <mention mentionpersonId="{16A392FE-73E9-4E3B-A27A-478C3AB61CE8}" mentionId="{603DE638-3487-4E31-8C41-1A40A6A95658}" startIndex="0" length="15"/>
    </mentions>
  </threadedComment>
  <threadedComment ref="C6" dT="2024-05-31T21:07:15.07" personId="{9A4DD488-CFAA-4F03-A35A-7F509EED6820}" id="{5C9B3A97-FDF8-4DC4-AB07-8592AA9D2776}">
    <text>@Mar Gines Marin  What’s the status for this one?</text>
    <mentions>
      <mention mentionpersonId="{03E66DDB-79C5-4D51-A04D-DB0835CE7EC1}" mentionId="{E85D9A28-009E-45BF-9108-116031B67764}" startIndex="0" length="16"/>
    </mentions>
  </threadedComment>
  <threadedComment ref="C7" dT="2024-03-05T19:42:06.36" personId="{A7A23E0D-D21E-444A-BA30-6C6D38122361}" id="{16E9C740-C77E-4CFD-88FB-29DCB69DF904}">
    <text>@Avani Reddy , it might be good to clarify that we'll only do this for context and search in this FY</text>
    <mentions>
      <mention mentionpersonId="{8C0AD7EA-96BD-4CD9-90C7-3F600C242D46}" mentionId="{7A6885AC-FAD3-432F-BD9F-35D82472B9D8}" startIndex="0" length="12"/>
    </mentions>
  </threadedComment>
  <threadedComment ref="C7" dT="2024-03-06T00:32:05.67" personId="{FE1D0EAD-9A13-4CD3-89A8-757B1EA33D07}" id="{49F3E56E-EE3F-493D-8D0F-1B97A3C965BC}" parentId="{16E9C740-C77E-4CFD-88FB-29DCB69DF904}">
    <text>Updated - also updated the dates that we're spec'ing/planning since search phase 2 doesn't involve chaining anymore, we don't have specific dates</text>
  </threadedComment>
  <threadedComment ref="B17" dT="2024-03-27T16:06:30.63" personId="{9A4DD488-CFAA-4F03-A35A-7F509EED6820}" id="{3AC5D45A-6EA5-4301-9A27-077B134DFB0A}">
    <text>@KC Lemson I noticed that we don't have language support on this list</text>
    <mentions>
      <mention mentionpersonId="{93C96831-DA1A-4E13-929B-B069086BAB15}" mentionId="{BA435660-D2C2-44F3-AEBB-C0A2FCF8EA33}" startIndex="0" length="10"/>
    </mentions>
  </threadedComment>
  <threadedComment ref="C17" dT="2024-03-05T19:42:38.86" personId="{A7A23E0D-D21E-444A-BA30-6C6D38122361}" id="{1C23D439-B1BD-4FAC-9739-19679B200EBD}">
    <text xml:space="preserve">@Itai Goldstein could you bring the right rows and dates for the eval area? </text>
    <mentions>
      <mention mentionpersonId="{A5A5CCEF-0CF0-4BC2-9376-045EE7435453}" mentionId="{BC4C4285-B40B-4967-A7B7-F84D45F912E7}" startIndex="0" length="15"/>
    </mentions>
  </threadedComment>
  <threadedComment ref="C17" dT="2024-03-06T17:53:55.57" personId="{77FF3E79-3C17-4B76-820B-15E4E9C941A1}" id="{CCD88A6D-2BB5-4F63-921A-29117F6B0C2C}" parentId="{1C23D439-B1BD-4FAC-9739-19679B200EBD}">
    <text xml:space="preserve">Yes, but beforehand I feel like we need to review the titles of these capabilities. For me, Offline Evaluation Pipeline and Eyes-off/on Data are too high-level terms and we need to be more specific in our deliverables and the expectations we're setting.
Let me start a chat with you and @Skyler Goodell </text>
    <mentions>
      <mention mentionpersonId="{825CF02F-199E-4154-AB20-122FA52F7B67}" mentionId="{1F9B8463-DF32-4D42-B1FE-B986BDA6D22D}" startIndex="287" length="15"/>
    </mentions>
  </threadedComment>
  <threadedComment ref="G17" dT="2024-03-11T18:28:59.40" personId="{77FF3E79-3C17-4B76-820B-15E4E9C941A1}" id="{EACFAFDA-C0D5-4B00-B136-25CF914FB91C}">
    <text>Evaluation/testing pipelines aren't customer facing and are used internally only so no DF/MSIT/Prod ETAs but just ship ETA.</text>
  </threadedComment>
  <threadedComment ref="G18" dT="2024-03-11T18:29:05.79" personId="{77FF3E79-3C17-4B76-820B-15E4E9C941A1}" id="{167F076A-F84C-4C24-9126-FD328FE36D39}">
    <text>Evaluation/testing pipelines aren't customer facing and are used internally only so no DF/MSIT/Prod ETAs but just ship ETA.</text>
  </threadedComment>
  <threadedComment ref="G19" dT="2024-03-11T18:29:08.95" personId="{77FF3E79-3C17-4B76-820B-15E4E9C941A1}" id="{F9DE40C6-6D20-473B-980D-FBFDC3E2C9CE}">
    <text>Evaluation/testing pipelines aren't customer facing and are used internally only so no DF/MSIT/Prod ETAs but just ship ETA.</text>
  </threadedComment>
  <threadedComment ref="G33" dT="2024-04-11T18:17:43.24" personId="{F702AB76-D48F-44AC-B06A-AC3DF5625AE5}" id="{8B377C5D-AFA2-4FF3-BF30-7C9529B632F4}">
    <text>@Chirag Fifadra Is this still on for April?</text>
    <mentions>
      <mention mentionpersonId="{BD0DC571-B9A9-4832-92B2-BC9ACEA0674A}" mentionId="{BCD70DE1-4FE2-4A35-88F3-0CA0B43DBC1A}" startIndex="0" length="15"/>
    </mentions>
  </threadedComment>
  <threadedComment ref="G33" dT="2024-04-11T22:16:40.81" personId="{5D35EEFC-1406-48EC-BF5C-1D292186B019}" id="{8C258B7A-801C-4C83-AAEF-927D3E6CFA1E}" parentId="{8B377C5D-AFA2-4FF3-BF30-7C9529B632F4}">
    <text xml:space="preserve">The context menu entrypoint just hit DF in web and Win32 this week, and we still need to validate the telemetry and fix some bugs. MSIT in April seems unlikely. 
FYI @KC Lemson, @Devin Devlin  </text>
    <mentions>
      <mention mentionpersonId="{93C96831-DA1A-4E13-929B-B069086BAB15}" mentionId="{36F199BE-117E-4A52-8BAA-DD01A0506CFC}" startIndex="166" length="10"/>
      <mention mentionpersonId="{F1E00966-C264-4CD5-9ED8-4108FFDA792C}" mentionId="{AD3F6E90-0B6D-4E37-8BF6-E78DFBA83178}" startIndex="178" length="13"/>
    </mentions>
  </threadedComment>
  <threadedComment ref="C35" dT="2024-03-20T12:52:29.74" personId="{4D4747A1-3A71-47A9-8DB4-0932FD59C11B}" id="{401B88D8-518D-4000-A04D-AE8CC9036752}">
    <text>@KC Lemson any details what will be the scope for Formula Column? Is there any work to be aware of for Formulas vertical?</text>
    <mentions>
      <mention mentionpersonId="{93C96831-DA1A-4E13-929B-B069086BAB15}" mentionId="{B5EB075F-273F-4C32-ACE9-071E0DDF3364}" startIndex="0" length="10"/>
    </mentions>
  </threadedComment>
  <threadedComment ref="F35" dT="2024-03-18T17:24:22.57" personId="{C4BD775F-7F80-4E38-93D1-4EC03351520C}" id="{72653DC5-DCF7-4CB7-8D8B-5A868332C88C}" done="1">
    <text>Colored yellow and with a question mark because there are still technical feasibility questions being worked through</text>
  </threadedComment>
  <threadedComment ref="F37" dT="2024-03-18T17:25:50.18" personId="{C4BD775F-7F80-4E38-93D1-4EC03351520C}" id="{9607AEFB-DE38-41DD-82A9-0FFCCE254DDF}">
    <text>The original plan for summarize text UX was to have full e2e experience on grid without chat pane support, but as we had to scope down the H2 UX plans, this ended up having a trickle-down impact on the plans for the Skill work.</text>
  </threadedComment>
  <threadedComment ref="C44" dT="2024-04-01T21:12:14.90" personId="{67685C64-F932-4224-937B-A01D933BE37C}" id="{F7052271-542E-43D2-8D45-2DCBE3FDA615}">
    <text>This was previously "HS: CF: Human in the loop" -Updated title to reflect that it impacts all of commanding not just CF.</text>
  </threadedComment>
  <threadedComment ref="C47" dT="2024-02-07T17:06:53.24" personId="{EA79AEAD-9F7C-47DD-8531-B24D2FDFDDD9}" id="{F6E349B6-A671-481E-A44D-EAB3095B211B}">
    <text>@Ben Rampson @Kaycee Reineke @Steve Lesser In the 8:30 AI LT sync this morning we talked about getting this list finalized this week in terms of the rows and the DF/FF column, can folks please make that happen?</text>
    <mentions>
      <mention mentionpersonId="{81702164-AC3F-47BF-90D5-99D1024922FF}" mentionId="{CD88A67A-1064-4F6F-91C5-55F98BB09466}" startIndex="0" length="12"/>
      <mention mentionpersonId="{20EF0FC3-738B-4361-BA8C-EB9E966CA264}" mentionId="{55E3C1C6-7050-42E5-8823-1F587B8073DD}" startIndex="13" length="15"/>
      <mention mentionpersonId="{A0E2BA59-EACA-4046-A6EE-FE5F5CC1A8E5}" mentionId="{F8582AC6-E53E-40C0-A412-A1E1E90D5E9C}" startIndex="29" length="13"/>
    </mentions>
  </threadedComment>
  <threadedComment ref="C47" dT="2024-02-07T22:54:45.53" personId="{FE86DD0D-EC9F-4120-8831-DB95509E908D}" id="{A868E68D-1747-4C57-BF10-130C9F2287E2}" parentId="{F6E349B6-A671-481E-A44D-EAB3095B211B}">
    <text xml:space="preserve">The ‘NL to CF’ improvements or ‘Smart Suggestions’ aren’t clear yet what work would be needed...so putting in a general timeframe of ‘to production by end of May’...but need to see what work is expected here.
Similarly, the on grid engagement isn’t clear yet...things could change once a spec / feature plan is in place.  Personally, I think we should create a shared component for all of ‘on grid copilot’ and then have it support suggesting conditional formatting, suggesting calculated columns, formulas, etc...it would appear based on where you select and then the menu of copilot suggestions would populate with what it suggests with the context of the selected cell. </text>
  </threadedComment>
  <threadedComment ref="C47" dT="2024-05-31T21:18:57.96" personId="{9A4DD488-CFAA-4F03-A35A-7F509EED6820}" id="{A13CFDBB-6629-44B9-AED6-085C7621FD95}" parentId="{F6E349B6-A671-481E-A44D-EAB3095B211B}">
    <text>@KC Lemson  What’s the current status here?</text>
    <mentions>
      <mention mentionpersonId="{93C96831-DA1A-4E13-929B-B069086BAB15}" mentionId="{3C2BDE84-FF4A-4E4D-B893-5919C77A73A5}" startIndex="0" length="10"/>
    </mentions>
  </threadedComment>
  <threadedComment ref="B49" dT="2024-04-09T23:06:33.67" personId="{5B71C5C1-3B6E-4C75-99CF-D267638212F2}" id="{751C000E-0199-42B6-A401-573032233F25}">
    <text>@Irena Berezovsky , Alfredo is trying to add info on RAI reviews needed and was asking for these rows to be split by existing vertical capability vs new capability. Something like Calculated Rows will require a new DSB review (as Alfredo/Lev are discussing). Is there a separate row for Calculated Rows?</text>
    <mentions>
      <mention mentionpersonId="{FCA608F6-521C-4CC8-8E7C-250BA5CC852C}" mentionId="{A5F2D56C-2510-4206-995A-A2F35CFB9DA6}" startIndex="0" length="17"/>
    </mentions>
  </threadedComment>
  <threadedComment ref="B49" dT="2024-04-10T05:17:47.44" personId="{4D4747A1-3A71-47A9-8DB4-0932FD59C11B}" id="{36E8E55B-3003-48D5-93AA-83982177C5B7}" parentId="{751C000E-0199-42B6-A401-573032233F25}">
    <text>Yes. Somehow the text was corrupted. I fixed the Feature/Capability description.</text>
  </threadedComment>
  <threadedComment ref="C49" dT="2024-03-18T18:26:32.50" personId="{A7A23E0D-D21E-444A-BA30-6C6D38122361}" id="{7565020D-93D8-4263-8B9B-FEF4FD031638}">
    <text>@Kaycee Reineke , @Irena Berezovsky , if this line is commanding, could you update the investment area info?</text>
    <mentions>
      <mention mentionpersonId="{20EF0FC3-738B-4361-BA8C-EB9E966CA264}" mentionId="{EE66A319-F1D7-41B0-9F7E-D5D14580980F}" startIndex="0" length="15"/>
      <mention mentionpersonId="{FCA608F6-521C-4CC8-8E7C-250BA5CC852C}" mentionId="{C4E7C6B2-776D-43D7-A43E-FDCF99D8B653}" startIndex="18" length="17"/>
    </mentions>
  </threadedComment>
  <threadedComment ref="C53" dT="2024-03-20T12:57:40.71" personId="{4D4747A1-3A71-47A9-8DB4-0932FD59C11B}" id="{DCD03148-E452-4175-AE98-5A918D2A65E9}">
    <text>Leveraging work that Shared U/X is doing (Context menu and skittle). This item is to track vertical specific work if required</text>
  </threadedComment>
  <threadedComment ref="E53" dT="2024-04-10T05:13:15.57" personId="{4D4747A1-3A71-47A9-8DB4-0932FD59C11B}" id="{946DC4D1-1C68-4340-9F65-54814F279C74}">
    <text>Leveraging shared U/X control work</text>
  </threadedComment>
  <threadedComment ref="F53" dT="2024-03-22T14:59:12.43" personId="{BDE98204-1D16-40B4-B65E-157DC5BA3F2F}" id="{5B31F81C-5547-407D-9954-775FBEC94883}">
    <text>@Irena Berezovsky IIUC the plan is for the shared team or deliver this, right? Should we remove this line, or adjust date per shared delivery plan?</text>
    <mentions>
      <mention mentionpersonId="{FCA608F6-521C-4CC8-8E7C-250BA5CC852C}" mentionId="{23520912-CB16-43FF-9E63-C3F00ABD1119}" startIndex="0" length="17"/>
    </mentions>
  </threadedComment>
  <threadedComment ref="C54" dT="2024-03-18T18:24:14.28" personId="{A7A23E0D-D21E-444A-BA30-6C6D38122361}" id="{DD7815EC-3804-4D9E-BDFA-D10978E6CB2A}" done="1">
    <text>@Irena Berezovsky , what about the total row item?</text>
    <mentions>
      <mention mentionpersonId="{FCA608F6-521C-4CC8-8E7C-250BA5CC852C}" mentionId="{4C3DD8DF-5B21-4BDB-9123-8E2868044213}" startIndex="0" length="17"/>
    </mentions>
  </threadedComment>
  <threadedComment ref="F55" dT="2024-03-18T11:34:03.47" personId="{4D4747A1-3A71-47A9-8DB4-0932FD59C11B}" id="{804CDFDB-0C11-415C-8E29-0854D0A719A7}">
    <text>@depends on funding started April 1.</text>
  </threadedComment>
  <threadedComment ref="C56" dT="2024-03-20T12:53:46.77" personId="{4D4747A1-3A71-47A9-8DB4-0932FD59C11B}" id="{4801A13A-1C05-4030-826D-7C9A20ADDEF7}">
    <text>Same milestones as Else Skill v1</text>
  </threadedComment>
  <threadedComment ref="F56" dT="2024-03-22T15:00:15.56" personId="{BDE98204-1D16-40B4-B65E-157DC5BA3F2F}" id="{6440F25A-2616-4EA7-B2F1-594AB160CAC3}">
    <text>Shipped as part of larger else skill</text>
  </threadedComment>
  <threadedComment ref="H57" dT="2024-04-23T20:25:14.97" personId="{5B71C5C1-3B6E-4C75-99CF-D267638212F2}" id="{EAF41B60-6902-4094-9B49-E37DC14FD829}">
    <text>@Guy Hunkin , Alfredo and I were reviewing the DSB review dates against prod dates - can you help ensure the Search Prod dates are updated?</text>
    <mentions>
      <mention mentionpersonId="{7381D0D3-BC01-4D13-BBED-F33C5B69BBA5}" mentionId="{3F4FAA1B-AD66-4373-83BA-9A43DC401151}" startIndex="0" length="11"/>
    </mentions>
  </threadedComment>
  <threadedComment ref="H57" dT="2024-04-30T10:01:12.25" personId="{8A1C910D-1286-415C-A364-34E7410625E8}" id="{957AFC4D-748B-44C9-985D-6EF416812F31}" parentId="{EAF41B60-6902-4094-9B49-E37DC14FD829}">
    <text>Updated for Search.
@Odi Paneth , @Gal Horowitz , @Dror Yashar  - please update</text>
    <mentions>
      <mention mentionpersonId="{9D2E0121-9D24-40FD-8BBD-91623536B12E}" mentionId="{A07D3769-E565-4CF3-8EB2-D6935C950DF2}" startIndex="20" length="11"/>
      <mention mentionpersonId="{B85AB978-EF24-40B7-8320-AD7B20E342DC}" mentionId="{84490412-0261-432F-9996-EB8B0CBF904D}" startIndex="34" length="13"/>
      <mention mentionpersonId="{D179A2E3-83F9-451D-8BA7-979F72EDB273}" mentionId="{2F9F49BD-8D9C-45AC-BE0B-4599F7D081CE}" startIndex="50" length="12"/>
    </mentions>
  </threadedComment>
  <threadedComment ref="H57" dT="2024-05-02T17:06:36.58" personId="{A5D80149-5E54-4331-9B64-ABD9A2AA3149}" id="{ED534900-D7EA-4513-849F-5C8DAB7362B0}" parentId="{EAF41B60-6902-4094-9B49-E37DC14FD829}">
    <text>@Urmi Gupta Looks good to me.</text>
    <mentions>
      <mention mentionpersonId="{5B9DBD1D-A013-44F6-98C7-4C58636F2A24}" mentionId="{923064B2-38D6-4AD9-89C7-0FB13B771F79}" startIndex="0" length="11"/>
    </mentions>
  </threadedComment>
  <threadedComment ref="F72" dT="2024-02-05T20:45:07.84" personId="{C4BD775F-7F80-4E38-93D1-4EC03351520C}" id="{21CCABB6-B24B-47E9-97FC-AA1DD4A6FD65}">
    <text>@Rowan Armstrong fyi that I put this in as a placeholder for now (question mark is my way of saying this is PM handwaving)</text>
    <mentions>
      <mention mentionpersonId="{38FB723D-9194-430D-BD6F-0ECDA721271A}" mentionId="{1B1366B2-9981-470E-AB7C-1327E0507B5E}" startIndex="0" length="16"/>
    </mentions>
  </threadedComment>
  <threadedComment ref="F72" dT="2024-02-12T23:00:28.15" personId="{D135206F-B3A0-4154-93D6-C6C346F0BD8D}" id="{149A633D-C826-41F2-9FCF-6BDE7D9B5D2C}" parentId="{21CCABB6-B24B-47E9-97FC-AA1DD4A6FD65}">
    <text>@KC Lemson @Ehab Sobhy @Carlos Otero I separated these lines into the skill, on-grid, and full chat based on the discussion today</text>
    <mentions>
      <mention mentionpersonId="{93C96831-DA1A-4E13-929B-B069086BAB15}" mentionId="{4A6D78E4-9FCC-4699-BBD3-1C647AE2FA3B}" startIndex="0" length="10"/>
      <mention mentionpersonId="{9D67ACFA-137F-4C75-BCDE-E5091049B285}" mentionId="{78E3260A-5157-4C5C-A156-6079EB7110A2}" startIndex="11" length="11"/>
      <mention mentionpersonId="{108AF3F1-74AB-431B-8AE2-9A086332163B}" mentionId="{AD3CF676-ECAD-4480-8381-CC8AD014CBC9}" startIndex="23" length="13"/>
    </mentions>
  </threadedComment>
  <threadedComment ref="E73" dT="2024-03-18T21:56:24.68" personId="{D135206F-B3A0-4154-93D6-C6C346F0BD8D}" id="{CAEEE30A-B060-4B1A-B054-28242BE5AF8C}">
    <text>@KC Lemson switching this one (Summarize text on-grid experience) to canceled for H2 per the latest discussion.s</text>
    <mentions>
      <mention mentionpersonId="{93C96831-DA1A-4E13-929B-B069086BAB15}" mentionId="{A4D477A1-EFDD-44C1-85B6-1334F832E454}" startIndex="0" length="10"/>
    </mentions>
  </threadedComment>
  <threadedComment ref="F73" dT="2024-02-05T20:45:07.84" personId="{C4BD775F-7F80-4E38-93D1-4EC03351520C}" id="{FE5B4B5C-564B-4B8C-93FB-6EEB5ACED255}">
    <text>@Rowan Armstrong fyi that I put this in as a placeholder for now (question mark is my way of saying this is PM handwaving)</text>
    <mentions>
      <mention mentionpersonId="{38FB723D-9194-430D-BD6F-0ECDA721271A}" mentionId="{703340A5-8493-4B5E-A8C2-697DBEC6B9E0}" startIndex="0" length="1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4-09-10T19:39:15.61" personId="{6B3D781C-C0C8-41FC-978A-F0D9A6EC97E9}" id="{A5E4C6E8-5157-45D8-A523-F7137320CF3E}">
    <text>Notes:
- ESU actuals are from 2 separate pivots in FH C+Eonprem table (one for Win server, one for Sql server)
- ESU Q1 outlook is from 2 separate FHESU tabs (one for win and one for sql)</text>
  </threadedComment>
  <threadedComment ref="B2" dT="2024-09-10T19:39:52.68" personId="{6B3D781C-C0C8-41FC-978A-F0D9A6EC97E9}" id="{51E6C26A-DDC5-4B4F-8CE0-54282137BE7D}" parentId="{A5E4C6E8-5157-45D8-A523-F7137320CF3E}">
    <text>SMB is also from another table, so double check table reference # in the query</text>
  </threadedComment>
  <threadedComment ref="AC10" dT="2024-09-12T19:42:31.91" personId="{6B3D781C-C0C8-41FC-978A-F0D9A6EC97E9}" id="{A7118E50-FF23-48A5-99DF-A555B8F08D46}">
    <text>Need to adjust for risk we expect from ESU</text>
  </threadedComment>
  <threadedComment ref="R17" dT="2024-08-26T19:15:53.76" personId="{6B3D781C-C0C8-41FC-978A-F0D9A6EC97E9}" id="{56EACCCC-9229-4AB4-A437-5C9C41542BBF}">
    <text>Customers from last year EOS expecting to renew ESU Y1 I believe (will occur 2 more times before they are kicked off)</text>
  </threadedComment>
</ThreadedComments>
</file>

<file path=xl/threadedComments/threadedComment3.xml><?xml version="1.0" encoding="utf-8"?>
<ThreadedComments xmlns="http://schemas.microsoft.com/office/spreadsheetml/2018/threadedcomments" xmlns:x="http://schemas.openxmlformats.org/spreadsheetml/2006/main">
  <threadedComment ref="E2" dT="2022-04-29T22:27:39.92" personId="{3AFEF49D-CE13-457F-8149-FB3C25BB32AB}" id="{6AE5E02E-6600-49AA-958F-BA0EB5BC7956}">
    <text>@Jerica this is the latest output from Andrey after the cleanup. Could you help us with assessing whether any of these cols, like E and G, are consistent with your assessment of Info Gatherers, Everyday Excel users and Full Stack Analysts?</text>
    <mentions>
      <mention mentionpersonId="{8BCA6E61-7AC1-4764-9E46-717C6E892A32}" mentionId="{233CBA5C-086F-4A9E-B6A7-67E35E0F4965}" startIndex="0" length="7"/>
    </mentions>
  </threadedComment>
  <threadedComment ref="E2" dT="2022-05-02T13:55:27.96" personId="{999B0F23-CDAB-4DCC-870F-5C9F3FA46361}" id="{C20DD3C0-1AEB-4D2D-AFD4-8468DD8EC217}" parentId="{6AE5E02E-6600-49AA-958F-BA0EB5BC7956}">
    <text>@Urmi Gupta For E based on we had we know for clustering be more in the novice category although the values are low. For G , for what we know with the distribution of the clustering being throughout novice, intermediate, advanced  is similar to patterns we've seen with Full Stack in the other clustering</text>
    <mentions>
      <mention mentionpersonId="{5B9DBD1D-A013-44F6-98C7-4C58636F2A24}" mentionId="{6E81520C-A936-4786-B4E4-7B3851FA33FC}" startIndex="0" length="11"/>
    </mentions>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F450EE1-4F5A-48F1-9734-2F11F678B47A}">
  <we:reference id="9ee1221a-3a09-42e6-91e2-55553071943b" version="1.0.0.0" store="\\localhost\share$" storeType="Filesystem"/>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8" Type="http://schemas.openxmlformats.org/officeDocument/2006/relationships/hyperlink" Target="https://office.visualstudio.com/OC/_backlogs/backlog/Excel%20Copilot/Initiatives/?workitem=8843048" TargetMode="External"/><Relationship Id="rId13" Type="http://schemas.openxmlformats.org/officeDocument/2006/relationships/hyperlink" Target="https://office.visualstudio.com/OC/_backlogs/backlog/Excel%20Copilot/Initiatives/?workitem=8844027" TargetMode="External"/><Relationship Id="rId18" Type="http://schemas.openxmlformats.org/officeDocument/2006/relationships/printerSettings" Target="../printerSettings/printerSettings1.bin"/><Relationship Id="rId3" Type="http://schemas.openxmlformats.org/officeDocument/2006/relationships/hyperlink" Target="https://office.visualstudio.com/OC/_workitems/edit/8795700/?triage=true" TargetMode="External"/><Relationship Id="rId21" Type="http://schemas.microsoft.com/office/2017/10/relationships/threadedComment" Target="../threadedComments/threadedComment1.xml"/><Relationship Id="rId7" Type="http://schemas.openxmlformats.org/officeDocument/2006/relationships/hyperlink" Target="https://office.visualstudio.com/OC/_queries/edit/8795670/?triage=true" TargetMode="External"/><Relationship Id="rId12" Type="http://schemas.openxmlformats.org/officeDocument/2006/relationships/hyperlink" Target="https://office.visualstudio.com/OC/_backlogs/backlog/Excel%20Copilot/Initiatives/?workitem=8844025" TargetMode="External"/><Relationship Id="rId17" Type="http://schemas.openxmlformats.org/officeDocument/2006/relationships/hyperlink" Target="https://office.visualstudio.com/OC/_workitems/edit/9080131" TargetMode="External"/><Relationship Id="rId2" Type="http://schemas.openxmlformats.org/officeDocument/2006/relationships/hyperlink" Target="https://office.visualstudio.com/OC/_workitems/edit/8789523/?triage=true" TargetMode="External"/><Relationship Id="rId16" Type="http://schemas.openxmlformats.org/officeDocument/2006/relationships/hyperlink" Target="https://office.visualstudio.com/OC/_workitems/edit/9080131" TargetMode="External"/><Relationship Id="rId20" Type="http://schemas.openxmlformats.org/officeDocument/2006/relationships/comments" Target="../comments1.xml"/><Relationship Id="rId1" Type="http://schemas.openxmlformats.org/officeDocument/2006/relationships/hyperlink" Target="https://office.visualstudio.com/OC/_dashboards/dashboard/1b5c8007-28ac-4816-9efc-ea428967ee9d" TargetMode="External"/><Relationship Id="rId6" Type="http://schemas.openxmlformats.org/officeDocument/2006/relationships/hyperlink" Target="https://office.visualstudio.com/OC/_queries/edit/8789529/?triage=true" TargetMode="External"/><Relationship Id="rId11" Type="http://schemas.openxmlformats.org/officeDocument/2006/relationships/hyperlink" Target="https://office.visualstudio.com/OC/_backlogs/backlog/Excel%20Copilot/Initiatives/?workitem=8844011" TargetMode="External"/><Relationship Id="rId5" Type="http://schemas.openxmlformats.org/officeDocument/2006/relationships/hyperlink" Target="https://office.visualstudio.com/OC/_queries/edit/8795710/?triage=true" TargetMode="External"/><Relationship Id="rId15" Type="http://schemas.openxmlformats.org/officeDocument/2006/relationships/hyperlink" Target="https://office.visualstudio.com/OC/_workitems/edit/9121775" TargetMode="External"/><Relationship Id="rId10" Type="http://schemas.openxmlformats.org/officeDocument/2006/relationships/hyperlink" Target="https://office.visualstudio.com/OC/_backlogs/backlog/Excel%20Copilot/Initiatives/?workitem=8843982" TargetMode="External"/><Relationship Id="rId19" Type="http://schemas.openxmlformats.org/officeDocument/2006/relationships/vmlDrawing" Target="../drawings/vmlDrawing1.vml"/><Relationship Id="rId4" Type="http://schemas.openxmlformats.org/officeDocument/2006/relationships/hyperlink" Target="https://office.visualstudio.com/OC/_queries/edit/8795704/?triage=true" TargetMode="External"/><Relationship Id="rId9" Type="http://schemas.openxmlformats.org/officeDocument/2006/relationships/hyperlink" Target="https://office.visualstudio.com/OC/_backlogs/backlog/Excel%20Copilot/Initiatives/?workitem=8843097" TargetMode="External"/><Relationship Id="rId14" Type="http://schemas.openxmlformats.org/officeDocument/2006/relationships/hyperlink" Target="https://office.visualstudio.com/OC/_workitems/edit/8839695" TargetMode="External"/><Relationship Id="rId22" Type="http://schemas.microsoft.com/office/2019/04/relationships/documenttask" Target="../documenttasks/documenttask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7.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17" Type="http://schemas.openxmlformats.org/officeDocument/2006/relationships/hyperlink" Target="https://office.visualstudio.com/OC/_workitems/edit/2267978" TargetMode="External"/><Relationship Id="rId21" Type="http://schemas.openxmlformats.org/officeDocument/2006/relationships/hyperlink" Target="https://office.visualstudio.com/OC/_workitems/edit/1784408" TargetMode="External"/><Relationship Id="rId42" Type="http://schemas.openxmlformats.org/officeDocument/2006/relationships/hyperlink" Target="https://office.visualstudio.com/OC/_workitems/edit/1943638" TargetMode="External"/><Relationship Id="rId63" Type="http://schemas.openxmlformats.org/officeDocument/2006/relationships/hyperlink" Target="https://office.visualstudio.com/OC/_workitems/edit/2696675" TargetMode="External"/><Relationship Id="rId84" Type="http://schemas.openxmlformats.org/officeDocument/2006/relationships/hyperlink" Target="https://office.visualstudio.com/OC/_workitems/edit/2546109" TargetMode="External"/><Relationship Id="rId138" Type="http://schemas.openxmlformats.org/officeDocument/2006/relationships/hyperlink" Target="https://office.visualstudio.com/OC/_workitems/edit/2241343" TargetMode="External"/><Relationship Id="rId159" Type="http://schemas.openxmlformats.org/officeDocument/2006/relationships/hyperlink" Target="https://office.visualstudio.com/OC/_workitems/edit/1943635" TargetMode="External"/><Relationship Id="rId170" Type="http://schemas.openxmlformats.org/officeDocument/2006/relationships/hyperlink" Target="https://office.visualstudio.com/OC/_workitems/edit/2183615" TargetMode="External"/><Relationship Id="rId191" Type="http://schemas.openxmlformats.org/officeDocument/2006/relationships/hyperlink" Target="https://office.visualstudio.com/OC/_workitems/edit/2512472" TargetMode="External"/><Relationship Id="rId107" Type="http://schemas.openxmlformats.org/officeDocument/2006/relationships/hyperlink" Target="https://office.visualstudio.com/OC/_workitems/edit/2368624" TargetMode="External"/><Relationship Id="rId11" Type="http://schemas.openxmlformats.org/officeDocument/2006/relationships/hyperlink" Target="https://office.visualstudio.com/OC/_workitems/edit/1675183" TargetMode="External"/><Relationship Id="rId32" Type="http://schemas.openxmlformats.org/officeDocument/2006/relationships/hyperlink" Target="https://office.visualstudio.com/OC/_workitems/edit/1692756" TargetMode="External"/><Relationship Id="rId53" Type="http://schemas.openxmlformats.org/officeDocument/2006/relationships/hyperlink" Target="https://office.visualstudio.com/OC/_workitems/edit/2030663" TargetMode="External"/><Relationship Id="rId74" Type="http://schemas.openxmlformats.org/officeDocument/2006/relationships/hyperlink" Target="https://office.visualstudio.com/OC/_workitems/edit/2571524" TargetMode="External"/><Relationship Id="rId128" Type="http://schemas.openxmlformats.org/officeDocument/2006/relationships/hyperlink" Target="https://office.visualstudio.com/OC/_workitems/edit/2201045" TargetMode="External"/><Relationship Id="rId149" Type="http://schemas.openxmlformats.org/officeDocument/2006/relationships/hyperlink" Target="https://office.visualstudio.com/OC/_workitems/edit/2151470" TargetMode="External"/><Relationship Id="rId5" Type="http://schemas.openxmlformats.org/officeDocument/2006/relationships/hyperlink" Target="https://office.visualstudio.com/OC/_workitems/edit/1595707" TargetMode="External"/><Relationship Id="rId95" Type="http://schemas.openxmlformats.org/officeDocument/2006/relationships/hyperlink" Target="https://office.visualstudio.com/OC/_workitems/edit/2404927" TargetMode="External"/><Relationship Id="rId160" Type="http://schemas.openxmlformats.org/officeDocument/2006/relationships/hyperlink" Target="https://office.visualstudio.com/OC/_workitems/edit/2014552" TargetMode="External"/><Relationship Id="rId181" Type="http://schemas.openxmlformats.org/officeDocument/2006/relationships/hyperlink" Target="https://office.visualstudio.com/OC/_workitems/edit/2397230" TargetMode="External"/><Relationship Id="rId22" Type="http://schemas.openxmlformats.org/officeDocument/2006/relationships/hyperlink" Target="https://office.visualstudio.com/OC/_workitems/edit/1782628" TargetMode="External"/><Relationship Id="rId43" Type="http://schemas.openxmlformats.org/officeDocument/2006/relationships/hyperlink" Target="https://office.visualstudio.com/OC/_workitems/edit/1922159" TargetMode="External"/><Relationship Id="rId64" Type="http://schemas.openxmlformats.org/officeDocument/2006/relationships/hyperlink" Target="https://office.visualstudio.com/OC/_workitems/edit/2706676" TargetMode="External"/><Relationship Id="rId118" Type="http://schemas.openxmlformats.org/officeDocument/2006/relationships/hyperlink" Target="https://office.visualstudio.com/OC/_workitems/edit/2281334" TargetMode="External"/><Relationship Id="rId139" Type="http://schemas.openxmlformats.org/officeDocument/2006/relationships/hyperlink" Target="https://office.visualstudio.com/OC/_workitems/edit/2107019" TargetMode="External"/><Relationship Id="rId85" Type="http://schemas.openxmlformats.org/officeDocument/2006/relationships/hyperlink" Target="https://office.visualstudio.com/OC/_workitems/edit/2543686" TargetMode="External"/><Relationship Id="rId150" Type="http://schemas.openxmlformats.org/officeDocument/2006/relationships/hyperlink" Target="https://office.visualstudio.com/OC/_workitems/edit/2172151" TargetMode="External"/><Relationship Id="rId171" Type="http://schemas.openxmlformats.org/officeDocument/2006/relationships/hyperlink" Target="https://office.visualstudio.com/OC/_workitems/edit/1997416" TargetMode="External"/><Relationship Id="rId192" Type="http://schemas.openxmlformats.org/officeDocument/2006/relationships/hyperlink" Target="https://office.visualstudio.com/OC/_workitems/edit/2577549" TargetMode="External"/><Relationship Id="rId12" Type="http://schemas.openxmlformats.org/officeDocument/2006/relationships/hyperlink" Target="https://office.visualstudio.com/OC/_workitems/edit/1692651" TargetMode="External"/><Relationship Id="rId33" Type="http://schemas.openxmlformats.org/officeDocument/2006/relationships/hyperlink" Target="https://office.visualstudio.com/OC/_workitems/edit/1616094" TargetMode="External"/><Relationship Id="rId108" Type="http://schemas.openxmlformats.org/officeDocument/2006/relationships/hyperlink" Target="https://office.visualstudio.com/OC/_workitems/edit/2372023" TargetMode="External"/><Relationship Id="rId129" Type="http://schemas.openxmlformats.org/officeDocument/2006/relationships/hyperlink" Target="https://office.visualstudio.com/OC/_workitems/edit/2202729" TargetMode="External"/><Relationship Id="rId54" Type="http://schemas.openxmlformats.org/officeDocument/2006/relationships/hyperlink" Target="https://office.visualstudio.com/OC/_workitems/edit/2033802" TargetMode="External"/><Relationship Id="rId75" Type="http://schemas.openxmlformats.org/officeDocument/2006/relationships/hyperlink" Target="https://office.visualstudio.com/OC/_workitems/edit/2507731" TargetMode="External"/><Relationship Id="rId96" Type="http://schemas.openxmlformats.org/officeDocument/2006/relationships/hyperlink" Target="https://office.visualstudio.com/OC/_workitems/edit/2446248" TargetMode="External"/><Relationship Id="rId140" Type="http://schemas.openxmlformats.org/officeDocument/2006/relationships/hyperlink" Target="https://office.visualstudio.com/OC/_workitems/edit/2042082" TargetMode="External"/><Relationship Id="rId161" Type="http://schemas.openxmlformats.org/officeDocument/2006/relationships/hyperlink" Target="https://office.visualstudio.com/OC/_workitems/edit/1998744" TargetMode="External"/><Relationship Id="rId182" Type="http://schemas.openxmlformats.org/officeDocument/2006/relationships/hyperlink" Target="https://office.visualstudio.com/OC/_workitems/edit/2397237" TargetMode="External"/><Relationship Id="rId6" Type="http://schemas.openxmlformats.org/officeDocument/2006/relationships/hyperlink" Target="https://office.visualstudio.com/OC/_workitems/edit/1656828" TargetMode="External"/><Relationship Id="rId23" Type="http://schemas.openxmlformats.org/officeDocument/2006/relationships/hyperlink" Target="https://office.visualstudio.com/OC/_workitems/edit/1793484" TargetMode="External"/><Relationship Id="rId119" Type="http://schemas.openxmlformats.org/officeDocument/2006/relationships/hyperlink" Target="https://office.visualstudio.com/OC/_workitems/edit/2262752" TargetMode="External"/><Relationship Id="rId44" Type="http://schemas.openxmlformats.org/officeDocument/2006/relationships/hyperlink" Target="https://office.visualstudio.com/OC/_workitems/edit/1937909" TargetMode="External"/><Relationship Id="rId65" Type="http://schemas.openxmlformats.org/officeDocument/2006/relationships/hyperlink" Target="https://office.visualstudio.com/OC/_workitems/edit/2708291" TargetMode="External"/><Relationship Id="rId86" Type="http://schemas.openxmlformats.org/officeDocument/2006/relationships/hyperlink" Target="https://office.visualstudio.com/OC/_workitems/edit/2543690" TargetMode="External"/><Relationship Id="rId130" Type="http://schemas.openxmlformats.org/officeDocument/2006/relationships/hyperlink" Target="https://office.visualstudio.com/OC/_workitems/edit/1935894" TargetMode="External"/><Relationship Id="rId151" Type="http://schemas.openxmlformats.org/officeDocument/2006/relationships/hyperlink" Target="https://office.visualstudio.com/OC/_workitems/edit/2172198" TargetMode="External"/><Relationship Id="rId172" Type="http://schemas.openxmlformats.org/officeDocument/2006/relationships/hyperlink" Target="https://office.visualstudio.com/OC/_workitems/edit/2231211" TargetMode="External"/><Relationship Id="rId193" Type="http://schemas.openxmlformats.org/officeDocument/2006/relationships/hyperlink" Target="https://office.visualstudio.com/OC/_workitems/edit/2632698" TargetMode="External"/><Relationship Id="rId13" Type="http://schemas.openxmlformats.org/officeDocument/2006/relationships/hyperlink" Target="https://office.visualstudio.com/OC/_workitems/edit/1611235" TargetMode="External"/><Relationship Id="rId109" Type="http://schemas.openxmlformats.org/officeDocument/2006/relationships/hyperlink" Target="https://office.visualstudio.com/OC/_workitems/edit/2372042" TargetMode="External"/><Relationship Id="rId34" Type="http://schemas.openxmlformats.org/officeDocument/2006/relationships/hyperlink" Target="https://office.visualstudio.com/OC/_workitems/edit/1537082" TargetMode="External"/><Relationship Id="rId50" Type="http://schemas.openxmlformats.org/officeDocument/2006/relationships/hyperlink" Target="https://office.visualstudio.com/OC/_workitems/edit/1968610" TargetMode="External"/><Relationship Id="rId55" Type="http://schemas.openxmlformats.org/officeDocument/2006/relationships/hyperlink" Target="https://office.visualstudio.com/OC/_workitems/edit/2039099" TargetMode="External"/><Relationship Id="rId76" Type="http://schemas.openxmlformats.org/officeDocument/2006/relationships/hyperlink" Target="https://office.visualstudio.com/OC/_workitems/edit/2507928" TargetMode="External"/><Relationship Id="rId97" Type="http://schemas.openxmlformats.org/officeDocument/2006/relationships/hyperlink" Target="https://office.visualstudio.com/OC/_workitems/edit/2459809" TargetMode="External"/><Relationship Id="rId104" Type="http://schemas.openxmlformats.org/officeDocument/2006/relationships/hyperlink" Target="https://office.visualstudio.com/OC/_workitems/edit/2367917" TargetMode="External"/><Relationship Id="rId120" Type="http://schemas.openxmlformats.org/officeDocument/2006/relationships/hyperlink" Target="https://office.visualstudio.com/OC/_workitems/edit/2268777" TargetMode="External"/><Relationship Id="rId125" Type="http://schemas.openxmlformats.org/officeDocument/2006/relationships/hyperlink" Target="https://office.visualstudio.com/OC/_workitems/edit/2316082" TargetMode="External"/><Relationship Id="rId141" Type="http://schemas.openxmlformats.org/officeDocument/2006/relationships/hyperlink" Target="https://office.visualstudio.com/OC/_workitems/edit/2038751" TargetMode="External"/><Relationship Id="rId146" Type="http://schemas.openxmlformats.org/officeDocument/2006/relationships/hyperlink" Target="https://office.visualstudio.com/OC/_workitems/edit/2183574" TargetMode="External"/><Relationship Id="rId167" Type="http://schemas.openxmlformats.org/officeDocument/2006/relationships/hyperlink" Target="https://office.visualstudio.com/OC/_workitems/edit/1752998" TargetMode="External"/><Relationship Id="rId188" Type="http://schemas.openxmlformats.org/officeDocument/2006/relationships/hyperlink" Target="https://office.visualstudio.com/OC/_workitems/edit/2391054" TargetMode="External"/><Relationship Id="rId7" Type="http://schemas.openxmlformats.org/officeDocument/2006/relationships/hyperlink" Target="https://office.visualstudio.com/OC/_workitems/edit/1626892" TargetMode="External"/><Relationship Id="rId71" Type="http://schemas.openxmlformats.org/officeDocument/2006/relationships/hyperlink" Target="https://office.visualstudio.com/OC/_workitems/edit/2594606" TargetMode="External"/><Relationship Id="rId92" Type="http://schemas.openxmlformats.org/officeDocument/2006/relationships/hyperlink" Target="https://office.visualstudio.com/OC/_workitems/edit/2425522" TargetMode="External"/><Relationship Id="rId162" Type="http://schemas.openxmlformats.org/officeDocument/2006/relationships/hyperlink" Target="https://office.visualstudio.com/OC/_workitems/edit/1972101" TargetMode="External"/><Relationship Id="rId183" Type="http://schemas.openxmlformats.org/officeDocument/2006/relationships/hyperlink" Target="https://office.visualstudio.com/OC/_workitems/edit/2397241" TargetMode="External"/><Relationship Id="rId2" Type="http://schemas.openxmlformats.org/officeDocument/2006/relationships/hyperlink" Target="https://office.visualstudio.com/OC/_workitems/edit/1359918" TargetMode="External"/><Relationship Id="rId29" Type="http://schemas.openxmlformats.org/officeDocument/2006/relationships/hyperlink" Target="https://office.visualstudio.com/OC/_workitems/edit/1797753" TargetMode="External"/><Relationship Id="rId24" Type="http://schemas.openxmlformats.org/officeDocument/2006/relationships/hyperlink" Target="https://office.visualstudio.com/OC/_workitems/edit/1791841" TargetMode="External"/><Relationship Id="rId40" Type="http://schemas.openxmlformats.org/officeDocument/2006/relationships/hyperlink" Target="https://office.visualstudio.com/OC/_workitems/edit/1851448" TargetMode="External"/><Relationship Id="rId45" Type="http://schemas.openxmlformats.org/officeDocument/2006/relationships/hyperlink" Target="https://office.visualstudio.com/OC/_workitems/edit/1890381" TargetMode="External"/><Relationship Id="rId66" Type="http://schemas.openxmlformats.org/officeDocument/2006/relationships/hyperlink" Target="https://office.visualstudio.com/OC/_workitems/edit/2669744" TargetMode="External"/><Relationship Id="rId87" Type="http://schemas.openxmlformats.org/officeDocument/2006/relationships/hyperlink" Target="https://office.visualstudio.com/OC/_workitems/edit/2566766" TargetMode="External"/><Relationship Id="rId110" Type="http://schemas.openxmlformats.org/officeDocument/2006/relationships/hyperlink" Target="https://office.visualstudio.com/OC/_workitems/edit/2372314" TargetMode="External"/><Relationship Id="rId115" Type="http://schemas.openxmlformats.org/officeDocument/2006/relationships/hyperlink" Target="https://office.visualstudio.com/OC/_workitems/edit/2245719" TargetMode="External"/><Relationship Id="rId131" Type="http://schemas.openxmlformats.org/officeDocument/2006/relationships/hyperlink" Target="https://office.visualstudio.com/OC/_workitems/edit/1944175" TargetMode="External"/><Relationship Id="rId136" Type="http://schemas.openxmlformats.org/officeDocument/2006/relationships/hyperlink" Target="https://office.visualstudio.com/OC/_workitems/edit/2222291" TargetMode="External"/><Relationship Id="rId157" Type="http://schemas.openxmlformats.org/officeDocument/2006/relationships/hyperlink" Target="https://office.visualstudio.com/OC/_workitems/edit/2042240" TargetMode="External"/><Relationship Id="rId178" Type="http://schemas.openxmlformats.org/officeDocument/2006/relationships/hyperlink" Target="https://office.visualstudio.com/OC/_workitems/edit/2394118" TargetMode="External"/><Relationship Id="rId61" Type="http://schemas.openxmlformats.org/officeDocument/2006/relationships/hyperlink" Target="https://office.visualstudio.com/OC/_workitems/edit/2649315" TargetMode="External"/><Relationship Id="rId82" Type="http://schemas.openxmlformats.org/officeDocument/2006/relationships/hyperlink" Target="https://office.visualstudio.com/OC/_workitems/edit/2534028" TargetMode="External"/><Relationship Id="rId152" Type="http://schemas.openxmlformats.org/officeDocument/2006/relationships/hyperlink" Target="https://office.visualstudio.com/OC/_workitems/edit/2126483" TargetMode="External"/><Relationship Id="rId173" Type="http://schemas.openxmlformats.org/officeDocument/2006/relationships/hyperlink" Target="https://office.visualstudio.com/OC/_workitems/edit/2268746" TargetMode="External"/><Relationship Id="rId194" Type="http://schemas.openxmlformats.org/officeDocument/2006/relationships/printerSettings" Target="../printerSettings/printerSettings5.bin"/><Relationship Id="rId19" Type="http://schemas.openxmlformats.org/officeDocument/2006/relationships/hyperlink" Target="https://office.visualstudio.com/OC/_workitems/edit/1770633" TargetMode="External"/><Relationship Id="rId14" Type="http://schemas.openxmlformats.org/officeDocument/2006/relationships/hyperlink" Target="https://office.visualstudio.com/OC/_workitems/edit/1728513" TargetMode="External"/><Relationship Id="rId30" Type="http://schemas.openxmlformats.org/officeDocument/2006/relationships/hyperlink" Target="https://office.visualstudio.com/OC/_workitems/edit/1797770" TargetMode="External"/><Relationship Id="rId35" Type="http://schemas.openxmlformats.org/officeDocument/2006/relationships/hyperlink" Target="https://office.visualstudio.com/OC/_workitems/edit/1467710" TargetMode="External"/><Relationship Id="rId56" Type="http://schemas.openxmlformats.org/officeDocument/2006/relationships/hyperlink" Target="https://office.visualstudio.com/OC/_workitems/edit/2060253" TargetMode="External"/><Relationship Id="rId77" Type="http://schemas.openxmlformats.org/officeDocument/2006/relationships/hyperlink" Target="https://office.visualstudio.com/OC/_workitems/edit/2494161" TargetMode="External"/><Relationship Id="rId100" Type="http://schemas.openxmlformats.org/officeDocument/2006/relationships/hyperlink" Target="https://office.visualstudio.com/OC/_workitems/edit/2477798" TargetMode="External"/><Relationship Id="rId105" Type="http://schemas.openxmlformats.org/officeDocument/2006/relationships/hyperlink" Target="https://office.visualstudio.com/OC/_workitems/edit/2367972" TargetMode="External"/><Relationship Id="rId126" Type="http://schemas.openxmlformats.org/officeDocument/2006/relationships/hyperlink" Target="https://office.visualstudio.com/OC/_workitems/edit/2318691" TargetMode="External"/><Relationship Id="rId147" Type="http://schemas.openxmlformats.org/officeDocument/2006/relationships/hyperlink" Target="https://office.visualstudio.com/OC/_workitems/edit/2194470" TargetMode="External"/><Relationship Id="rId168" Type="http://schemas.openxmlformats.org/officeDocument/2006/relationships/hyperlink" Target="https://office.visualstudio.com/OC/_workitems/edit/1601363" TargetMode="External"/><Relationship Id="rId8" Type="http://schemas.openxmlformats.org/officeDocument/2006/relationships/hyperlink" Target="https://office.visualstudio.com/OC/_workitems/edit/1630222" TargetMode="External"/><Relationship Id="rId51" Type="http://schemas.openxmlformats.org/officeDocument/2006/relationships/hyperlink" Target="https://office.visualstudio.com/OC/_workitems/edit/1978273" TargetMode="External"/><Relationship Id="rId72" Type="http://schemas.openxmlformats.org/officeDocument/2006/relationships/hyperlink" Target="https://office.visualstudio.com/OC/_workitems/edit/2594703" TargetMode="External"/><Relationship Id="rId93" Type="http://schemas.openxmlformats.org/officeDocument/2006/relationships/hyperlink" Target="https://office.visualstudio.com/OC/_workitems/edit/2414877" TargetMode="External"/><Relationship Id="rId98" Type="http://schemas.openxmlformats.org/officeDocument/2006/relationships/hyperlink" Target="https://office.visualstudio.com/OC/_workitems/edit/2457809" TargetMode="External"/><Relationship Id="rId121" Type="http://schemas.openxmlformats.org/officeDocument/2006/relationships/hyperlink" Target="https://office.visualstudio.com/OC/_workitems/edit/2290173" TargetMode="External"/><Relationship Id="rId142" Type="http://schemas.openxmlformats.org/officeDocument/2006/relationships/hyperlink" Target="https://office.visualstudio.com/OC/_workitems/edit/2035770" TargetMode="External"/><Relationship Id="rId163" Type="http://schemas.openxmlformats.org/officeDocument/2006/relationships/hyperlink" Target="https://office.visualstudio.com/OC/_workitems/edit/1781602" TargetMode="External"/><Relationship Id="rId184" Type="http://schemas.openxmlformats.org/officeDocument/2006/relationships/hyperlink" Target="https://office.visualstudio.com/OC/_workitems/edit/2397243" TargetMode="External"/><Relationship Id="rId189" Type="http://schemas.openxmlformats.org/officeDocument/2006/relationships/hyperlink" Target="https://office.visualstudio.com/OC/_workitems/edit/2392320" TargetMode="External"/><Relationship Id="rId3" Type="http://schemas.openxmlformats.org/officeDocument/2006/relationships/hyperlink" Target="https://office.visualstudio.com/OC/_workitems/edit/1298218" TargetMode="External"/><Relationship Id="rId25" Type="http://schemas.openxmlformats.org/officeDocument/2006/relationships/hyperlink" Target="https://office.visualstudio.com/OC/_workitems/edit/1793543" TargetMode="External"/><Relationship Id="rId46" Type="http://schemas.openxmlformats.org/officeDocument/2006/relationships/hyperlink" Target="https://office.visualstudio.com/OC/_workitems/edit/1894573" TargetMode="External"/><Relationship Id="rId67" Type="http://schemas.openxmlformats.org/officeDocument/2006/relationships/hyperlink" Target="https://office.visualstudio.com/OC/_workitems/edit/2607338" TargetMode="External"/><Relationship Id="rId116" Type="http://schemas.openxmlformats.org/officeDocument/2006/relationships/hyperlink" Target="https://office.visualstudio.com/OC/_workitems/edit/2262663" TargetMode="External"/><Relationship Id="rId137" Type="http://schemas.openxmlformats.org/officeDocument/2006/relationships/hyperlink" Target="https://office.visualstudio.com/OC/_workitems/edit/2224987" TargetMode="External"/><Relationship Id="rId158" Type="http://schemas.openxmlformats.org/officeDocument/2006/relationships/hyperlink" Target="https://office.visualstudio.com/OC/_workitems/edit/2043844" TargetMode="External"/><Relationship Id="rId20" Type="http://schemas.openxmlformats.org/officeDocument/2006/relationships/hyperlink" Target="https://office.visualstudio.com/OC/_workitems/edit/1771100" TargetMode="External"/><Relationship Id="rId41" Type="http://schemas.openxmlformats.org/officeDocument/2006/relationships/hyperlink" Target="https://office.visualstudio.com/OC/_workitems/edit/1929255" TargetMode="External"/><Relationship Id="rId62" Type="http://schemas.openxmlformats.org/officeDocument/2006/relationships/hyperlink" Target="https://office.visualstudio.com/OC/_workitems/edit/2666396" TargetMode="External"/><Relationship Id="rId83" Type="http://schemas.openxmlformats.org/officeDocument/2006/relationships/hyperlink" Target="https://office.visualstudio.com/OC/_workitems/edit/2543566" TargetMode="External"/><Relationship Id="rId88" Type="http://schemas.openxmlformats.org/officeDocument/2006/relationships/hyperlink" Target="https://office.visualstudio.com/OC/_workitems/edit/2391753" TargetMode="External"/><Relationship Id="rId111" Type="http://schemas.openxmlformats.org/officeDocument/2006/relationships/hyperlink" Target="https://office.visualstudio.com/OC/_workitems/edit/2374398" TargetMode="External"/><Relationship Id="rId132" Type="http://schemas.openxmlformats.org/officeDocument/2006/relationships/hyperlink" Target="https://office.visualstudio.com/OC/_workitems/edit/2208485" TargetMode="External"/><Relationship Id="rId153" Type="http://schemas.openxmlformats.org/officeDocument/2006/relationships/hyperlink" Target="https://office.visualstudio.com/OC/_workitems/edit/2117983" TargetMode="External"/><Relationship Id="rId174" Type="http://schemas.openxmlformats.org/officeDocument/2006/relationships/hyperlink" Target="https://office.visualstudio.com/OC/_workitems/edit/2378530" TargetMode="External"/><Relationship Id="rId179" Type="http://schemas.openxmlformats.org/officeDocument/2006/relationships/hyperlink" Target="https://office.visualstudio.com/OC/_workitems/edit/2394646" TargetMode="External"/><Relationship Id="rId195" Type="http://schemas.openxmlformats.org/officeDocument/2006/relationships/table" Target="../tables/table3.xml"/><Relationship Id="rId190" Type="http://schemas.openxmlformats.org/officeDocument/2006/relationships/hyperlink" Target="https://office.visualstudio.com/OC/_workitems/edit/2511499" TargetMode="External"/><Relationship Id="rId15" Type="http://schemas.openxmlformats.org/officeDocument/2006/relationships/hyperlink" Target="https://office.visualstudio.com/OC/_workitems/edit/1753021" TargetMode="External"/><Relationship Id="rId36" Type="http://schemas.openxmlformats.org/officeDocument/2006/relationships/hyperlink" Target="https://office.visualstudio.com/OC/_workitems/edit/1810309" TargetMode="External"/><Relationship Id="rId57" Type="http://schemas.openxmlformats.org/officeDocument/2006/relationships/hyperlink" Target="https://office.visualstudio.com/OC/_workitems/edit/2634895" TargetMode="External"/><Relationship Id="rId106" Type="http://schemas.openxmlformats.org/officeDocument/2006/relationships/hyperlink" Target="https://office.visualstudio.com/OC/_workitems/edit/2367991" TargetMode="External"/><Relationship Id="rId127" Type="http://schemas.openxmlformats.org/officeDocument/2006/relationships/hyperlink" Target="https://office.visualstudio.com/OC/_workitems/edit/2198724" TargetMode="External"/><Relationship Id="rId10" Type="http://schemas.openxmlformats.org/officeDocument/2006/relationships/hyperlink" Target="https://office.visualstudio.com/OC/_workitems/edit/1675179" TargetMode="External"/><Relationship Id="rId31" Type="http://schemas.openxmlformats.org/officeDocument/2006/relationships/hyperlink" Target="https://office.visualstudio.com/OC/_workitems/edit/1656474" TargetMode="External"/><Relationship Id="rId52" Type="http://schemas.openxmlformats.org/officeDocument/2006/relationships/hyperlink" Target="https://office.visualstudio.com/OC/_workitems/edit/2014471" TargetMode="External"/><Relationship Id="rId73" Type="http://schemas.openxmlformats.org/officeDocument/2006/relationships/hyperlink" Target="https://office.visualstudio.com/OC/_workitems/edit/2596071" TargetMode="External"/><Relationship Id="rId78" Type="http://schemas.openxmlformats.org/officeDocument/2006/relationships/hyperlink" Target="https://office.visualstudio.com/OC/_workitems/edit/2481989" TargetMode="External"/><Relationship Id="rId94" Type="http://schemas.openxmlformats.org/officeDocument/2006/relationships/hyperlink" Target="https://office.visualstudio.com/OC/_workitems/edit/2404568" TargetMode="External"/><Relationship Id="rId99" Type="http://schemas.openxmlformats.org/officeDocument/2006/relationships/hyperlink" Target="https://office.visualstudio.com/OC/_workitems/edit/2473751" TargetMode="External"/><Relationship Id="rId101" Type="http://schemas.openxmlformats.org/officeDocument/2006/relationships/hyperlink" Target="https://office.visualstudio.com/OC/_workitems/edit/2341425" TargetMode="External"/><Relationship Id="rId122" Type="http://schemas.openxmlformats.org/officeDocument/2006/relationships/hyperlink" Target="https://office.visualstudio.com/OC/_workitems/edit/2306317" TargetMode="External"/><Relationship Id="rId143" Type="http://schemas.openxmlformats.org/officeDocument/2006/relationships/hyperlink" Target="https://office.visualstudio.com/OC/_workitems/edit/2030657" TargetMode="External"/><Relationship Id="rId148" Type="http://schemas.openxmlformats.org/officeDocument/2006/relationships/hyperlink" Target="https://office.visualstudio.com/OC/_workitems/edit/2140075" TargetMode="External"/><Relationship Id="rId164" Type="http://schemas.openxmlformats.org/officeDocument/2006/relationships/hyperlink" Target="https://office.visualstudio.com/OC/_workitems/edit/1775044" TargetMode="External"/><Relationship Id="rId169" Type="http://schemas.openxmlformats.org/officeDocument/2006/relationships/hyperlink" Target="https://office.visualstudio.com/OC/_workitems/edit/1298224" TargetMode="External"/><Relationship Id="rId185" Type="http://schemas.openxmlformats.org/officeDocument/2006/relationships/hyperlink" Target="https://office.visualstudio.com/OC/_workitems/edit/2397336" TargetMode="External"/><Relationship Id="rId4" Type="http://schemas.openxmlformats.org/officeDocument/2006/relationships/hyperlink" Target="https://office.visualstudio.com/OC/_workitems/edit/1595690" TargetMode="External"/><Relationship Id="rId9" Type="http://schemas.openxmlformats.org/officeDocument/2006/relationships/hyperlink" Target="https://office.visualstudio.com/OC/_workitems/edit/1692626" TargetMode="External"/><Relationship Id="rId180" Type="http://schemas.openxmlformats.org/officeDocument/2006/relationships/hyperlink" Target="https://office.visualstudio.com/OC/_workitems/edit/2396888" TargetMode="External"/><Relationship Id="rId26" Type="http://schemas.openxmlformats.org/officeDocument/2006/relationships/hyperlink" Target="https://office.visualstudio.com/OC/_workitems/edit/1793685" TargetMode="External"/><Relationship Id="rId47" Type="http://schemas.openxmlformats.org/officeDocument/2006/relationships/hyperlink" Target="https://office.visualstudio.com/OC/_workitems/edit/1889263" TargetMode="External"/><Relationship Id="rId68" Type="http://schemas.openxmlformats.org/officeDocument/2006/relationships/hyperlink" Target="https://office.visualstudio.com/OC/_workitems/edit/2569701" TargetMode="External"/><Relationship Id="rId89" Type="http://schemas.openxmlformats.org/officeDocument/2006/relationships/hyperlink" Target="https://office.visualstudio.com/OC/_workitems/edit/2396267" TargetMode="External"/><Relationship Id="rId112" Type="http://schemas.openxmlformats.org/officeDocument/2006/relationships/hyperlink" Target="https://office.visualstudio.com/OC/_workitems/edit/2245513" TargetMode="External"/><Relationship Id="rId133" Type="http://schemas.openxmlformats.org/officeDocument/2006/relationships/hyperlink" Target="https://office.visualstudio.com/OC/_workitems/edit/2203749" TargetMode="External"/><Relationship Id="rId154" Type="http://schemas.openxmlformats.org/officeDocument/2006/relationships/hyperlink" Target="https://office.visualstudio.com/OC/_workitems/edit/2140073" TargetMode="External"/><Relationship Id="rId175" Type="http://schemas.openxmlformats.org/officeDocument/2006/relationships/hyperlink" Target="https://office.visualstudio.com/OC/_workitems/edit/2378547" TargetMode="External"/><Relationship Id="rId16" Type="http://schemas.openxmlformats.org/officeDocument/2006/relationships/hyperlink" Target="https://office.visualstudio.com/OC/_workitems/edit/1752990" TargetMode="External"/><Relationship Id="rId37" Type="http://schemas.openxmlformats.org/officeDocument/2006/relationships/hyperlink" Target="https://office.visualstudio.com/OC/_workitems/edit/1449786" TargetMode="External"/><Relationship Id="rId58" Type="http://schemas.openxmlformats.org/officeDocument/2006/relationships/hyperlink" Target="https://office.visualstudio.com/OC/_workitems/edit/2647305" TargetMode="External"/><Relationship Id="rId79" Type="http://schemas.openxmlformats.org/officeDocument/2006/relationships/hyperlink" Target="https://office.visualstudio.com/OC/_workitems/edit/2504082" TargetMode="External"/><Relationship Id="rId102" Type="http://schemas.openxmlformats.org/officeDocument/2006/relationships/hyperlink" Target="https://office.visualstudio.com/OC/_workitems/edit/2369530" TargetMode="External"/><Relationship Id="rId123" Type="http://schemas.openxmlformats.org/officeDocument/2006/relationships/hyperlink" Target="https://office.visualstudio.com/OC/_workitems/edit/2293732" TargetMode="External"/><Relationship Id="rId144" Type="http://schemas.openxmlformats.org/officeDocument/2006/relationships/hyperlink" Target="https://office.visualstudio.com/OC/_workitems/edit/2176994" TargetMode="External"/><Relationship Id="rId90" Type="http://schemas.openxmlformats.org/officeDocument/2006/relationships/hyperlink" Target="https://office.visualstudio.com/OC/_workitems/edit/2401606" TargetMode="External"/><Relationship Id="rId165" Type="http://schemas.openxmlformats.org/officeDocument/2006/relationships/hyperlink" Target="https://office.visualstudio.com/OC/_workitems/edit/1784399" TargetMode="External"/><Relationship Id="rId186" Type="http://schemas.openxmlformats.org/officeDocument/2006/relationships/hyperlink" Target="https://office.visualstudio.com/OC/_workitems/edit/2399614" TargetMode="External"/><Relationship Id="rId27" Type="http://schemas.openxmlformats.org/officeDocument/2006/relationships/hyperlink" Target="https://office.visualstudio.com/OC/_workitems/edit/1797742" TargetMode="External"/><Relationship Id="rId48" Type="http://schemas.openxmlformats.org/officeDocument/2006/relationships/hyperlink" Target="https://office.visualstudio.com/OC/_workitems/edit/1890206" TargetMode="External"/><Relationship Id="rId69" Type="http://schemas.openxmlformats.org/officeDocument/2006/relationships/hyperlink" Target="https://office.visualstudio.com/OC/_workitems/edit/2572451" TargetMode="External"/><Relationship Id="rId113" Type="http://schemas.openxmlformats.org/officeDocument/2006/relationships/hyperlink" Target="https://office.visualstudio.com/OC/_workitems/edit/2248461" TargetMode="External"/><Relationship Id="rId134" Type="http://schemas.openxmlformats.org/officeDocument/2006/relationships/hyperlink" Target="https://office.visualstudio.com/OC/_workitems/edit/2215998" TargetMode="External"/><Relationship Id="rId80" Type="http://schemas.openxmlformats.org/officeDocument/2006/relationships/hyperlink" Target="https://office.visualstudio.com/OC/_workitems/edit/2504762" TargetMode="External"/><Relationship Id="rId155" Type="http://schemas.openxmlformats.org/officeDocument/2006/relationships/hyperlink" Target="https://office.visualstudio.com/OC/_workitems/edit/2083367" TargetMode="External"/><Relationship Id="rId176" Type="http://schemas.openxmlformats.org/officeDocument/2006/relationships/hyperlink" Target="https://office.visualstudio.com/OC/_workitems/edit/2328094" TargetMode="External"/><Relationship Id="rId17" Type="http://schemas.openxmlformats.org/officeDocument/2006/relationships/hyperlink" Target="https://office.visualstudio.com/OC/_workitems/edit/1753884" TargetMode="External"/><Relationship Id="rId38" Type="http://schemas.openxmlformats.org/officeDocument/2006/relationships/hyperlink" Target="https://office.visualstudio.com/OC/_workitems/edit/1799620" TargetMode="External"/><Relationship Id="rId59" Type="http://schemas.openxmlformats.org/officeDocument/2006/relationships/hyperlink" Target="https://office.visualstudio.com/OC/_workitems/edit/2651558" TargetMode="External"/><Relationship Id="rId103" Type="http://schemas.openxmlformats.org/officeDocument/2006/relationships/hyperlink" Target="https://office.visualstudio.com/OC/_workitems/edit/2329779" TargetMode="External"/><Relationship Id="rId124" Type="http://schemas.openxmlformats.org/officeDocument/2006/relationships/hyperlink" Target="https://office.visualstudio.com/OC/_workitems/edit/2308108" TargetMode="External"/><Relationship Id="rId70" Type="http://schemas.openxmlformats.org/officeDocument/2006/relationships/hyperlink" Target="https://office.visualstudio.com/OC/_workitems/edit/2577521" TargetMode="External"/><Relationship Id="rId91" Type="http://schemas.openxmlformats.org/officeDocument/2006/relationships/hyperlink" Target="https://office.visualstudio.com/OC/_workitems/edit/2424846" TargetMode="External"/><Relationship Id="rId145" Type="http://schemas.openxmlformats.org/officeDocument/2006/relationships/hyperlink" Target="https://office.visualstudio.com/OC/_workitems/edit/2183573" TargetMode="External"/><Relationship Id="rId166" Type="http://schemas.openxmlformats.org/officeDocument/2006/relationships/hyperlink" Target="https://office.visualstudio.com/OC/_workitems/edit/1788629" TargetMode="External"/><Relationship Id="rId187" Type="http://schemas.openxmlformats.org/officeDocument/2006/relationships/hyperlink" Target="https://office.visualstudio.com/OC/_workitems/edit/2391047" TargetMode="External"/><Relationship Id="rId1" Type="http://schemas.openxmlformats.org/officeDocument/2006/relationships/hyperlink" Target="https://office.visualstudio.com/OC/_workitems/edit/1451397" TargetMode="External"/><Relationship Id="rId28" Type="http://schemas.openxmlformats.org/officeDocument/2006/relationships/hyperlink" Target="https://office.visualstudio.com/OC/_workitems/edit/1797746" TargetMode="External"/><Relationship Id="rId49" Type="http://schemas.openxmlformats.org/officeDocument/2006/relationships/hyperlink" Target="https://office.visualstudio.com/OC/_workitems/edit/1974375" TargetMode="External"/><Relationship Id="rId114" Type="http://schemas.openxmlformats.org/officeDocument/2006/relationships/hyperlink" Target="https://office.visualstudio.com/OC/_workitems/edit/2245684" TargetMode="External"/><Relationship Id="rId60" Type="http://schemas.openxmlformats.org/officeDocument/2006/relationships/hyperlink" Target="https://office.visualstudio.com/OC/_workitems/edit/2649356" TargetMode="External"/><Relationship Id="rId81" Type="http://schemas.openxmlformats.org/officeDocument/2006/relationships/hyperlink" Target="https://office.visualstudio.com/OC/_workitems/edit/2505141" TargetMode="External"/><Relationship Id="rId135" Type="http://schemas.openxmlformats.org/officeDocument/2006/relationships/hyperlink" Target="https://office.visualstudio.com/OC/_workitems/edit/2222285" TargetMode="External"/><Relationship Id="rId156" Type="http://schemas.openxmlformats.org/officeDocument/2006/relationships/hyperlink" Target="https://office.visualstudio.com/OC/_workitems/edit/2066213" TargetMode="External"/><Relationship Id="rId177" Type="http://schemas.openxmlformats.org/officeDocument/2006/relationships/hyperlink" Target="https://office.visualstudio.com/OC/_workitems/edit/2427939" TargetMode="External"/><Relationship Id="rId18" Type="http://schemas.openxmlformats.org/officeDocument/2006/relationships/hyperlink" Target="https://office.visualstudio.com/OC/_workitems/edit/1779644" TargetMode="External"/><Relationship Id="rId39" Type="http://schemas.openxmlformats.org/officeDocument/2006/relationships/hyperlink" Target="https://office.visualstudio.com/OC/_workitems/edit/1395064" TargetMode="External"/></Relationships>
</file>

<file path=xl/worksheets/_rels/sheet12.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https://office.visualstudio.com/OC/_workitems/edit/1298218" TargetMode="External"/><Relationship Id="rId7" Type="http://schemas.openxmlformats.org/officeDocument/2006/relationships/hyperlink" Target="https://office.visualstudio.com/OC/_workitems/edit/1298224" TargetMode="External"/><Relationship Id="rId2" Type="http://schemas.openxmlformats.org/officeDocument/2006/relationships/hyperlink" Target="https://office.visualstudio.com/OC/_workitems/edit/1359918" TargetMode="External"/><Relationship Id="rId1" Type="http://schemas.openxmlformats.org/officeDocument/2006/relationships/hyperlink" Target="https://office.visualstudio.com/OC/_workitems/edit/1451397" TargetMode="External"/><Relationship Id="rId6" Type="http://schemas.openxmlformats.org/officeDocument/2006/relationships/hyperlink" Target="https://office.visualstudio.com/OC/_workitems/edit/1395064" TargetMode="External"/><Relationship Id="rId5" Type="http://schemas.openxmlformats.org/officeDocument/2006/relationships/hyperlink" Target="https://office.visualstudio.com/OC/_workitems/edit/1449786" TargetMode="External"/><Relationship Id="rId4" Type="http://schemas.openxmlformats.org/officeDocument/2006/relationships/hyperlink" Target="https://office.visualstudio.com/OC/_workitems/edit/1467710" TargetMode="External"/><Relationship Id="rId9" Type="http://schemas.openxmlformats.org/officeDocument/2006/relationships/table" Target="../tables/table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20.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762C4-DD4C-43E4-ABAE-CB5117A82E96}">
  <sheetPr codeName="Sheet2"/>
  <dimension ref="B1:M76"/>
  <sheetViews>
    <sheetView zoomScaleNormal="100" workbookViewId="0">
      <pane ySplit="3" topLeftCell="A12" activePane="bottomLeft" state="frozen"/>
      <selection pane="bottomLeft" activeCell="J12" sqref="J12"/>
    </sheetView>
  </sheetViews>
  <sheetFormatPr defaultColWidth="8.81640625" defaultRowHeight="14.5" x14ac:dyDescent="0.35"/>
  <cols>
    <col min="2" max="2" width="26" customWidth="1"/>
    <col min="3" max="3" width="71" customWidth="1"/>
    <col min="4" max="4" width="33.81640625" customWidth="1"/>
    <col min="5" max="5" width="39.26953125" customWidth="1"/>
    <col min="6" max="6" width="11.26953125" bestFit="1" customWidth="1"/>
    <col min="7" max="7" width="12.26953125" customWidth="1"/>
    <col min="8" max="8" width="36.453125" bestFit="1" customWidth="1"/>
    <col min="9" max="9" width="18.7265625" style="45" customWidth="1"/>
    <col min="10" max="10" width="22.453125" style="45" bestFit="1" customWidth="1"/>
    <col min="11" max="11" width="30.453125" bestFit="1" customWidth="1"/>
    <col min="12" max="12" width="26.1796875" customWidth="1"/>
  </cols>
  <sheetData>
    <row r="1" spans="2:12" x14ac:dyDescent="0.35"/>
    <row r="2" spans="2:12" ht="15" thickBot="1" x14ac:dyDescent="0.4"/>
    <row r="3" spans="2:12" ht="15" thickBot="1" x14ac:dyDescent="0.4">
      <c r="B3" s="46" t="s">
        <v>0</v>
      </c>
      <c r="C3" s="47" t="s">
        <v>1</v>
      </c>
      <c r="D3" s="48" t="s">
        <v>2</v>
      </c>
      <c r="E3" s="47" t="s">
        <v>3</v>
      </c>
      <c r="F3" s="49" t="s">
        <v>4</v>
      </c>
      <c r="G3" s="49" t="s">
        <v>5</v>
      </c>
      <c r="H3" s="49" t="s">
        <v>6</v>
      </c>
      <c r="I3" s="50" t="s">
        <v>7</v>
      </c>
      <c r="J3" s="51" t="s">
        <v>8</v>
      </c>
      <c r="K3" s="49" t="s">
        <v>9</v>
      </c>
      <c r="L3" s="49" t="s">
        <v>10</v>
      </c>
    </row>
    <row r="4" spans="2:12" ht="88.5" customHeight="1" thickBot="1" x14ac:dyDescent="0.4">
      <c r="B4" s="416" t="s">
        <v>11</v>
      </c>
      <c r="C4" s="52" t="s">
        <v>12</v>
      </c>
      <c r="D4" s="52"/>
      <c r="E4" s="52" t="s">
        <v>13</v>
      </c>
      <c r="F4" s="53" t="s">
        <v>14</v>
      </c>
      <c r="G4" s="54" t="s">
        <v>14</v>
      </c>
      <c r="H4" s="55" t="s">
        <v>15</v>
      </c>
      <c r="I4" s="56">
        <v>45475</v>
      </c>
      <c r="J4" s="57" t="s">
        <v>16</v>
      </c>
      <c r="K4" t="s">
        <v>17</v>
      </c>
      <c r="L4" s="44" t="s">
        <v>18</v>
      </c>
    </row>
    <row r="5" spans="2:12" ht="58" customHeight="1" thickBot="1" x14ac:dyDescent="0.4">
      <c r="B5" s="417"/>
      <c r="C5" s="58" t="s">
        <v>19</v>
      </c>
      <c r="D5" s="58"/>
      <c r="E5" s="52" t="s">
        <v>20</v>
      </c>
      <c r="F5" s="59" t="s">
        <v>14</v>
      </c>
      <c r="G5" s="53" t="s">
        <v>14</v>
      </c>
      <c r="H5" s="54" t="s">
        <v>21</v>
      </c>
      <c r="I5" s="56">
        <v>45475</v>
      </c>
      <c r="J5" s="60" t="s">
        <v>16</v>
      </c>
      <c r="K5" t="s">
        <v>17</v>
      </c>
      <c r="L5" s="44" t="s">
        <v>22</v>
      </c>
    </row>
    <row r="6" spans="2:12" ht="15" thickBot="1" x14ac:dyDescent="0.4">
      <c r="B6" s="417"/>
      <c r="C6" s="58" t="s">
        <v>23</v>
      </c>
      <c r="D6" s="58"/>
      <c r="E6" s="58"/>
      <c r="F6" s="59" t="s">
        <v>24</v>
      </c>
      <c r="G6" s="59"/>
      <c r="H6" s="53"/>
      <c r="I6" s="61"/>
      <c r="J6" s="62" t="s">
        <v>25</v>
      </c>
    </row>
    <row r="7" spans="2:12" ht="29.5" customHeight="1" thickBot="1" x14ac:dyDescent="0.4">
      <c r="B7" s="417"/>
      <c r="C7" s="58" t="s">
        <v>26</v>
      </c>
      <c r="D7" s="58"/>
      <c r="E7" s="52" t="s">
        <v>27</v>
      </c>
      <c r="F7" s="66">
        <v>45387</v>
      </c>
      <c r="G7" s="59" t="s">
        <v>24</v>
      </c>
      <c r="H7" s="53">
        <v>45412</v>
      </c>
      <c r="I7" s="61"/>
      <c r="J7" s="61"/>
    </row>
    <row r="8" spans="2:12" ht="87.65" customHeight="1" thickBot="1" x14ac:dyDescent="0.4">
      <c r="B8" s="417"/>
      <c r="C8" s="325" t="s">
        <v>28</v>
      </c>
      <c r="D8" s="326"/>
      <c r="E8" s="327" t="s">
        <v>29</v>
      </c>
      <c r="F8" s="64" t="s">
        <v>30</v>
      </c>
      <c r="G8" s="64" t="s">
        <v>30</v>
      </c>
      <c r="H8" s="64" t="s">
        <v>30</v>
      </c>
      <c r="I8" s="62"/>
      <c r="J8" s="62"/>
      <c r="L8" s="44" t="s">
        <v>31</v>
      </c>
    </row>
    <row r="9" spans="2:12" ht="29.5" thickBot="1" x14ac:dyDescent="0.4">
      <c r="B9" s="417"/>
      <c r="C9" s="52" t="s">
        <v>32</v>
      </c>
      <c r="D9" s="328"/>
      <c r="E9" s="328" t="s">
        <v>33</v>
      </c>
      <c r="F9" s="329" t="s">
        <v>14</v>
      </c>
      <c r="G9" s="59" t="s">
        <v>14</v>
      </c>
      <c r="H9" s="59" t="s">
        <v>27</v>
      </c>
      <c r="I9" s="62"/>
      <c r="J9" s="62" t="s">
        <v>16</v>
      </c>
      <c r="K9" t="s">
        <v>17</v>
      </c>
    </row>
    <row r="10" spans="2:12" ht="58.5" thickBot="1" x14ac:dyDescent="0.4">
      <c r="B10" s="417"/>
      <c r="C10" s="330" t="s">
        <v>34</v>
      </c>
      <c r="D10" s="331"/>
      <c r="E10" s="332" t="s">
        <v>35</v>
      </c>
      <c r="F10" s="53" t="s">
        <v>25</v>
      </c>
      <c r="G10" s="53" t="s">
        <v>36</v>
      </c>
      <c r="H10" s="53" t="s">
        <v>36</v>
      </c>
      <c r="I10" s="61"/>
      <c r="J10" s="61" t="s">
        <v>37</v>
      </c>
      <c r="K10" t="s">
        <v>17</v>
      </c>
      <c r="L10" s="65" t="s">
        <v>38</v>
      </c>
    </row>
    <row r="11" spans="2:12" ht="29.5" thickBot="1" x14ac:dyDescent="0.4">
      <c r="B11" s="417"/>
      <c r="C11" s="333" t="s">
        <v>39</v>
      </c>
      <c r="D11" s="331"/>
      <c r="E11" s="332" t="s">
        <v>40</v>
      </c>
      <c r="F11" s="66" t="s">
        <v>14</v>
      </c>
      <c r="G11" s="59" t="s">
        <v>25</v>
      </c>
      <c r="H11" s="59" t="s">
        <v>25</v>
      </c>
      <c r="I11" s="62"/>
      <c r="J11" s="62" t="s">
        <v>25</v>
      </c>
      <c r="K11" t="s">
        <v>17</v>
      </c>
    </row>
    <row r="12" spans="2:12" ht="29.5" thickBot="1" x14ac:dyDescent="0.4">
      <c r="B12" s="417"/>
      <c r="C12" s="67" t="s">
        <v>41</v>
      </c>
      <c r="D12" s="68"/>
      <c r="E12" s="69" t="s">
        <v>42</v>
      </c>
      <c r="F12" s="64" t="s">
        <v>14</v>
      </c>
      <c r="G12" s="66" t="s">
        <v>14</v>
      </c>
      <c r="H12" s="66" t="s">
        <v>25</v>
      </c>
      <c r="I12" s="61"/>
      <c r="J12" s="61" t="s">
        <v>37</v>
      </c>
      <c r="K12" t="s">
        <v>17</v>
      </c>
    </row>
    <row r="13" spans="2:12" ht="15" thickBot="1" x14ac:dyDescent="0.4">
      <c r="B13" s="418"/>
      <c r="C13" s="70" t="s">
        <v>43</v>
      </c>
      <c r="D13" s="71"/>
      <c r="E13" s="72" t="s">
        <v>44</v>
      </c>
      <c r="F13" s="73" t="s">
        <v>14</v>
      </c>
      <c r="G13" s="74" t="s">
        <v>25</v>
      </c>
      <c r="H13" s="75" t="s">
        <v>25</v>
      </c>
      <c r="I13" s="61"/>
      <c r="J13" s="61"/>
    </row>
    <row r="14" spans="2:12" ht="44" thickBot="1" x14ac:dyDescent="0.4">
      <c r="B14" s="417"/>
      <c r="C14" s="76" t="s">
        <v>45</v>
      </c>
      <c r="D14" s="76"/>
      <c r="E14" s="77" t="s">
        <v>46</v>
      </c>
      <c r="F14" s="78" t="s">
        <v>14</v>
      </c>
      <c r="G14" s="63" t="s">
        <v>14</v>
      </c>
      <c r="H14" s="63" t="s">
        <v>27</v>
      </c>
      <c r="I14" s="61"/>
      <c r="J14" s="61" t="s">
        <v>16</v>
      </c>
      <c r="K14" t="s">
        <v>17</v>
      </c>
    </row>
    <row r="15" spans="2:12" ht="15" thickBot="1" x14ac:dyDescent="0.4">
      <c r="B15" s="418"/>
      <c r="C15" s="79" t="s">
        <v>47</v>
      </c>
      <c r="D15" s="80"/>
      <c r="E15" s="81" t="s">
        <v>48</v>
      </c>
      <c r="F15" s="82">
        <v>45483</v>
      </c>
      <c r="G15" s="83" t="s">
        <v>25</v>
      </c>
      <c r="H15" s="84" t="s">
        <v>36</v>
      </c>
      <c r="I15" s="61"/>
      <c r="J15" s="61"/>
    </row>
    <row r="16" spans="2:12" ht="58.5" thickBot="1" x14ac:dyDescent="0.4">
      <c r="B16" s="419"/>
      <c r="C16" s="85" t="s">
        <v>49</v>
      </c>
      <c r="D16" s="86"/>
      <c r="E16" s="87" t="s">
        <v>50</v>
      </c>
      <c r="F16" s="88" t="s">
        <v>51</v>
      </c>
      <c r="G16" s="89" t="s">
        <v>51</v>
      </c>
      <c r="H16" s="90" t="s">
        <v>51</v>
      </c>
      <c r="I16" s="61"/>
      <c r="J16" s="61"/>
    </row>
    <row r="17" spans="2:12" ht="15" thickBot="1" x14ac:dyDescent="0.4">
      <c r="B17" s="420" t="s">
        <v>52</v>
      </c>
      <c r="C17" s="58" t="s">
        <v>53</v>
      </c>
      <c r="D17" s="58"/>
      <c r="E17" s="58" t="s">
        <v>54</v>
      </c>
      <c r="F17" s="91">
        <v>45473</v>
      </c>
      <c r="G17" s="59" t="s">
        <v>16</v>
      </c>
      <c r="H17" s="59" t="s">
        <v>16</v>
      </c>
      <c r="I17" s="62"/>
      <c r="J17" s="62" t="s">
        <v>16</v>
      </c>
      <c r="K17" t="s">
        <v>17</v>
      </c>
    </row>
    <row r="18" spans="2:12" ht="15" thickBot="1" x14ac:dyDescent="0.4">
      <c r="B18" s="420"/>
      <c r="C18" s="58" t="s">
        <v>55</v>
      </c>
      <c r="D18" s="58"/>
      <c r="E18" s="58" t="s">
        <v>54</v>
      </c>
      <c r="F18" s="91">
        <v>45443</v>
      </c>
      <c r="G18" s="59" t="s">
        <v>16</v>
      </c>
      <c r="H18" s="59" t="s">
        <v>16</v>
      </c>
      <c r="I18" s="62"/>
      <c r="J18" s="62" t="s">
        <v>16</v>
      </c>
      <c r="K18" t="s">
        <v>17</v>
      </c>
    </row>
    <row r="19" spans="2:12" ht="15" thickBot="1" x14ac:dyDescent="0.4">
      <c r="B19" s="420"/>
      <c r="C19" s="58" t="s">
        <v>56</v>
      </c>
      <c r="D19" s="58"/>
      <c r="E19" s="58" t="s">
        <v>54</v>
      </c>
      <c r="F19" s="91">
        <v>45443</v>
      </c>
      <c r="G19" s="59" t="s">
        <v>16</v>
      </c>
      <c r="H19" s="59" t="s">
        <v>16</v>
      </c>
      <c r="I19" s="62"/>
      <c r="J19" s="62" t="s">
        <v>16</v>
      </c>
      <c r="K19" t="s">
        <v>17</v>
      </c>
    </row>
    <row r="20" spans="2:12" ht="15" thickBot="1" x14ac:dyDescent="0.4">
      <c r="B20" s="420"/>
      <c r="C20" s="58" t="s">
        <v>57</v>
      </c>
      <c r="D20" s="58"/>
      <c r="E20" s="58" t="s">
        <v>58</v>
      </c>
      <c r="F20" s="59" t="s">
        <v>59</v>
      </c>
      <c r="G20" s="59"/>
      <c r="H20" s="59"/>
      <c r="I20" s="62"/>
      <c r="J20" s="62" t="s">
        <v>16</v>
      </c>
      <c r="K20" t="s">
        <v>17</v>
      </c>
    </row>
    <row r="21" spans="2:12" ht="15" thickBot="1" x14ac:dyDescent="0.4">
      <c r="B21" s="420"/>
      <c r="C21" s="58" t="s">
        <v>60</v>
      </c>
      <c r="D21" s="58"/>
      <c r="E21" s="58" t="s">
        <v>58</v>
      </c>
      <c r="F21" s="59" t="s">
        <v>59</v>
      </c>
      <c r="G21" s="59"/>
      <c r="H21" s="59"/>
      <c r="I21" s="62"/>
      <c r="J21" s="62" t="s">
        <v>16</v>
      </c>
      <c r="K21" t="s">
        <v>17</v>
      </c>
    </row>
    <row r="22" spans="2:12" ht="15" thickBot="1" x14ac:dyDescent="0.4">
      <c r="B22" s="420"/>
      <c r="C22" s="58" t="s">
        <v>61</v>
      </c>
      <c r="D22" s="58"/>
      <c r="E22" s="58" t="s">
        <v>58</v>
      </c>
      <c r="F22" s="59" t="s">
        <v>59</v>
      </c>
      <c r="G22" s="59"/>
      <c r="H22" s="59"/>
      <c r="I22" s="62"/>
      <c r="J22" s="62" t="s">
        <v>16</v>
      </c>
      <c r="K22" t="s">
        <v>17</v>
      </c>
    </row>
    <row r="23" spans="2:12" ht="15" thickBot="1" x14ac:dyDescent="0.4">
      <c r="B23" s="420"/>
      <c r="C23" s="58" t="s">
        <v>62</v>
      </c>
      <c r="D23" s="92"/>
      <c r="E23" s="58" t="s">
        <v>58</v>
      </c>
      <c r="F23" s="59" t="s">
        <v>59</v>
      </c>
      <c r="G23" s="59"/>
      <c r="H23" s="59"/>
      <c r="I23" s="62"/>
      <c r="J23" s="62" t="s">
        <v>16</v>
      </c>
      <c r="K23" t="s">
        <v>17</v>
      </c>
    </row>
    <row r="24" spans="2:12" ht="15" thickBot="1" x14ac:dyDescent="0.4">
      <c r="B24" s="420"/>
      <c r="C24" s="67" t="s">
        <v>63</v>
      </c>
      <c r="D24" s="93"/>
      <c r="E24" s="58" t="s">
        <v>64</v>
      </c>
      <c r="F24" s="59" t="s">
        <v>51</v>
      </c>
      <c r="G24" s="59"/>
      <c r="H24" s="59"/>
      <c r="I24" s="62"/>
      <c r="J24" s="62" t="s">
        <v>16</v>
      </c>
      <c r="K24" t="s">
        <v>17</v>
      </c>
    </row>
    <row r="25" spans="2:12" ht="15" thickBot="1" x14ac:dyDescent="0.4">
      <c r="B25" s="421"/>
      <c r="C25" s="94" t="s">
        <v>65</v>
      </c>
      <c r="D25" s="95" t="s">
        <v>66</v>
      </c>
      <c r="E25" s="58" t="s">
        <v>67</v>
      </c>
      <c r="F25" s="96">
        <v>45412</v>
      </c>
      <c r="G25" s="96">
        <v>45462</v>
      </c>
      <c r="H25" s="96">
        <v>45516</v>
      </c>
      <c r="I25" s="97">
        <v>45502</v>
      </c>
      <c r="J25" s="97">
        <v>45483</v>
      </c>
    </row>
    <row r="26" spans="2:12" ht="15" thickBot="1" x14ac:dyDescent="0.4">
      <c r="B26" s="421"/>
      <c r="C26" s="94" t="s">
        <v>68</v>
      </c>
      <c r="D26" s="95" t="s">
        <v>69</v>
      </c>
      <c r="E26" s="58" t="s">
        <v>70</v>
      </c>
      <c r="F26" s="96">
        <v>45490</v>
      </c>
      <c r="G26" s="59" t="s">
        <v>71</v>
      </c>
      <c r="H26" s="59" t="s">
        <v>72</v>
      </c>
      <c r="I26" s="97">
        <v>45502</v>
      </c>
      <c r="J26" s="62" t="s">
        <v>51</v>
      </c>
      <c r="L26" t="s">
        <v>73</v>
      </c>
    </row>
    <row r="27" spans="2:12" ht="15" thickBot="1" x14ac:dyDescent="0.4">
      <c r="B27" s="421"/>
      <c r="C27" s="68" t="s">
        <v>74</v>
      </c>
      <c r="D27" s="98" t="s">
        <v>69</v>
      </c>
      <c r="E27" s="58" t="s">
        <v>70</v>
      </c>
      <c r="F27" s="96">
        <v>45490</v>
      </c>
      <c r="G27" s="59" t="s">
        <v>71</v>
      </c>
      <c r="H27" s="59" t="s">
        <v>72</v>
      </c>
      <c r="I27" s="97">
        <v>45502</v>
      </c>
      <c r="J27" s="62" t="s">
        <v>51</v>
      </c>
      <c r="L27" t="s">
        <v>73</v>
      </c>
    </row>
    <row r="28" spans="2:12" ht="15" thickBot="1" x14ac:dyDescent="0.4">
      <c r="B28" s="420"/>
      <c r="C28" s="99" t="s">
        <v>75</v>
      </c>
      <c r="D28" s="100" t="s">
        <v>76</v>
      </c>
      <c r="E28" s="58" t="s">
        <v>33</v>
      </c>
      <c r="F28" s="53" t="s">
        <v>77</v>
      </c>
      <c r="G28" s="59" t="s">
        <v>24</v>
      </c>
      <c r="H28" s="59" t="s">
        <v>24</v>
      </c>
      <c r="I28" s="62" t="s">
        <v>78</v>
      </c>
      <c r="J28" s="62" t="s">
        <v>16</v>
      </c>
      <c r="K28" t="s">
        <v>17</v>
      </c>
    </row>
    <row r="29" spans="2:12" ht="15" thickBot="1" x14ac:dyDescent="0.4">
      <c r="B29" s="420"/>
      <c r="C29" s="58" t="s">
        <v>79</v>
      </c>
      <c r="D29" s="92"/>
      <c r="E29" s="58" t="s">
        <v>70</v>
      </c>
      <c r="F29" s="53" t="s">
        <v>24</v>
      </c>
      <c r="G29" s="59" t="s">
        <v>80</v>
      </c>
      <c r="H29" s="59" t="s">
        <v>80</v>
      </c>
      <c r="I29" s="62" t="s">
        <v>78</v>
      </c>
      <c r="J29" s="62" t="s">
        <v>16</v>
      </c>
      <c r="K29" t="s">
        <v>17</v>
      </c>
    </row>
    <row r="30" spans="2:12" ht="15" thickBot="1" x14ac:dyDescent="0.4">
      <c r="B30" s="420"/>
      <c r="C30" s="99" t="s">
        <v>81</v>
      </c>
      <c r="D30" s="101" t="s">
        <v>82</v>
      </c>
      <c r="E30" s="58" t="s">
        <v>33</v>
      </c>
      <c r="F30" s="59" t="s">
        <v>77</v>
      </c>
      <c r="G30" s="59" t="s">
        <v>24</v>
      </c>
      <c r="H30" s="59" t="s">
        <v>24</v>
      </c>
      <c r="I30" s="62" t="s">
        <v>78</v>
      </c>
      <c r="J30" s="62" t="s">
        <v>16</v>
      </c>
      <c r="K30" t="s">
        <v>17</v>
      </c>
    </row>
    <row r="31" spans="2:12" ht="15" thickBot="1" x14ac:dyDescent="0.4">
      <c r="B31" s="416" t="s">
        <v>83</v>
      </c>
      <c r="C31" s="58" t="s">
        <v>84</v>
      </c>
      <c r="D31" s="58"/>
      <c r="E31" s="58" t="s">
        <v>33</v>
      </c>
      <c r="F31" s="59" t="s">
        <v>85</v>
      </c>
      <c r="G31" s="53" t="s">
        <v>77</v>
      </c>
      <c r="H31" s="59" t="s">
        <v>80</v>
      </c>
      <c r="I31" s="97">
        <v>45428</v>
      </c>
      <c r="J31" s="62" t="s">
        <v>16</v>
      </c>
      <c r="K31" t="s">
        <v>17</v>
      </c>
    </row>
    <row r="32" spans="2:12" ht="15" thickBot="1" x14ac:dyDescent="0.4">
      <c r="B32" s="417"/>
      <c r="C32" s="58" t="s">
        <v>86</v>
      </c>
      <c r="D32" s="102" t="s">
        <v>87</v>
      </c>
      <c r="E32" s="58" t="s">
        <v>33</v>
      </c>
      <c r="F32" s="59" t="s">
        <v>24</v>
      </c>
      <c r="G32" s="53" t="s">
        <v>80</v>
      </c>
      <c r="H32" s="59" t="s">
        <v>37</v>
      </c>
      <c r="I32" s="62" t="s">
        <v>78</v>
      </c>
      <c r="J32" s="62" t="s">
        <v>16</v>
      </c>
      <c r="K32" t="s">
        <v>17</v>
      </c>
    </row>
    <row r="33" spans="2:13" ht="15" thickBot="1" x14ac:dyDescent="0.4">
      <c r="B33" s="417"/>
      <c r="C33" s="58" t="s">
        <v>88</v>
      </c>
      <c r="D33" s="102" t="s">
        <v>89</v>
      </c>
      <c r="E33" s="58" t="s">
        <v>33</v>
      </c>
      <c r="F33" s="59" t="s">
        <v>77</v>
      </c>
      <c r="G33" s="53" t="s">
        <v>24</v>
      </c>
      <c r="H33" s="59" t="s">
        <v>37</v>
      </c>
      <c r="I33" s="97">
        <v>45428</v>
      </c>
      <c r="J33" s="62" t="s">
        <v>16</v>
      </c>
      <c r="K33" t="s">
        <v>17</v>
      </c>
    </row>
    <row r="34" spans="2:13" ht="15" thickBot="1" x14ac:dyDescent="0.4">
      <c r="B34" s="417"/>
      <c r="C34" s="58" t="s">
        <v>90</v>
      </c>
      <c r="D34" s="102" t="s">
        <v>91</v>
      </c>
      <c r="E34" s="58" t="s">
        <v>92</v>
      </c>
      <c r="F34" s="59" t="s">
        <v>80</v>
      </c>
      <c r="G34" s="53" t="s">
        <v>37</v>
      </c>
      <c r="H34" s="59" t="s">
        <v>37</v>
      </c>
      <c r="I34" s="62" t="s">
        <v>78</v>
      </c>
      <c r="J34" s="62" t="s">
        <v>16</v>
      </c>
      <c r="K34" t="s">
        <v>17</v>
      </c>
    </row>
    <row r="35" spans="2:13" ht="15" thickBot="1" x14ac:dyDescent="0.4">
      <c r="B35" s="417"/>
      <c r="C35" s="58" t="s">
        <v>93</v>
      </c>
      <c r="D35" s="102" t="s">
        <v>94</v>
      </c>
      <c r="E35" s="58" t="s">
        <v>95</v>
      </c>
      <c r="F35" s="53" t="s">
        <v>37</v>
      </c>
      <c r="G35" s="53"/>
      <c r="H35" s="59"/>
      <c r="I35" s="97">
        <v>45428</v>
      </c>
      <c r="J35" s="62" t="s">
        <v>16</v>
      </c>
      <c r="K35" t="s">
        <v>17</v>
      </c>
    </row>
    <row r="36" spans="2:13" ht="15" thickBot="1" x14ac:dyDescent="0.4">
      <c r="B36" s="417"/>
      <c r="C36" s="58" t="s">
        <v>96</v>
      </c>
      <c r="D36" s="58"/>
      <c r="E36" s="58" t="s">
        <v>16</v>
      </c>
      <c r="F36" s="59"/>
      <c r="G36" s="53"/>
      <c r="H36" s="53"/>
      <c r="I36" s="61">
        <v>45428</v>
      </c>
      <c r="J36" s="62" t="s">
        <v>16</v>
      </c>
      <c r="K36" t="s">
        <v>17</v>
      </c>
    </row>
    <row r="37" spans="2:13" ht="15" thickBot="1" x14ac:dyDescent="0.4">
      <c r="B37" s="422"/>
      <c r="C37" s="58" t="s">
        <v>97</v>
      </c>
      <c r="D37" s="58"/>
      <c r="E37" s="58" t="s">
        <v>98</v>
      </c>
      <c r="F37" s="59"/>
      <c r="G37" s="53"/>
      <c r="H37" s="53"/>
      <c r="I37" s="61" t="s">
        <v>78</v>
      </c>
      <c r="J37" s="62" t="s">
        <v>16</v>
      </c>
    </row>
    <row r="38" spans="2:13" ht="15" thickBot="1" x14ac:dyDescent="0.4">
      <c r="B38" s="420" t="s">
        <v>99</v>
      </c>
      <c r="C38" s="58" t="s">
        <v>100</v>
      </c>
      <c r="D38" s="58"/>
      <c r="E38" s="58" t="s">
        <v>33</v>
      </c>
      <c r="F38" s="59" t="s">
        <v>85</v>
      </c>
      <c r="G38" s="59" t="s">
        <v>77</v>
      </c>
      <c r="H38" s="59" t="s">
        <v>24</v>
      </c>
      <c r="I38" s="62" t="s">
        <v>78</v>
      </c>
      <c r="J38" s="62" t="s">
        <v>16</v>
      </c>
    </row>
    <row r="39" spans="2:13" ht="15" thickBot="1" x14ac:dyDescent="0.4">
      <c r="B39" s="420"/>
      <c r="C39" s="58" t="s">
        <v>101</v>
      </c>
      <c r="D39" s="58"/>
      <c r="E39" s="58" t="s">
        <v>70</v>
      </c>
      <c r="F39" s="59" t="s">
        <v>24</v>
      </c>
      <c r="G39" s="59" t="s">
        <v>80</v>
      </c>
      <c r="H39" s="59" t="s">
        <v>37</v>
      </c>
      <c r="I39" s="62" t="s">
        <v>78</v>
      </c>
      <c r="J39" s="62" t="s">
        <v>16</v>
      </c>
    </row>
    <row r="40" spans="2:13" ht="15" thickBot="1" x14ac:dyDescent="0.4">
      <c r="B40" s="420"/>
      <c r="C40" s="58" t="s">
        <v>102</v>
      </c>
      <c r="D40" s="58"/>
      <c r="E40" s="58" t="s">
        <v>70</v>
      </c>
      <c r="F40" s="53" t="s">
        <v>24</v>
      </c>
      <c r="G40" s="59" t="s">
        <v>80</v>
      </c>
      <c r="H40" s="59" t="s">
        <v>37</v>
      </c>
      <c r="I40" s="62" t="s">
        <v>78</v>
      </c>
      <c r="J40" s="62" t="s">
        <v>16</v>
      </c>
    </row>
    <row r="41" spans="2:13" ht="15" thickBot="1" x14ac:dyDescent="0.4">
      <c r="B41" s="423"/>
      <c r="C41" s="58" t="s">
        <v>103</v>
      </c>
      <c r="D41" s="58"/>
      <c r="E41" s="58" t="s">
        <v>70</v>
      </c>
      <c r="F41" s="59" t="s">
        <v>80</v>
      </c>
      <c r="G41" s="59" t="s">
        <v>37</v>
      </c>
      <c r="H41" s="59"/>
      <c r="I41" s="62" t="s">
        <v>78</v>
      </c>
      <c r="J41" s="62" t="s">
        <v>16</v>
      </c>
    </row>
    <row r="42" spans="2:13" ht="15" thickBot="1" x14ac:dyDescent="0.4">
      <c r="B42" s="424" t="s">
        <v>104</v>
      </c>
      <c r="C42" s="58" t="s">
        <v>105</v>
      </c>
      <c r="D42" s="58"/>
      <c r="E42" s="58" t="s">
        <v>27</v>
      </c>
      <c r="F42" s="53">
        <v>45412</v>
      </c>
      <c r="G42" s="53">
        <v>45427</v>
      </c>
      <c r="H42" s="53">
        <v>45443</v>
      </c>
      <c r="I42" s="61"/>
      <c r="J42" s="415" t="s">
        <v>37</v>
      </c>
      <c r="K42" t="s">
        <v>17</v>
      </c>
    </row>
    <row r="43" spans="2:13" ht="15" thickBot="1" x14ac:dyDescent="0.4">
      <c r="B43" s="420"/>
      <c r="C43" s="92" t="s">
        <v>106</v>
      </c>
      <c r="D43" s="92"/>
      <c r="E43" s="58" t="s">
        <v>107</v>
      </c>
      <c r="F43" s="53">
        <v>45404</v>
      </c>
      <c r="G43" s="53">
        <v>45413</v>
      </c>
      <c r="H43" s="66">
        <v>45427</v>
      </c>
      <c r="I43" s="61"/>
      <c r="J43" s="415"/>
      <c r="K43" t="s">
        <v>17</v>
      </c>
    </row>
    <row r="44" spans="2:13" ht="15" thickBot="1" x14ac:dyDescent="0.4">
      <c r="B44" s="421"/>
      <c r="C44" s="103" t="s">
        <v>108</v>
      </c>
      <c r="E44" s="58" t="s">
        <v>70</v>
      </c>
      <c r="F44" s="53">
        <v>45418</v>
      </c>
      <c r="G44" s="104" t="s">
        <v>109</v>
      </c>
      <c r="H44" s="103" t="s">
        <v>37</v>
      </c>
      <c r="J44" s="415"/>
      <c r="K44" t="s">
        <v>110</v>
      </c>
      <c r="L44" s="44"/>
      <c r="M44" s="105"/>
    </row>
    <row r="45" spans="2:13" ht="15" thickBot="1" x14ac:dyDescent="0.4">
      <c r="B45" s="421"/>
      <c r="C45" s="106" t="s">
        <v>111</v>
      </c>
      <c r="E45" s="58" t="s">
        <v>70</v>
      </c>
      <c r="F45" s="53">
        <v>45418</v>
      </c>
      <c r="G45" s="104" t="s">
        <v>109</v>
      </c>
      <c r="H45" s="106" t="s">
        <v>37</v>
      </c>
      <c r="J45" s="415"/>
      <c r="K45" t="s">
        <v>17</v>
      </c>
      <c r="L45" s="44"/>
      <c r="M45" s="105"/>
    </row>
    <row r="46" spans="2:13" ht="15" thickBot="1" x14ac:dyDescent="0.4">
      <c r="B46" s="420"/>
      <c r="C46" s="58" t="s">
        <v>112</v>
      </c>
      <c r="D46" s="58"/>
      <c r="E46" s="58" t="s">
        <v>70</v>
      </c>
      <c r="F46" s="53">
        <v>45412</v>
      </c>
      <c r="G46" s="53">
        <v>45429</v>
      </c>
      <c r="H46" s="53" t="s">
        <v>37</v>
      </c>
      <c r="I46" s="61"/>
      <c r="J46" s="415"/>
    </row>
    <row r="47" spans="2:13" ht="15" thickBot="1" x14ac:dyDescent="0.4">
      <c r="B47" s="420"/>
      <c r="C47" s="58" t="s">
        <v>113</v>
      </c>
      <c r="D47" s="58"/>
      <c r="E47" s="58" t="s">
        <v>70</v>
      </c>
      <c r="F47" s="53">
        <v>45427</v>
      </c>
      <c r="G47" s="53" t="s">
        <v>37</v>
      </c>
      <c r="H47" s="53" t="s">
        <v>37</v>
      </c>
      <c r="I47" s="61"/>
      <c r="J47" s="415"/>
      <c r="K47" t="s">
        <v>17</v>
      </c>
    </row>
    <row r="48" spans="2:13" ht="15" thickBot="1" x14ac:dyDescent="0.4">
      <c r="B48" s="423"/>
      <c r="C48" s="58" t="s">
        <v>114</v>
      </c>
      <c r="D48" s="58"/>
      <c r="E48" s="58" t="s">
        <v>115</v>
      </c>
      <c r="F48" s="59" t="s">
        <v>116</v>
      </c>
      <c r="G48" s="59" t="s">
        <v>116</v>
      </c>
      <c r="H48" s="59" t="s">
        <v>116</v>
      </c>
      <c r="I48" s="62"/>
      <c r="J48" s="415"/>
    </row>
    <row r="49" spans="2:12" ht="15" thickBot="1" x14ac:dyDescent="0.4">
      <c r="B49" s="416" t="s">
        <v>117</v>
      </c>
      <c r="C49" s="58" t="s">
        <v>118</v>
      </c>
      <c r="D49" s="58"/>
      <c r="E49" s="58" t="s">
        <v>70</v>
      </c>
      <c r="F49" s="59" t="s">
        <v>54</v>
      </c>
      <c r="G49" s="59" t="s">
        <v>54</v>
      </c>
      <c r="H49" s="59" t="s">
        <v>54</v>
      </c>
      <c r="I49" s="62"/>
      <c r="J49" s="62" t="s">
        <v>14</v>
      </c>
      <c r="K49" t="s">
        <v>17</v>
      </c>
    </row>
    <row r="50" spans="2:12" ht="15" thickBot="1" x14ac:dyDescent="0.4">
      <c r="B50" s="417"/>
      <c r="C50" s="58" t="s">
        <v>119</v>
      </c>
      <c r="D50" s="58"/>
      <c r="E50" s="58" t="s">
        <v>33</v>
      </c>
      <c r="F50" s="59" t="s">
        <v>14</v>
      </c>
      <c r="G50" s="59" t="s">
        <v>14</v>
      </c>
      <c r="H50" s="107" t="s">
        <v>120</v>
      </c>
      <c r="I50" s="62"/>
      <c r="J50" s="62" t="s">
        <v>14</v>
      </c>
      <c r="K50" t="s">
        <v>17</v>
      </c>
    </row>
    <row r="51" spans="2:12" ht="15" thickBot="1" x14ac:dyDescent="0.4">
      <c r="B51" s="417"/>
      <c r="C51" s="58" t="s">
        <v>121</v>
      </c>
      <c r="D51" s="58"/>
      <c r="E51" s="58" t="s">
        <v>33</v>
      </c>
      <c r="F51" s="59" t="s">
        <v>14</v>
      </c>
      <c r="G51" s="53" t="s">
        <v>14</v>
      </c>
      <c r="H51" s="107" t="s">
        <v>122</v>
      </c>
      <c r="I51" s="62"/>
      <c r="J51" s="62" t="s">
        <v>14</v>
      </c>
      <c r="K51" t="s">
        <v>17</v>
      </c>
    </row>
    <row r="52" spans="2:12" ht="15" thickBot="1" x14ac:dyDescent="0.4">
      <c r="B52" s="417"/>
      <c r="C52" s="58" t="s">
        <v>123</v>
      </c>
      <c r="D52" s="58"/>
      <c r="E52" s="58" t="s">
        <v>124</v>
      </c>
      <c r="F52" s="59" t="s">
        <v>54</v>
      </c>
      <c r="G52" s="59" t="s">
        <v>54</v>
      </c>
      <c r="H52" s="59" t="s">
        <v>54</v>
      </c>
      <c r="I52" s="62"/>
      <c r="J52" s="62" t="s">
        <v>125</v>
      </c>
      <c r="K52" t="s">
        <v>17</v>
      </c>
    </row>
    <row r="53" spans="2:12" ht="15" thickBot="1" x14ac:dyDescent="0.4">
      <c r="B53" s="417"/>
      <c r="C53" s="108" t="s">
        <v>126</v>
      </c>
      <c r="D53" s="108"/>
      <c r="E53" s="108" t="s">
        <v>92</v>
      </c>
      <c r="F53" s="109" t="s">
        <v>127</v>
      </c>
      <c r="G53" s="59"/>
      <c r="H53" s="59"/>
      <c r="I53" s="62"/>
      <c r="J53" s="62" t="s">
        <v>125</v>
      </c>
      <c r="K53" t="s">
        <v>17</v>
      </c>
    </row>
    <row r="54" spans="2:12" ht="15" thickBot="1" x14ac:dyDescent="0.4">
      <c r="B54" s="417"/>
      <c r="C54" s="58" t="s">
        <v>128</v>
      </c>
      <c r="D54" s="58"/>
      <c r="E54" s="58" t="s">
        <v>129</v>
      </c>
      <c r="F54" s="53">
        <v>45484</v>
      </c>
      <c r="G54" s="53">
        <v>45504</v>
      </c>
      <c r="H54" s="59" t="s">
        <v>130</v>
      </c>
      <c r="I54" s="62"/>
      <c r="J54" s="62" t="s">
        <v>14</v>
      </c>
      <c r="K54" t="s">
        <v>131</v>
      </c>
    </row>
    <row r="55" spans="2:12" ht="15" thickBot="1" x14ac:dyDescent="0.4">
      <c r="B55" s="417"/>
      <c r="C55" s="108" t="s">
        <v>132</v>
      </c>
      <c r="D55" s="58"/>
      <c r="E55" s="108" t="s">
        <v>92</v>
      </c>
      <c r="F55" s="53" t="s">
        <v>133</v>
      </c>
      <c r="G55" s="59"/>
      <c r="H55" s="59"/>
      <c r="I55" s="62"/>
      <c r="J55" s="62"/>
    </row>
    <row r="56" spans="2:12" ht="15" thickBot="1" x14ac:dyDescent="0.4">
      <c r="B56" s="422"/>
      <c r="C56" s="58" t="s">
        <v>134</v>
      </c>
      <c r="D56" s="58"/>
      <c r="E56" s="58" t="s">
        <v>70</v>
      </c>
      <c r="F56" s="53">
        <v>45387</v>
      </c>
      <c r="G56" s="59" t="s">
        <v>24</v>
      </c>
      <c r="H56" s="59" t="s">
        <v>135</v>
      </c>
      <c r="I56" s="62"/>
      <c r="J56" s="62" t="s">
        <v>37</v>
      </c>
      <c r="K56" t="s">
        <v>17</v>
      </c>
    </row>
    <row r="57" spans="2:12" ht="15" thickBot="1" x14ac:dyDescent="0.4">
      <c r="B57" s="420" t="s">
        <v>136</v>
      </c>
      <c r="C57" s="58" t="s">
        <v>137</v>
      </c>
      <c r="D57" s="58"/>
      <c r="E57" s="58" t="s">
        <v>33</v>
      </c>
      <c r="F57" s="59" t="s">
        <v>14</v>
      </c>
      <c r="G57" s="59" t="s">
        <v>14</v>
      </c>
      <c r="H57" s="53" t="s">
        <v>16</v>
      </c>
      <c r="I57" s="61"/>
      <c r="J57" s="62" t="s">
        <v>25</v>
      </c>
      <c r="K57" t="s">
        <v>17</v>
      </c>
    </row>
    <row r="58" spans="2:12" ht="15" thickBot="1" x14ac:dyDescent="0.4">
      <c r="B58" s="420"/>
      <c r="C58" s="58" t="s">
        <v>138</v>
      </c>
      <c r="D58" s="58"/>
      <c r="E58" s="58" t="s">
        <v>70</v>
      </c>
      <c r="F58" s="53" t="s">
        <v>37</v>
      </c>
      <c r="G58" s="53" t="s">
        <v>25</v>
      </c>
      <c r="H58" s="53" t="s">
        <v>139</v>
      </c>
      <c r="I58" s="61"/>
      <c r="J58" s="62" t="s">
        <v>25</v>
      </c>
      <c r="K58" t="s">
        <v>17</v>
      </c>
    </row>
    <row r="59" spans="2:12" ht="15" thickBot="1" x14ac:dyDescent="0.4">
      <c r="B59" s="420"/>
      <c r="C59" s="58" t="s">
        <v>140</v>
      </c>
      <c r="D59" s="58"/>
      <c r="E59" s="58" t="s">
        <v>70</v>
      </c>
      <c r="F59" s="53" t="s">
        <v>37</v>
      </c>
      <c r="G59" s="53" t="s">
        <v>25</v>
      </c>
      <c r="H59" s="53" t="s">
        <v>139</v>
      </c>
      <c r="I59" s="61"/>
      <c r="J59" s="62" t="s">
        <v>25</v>
      </c>
      <c r="K59" t="s">
        <v>17</v>
      </c>
    </row>
    <row r="60" spans="2:12" ht="15" thickBot="1" x14ac:dyDescent="0.4">
      <c r="B60" s="420"/>
      <c r="C60" s="58" t="s">
        <v>141</v>
      </c>
      <c r="D60" s="58"/>
      <c r="E60" s="58" t="s">
        <v>92</v>
      </c>
      <c r="F60" s="53" t="s">
        <v>30</v>
      </c>
      <c r="G60" s="53"/>
      <c r="H60" s="53"/>
      <c r="I60" s="61"/>
      <c r="J60" s="62"/>
    </row>
    <row r="61" spans="2:12" ht="15" thickBot="1" x14ac:dyDescent="0.4">
      <c r="B61" s="420"/>
      <c r="C61" s="58" t="s">
        <v>142</v>
      </c>
      <c r="D61" s="58"/>
      <c r="E61" s="58" t="s">
        <v>33</v>
      </c>
      <c r="F61" s="59" t="s">
        <v>14</v>
      </c>
      <c r="G61" s="59" t="s">
        <v>14</v>
      </c>
      <c r="H61" s="53" t="s">
        <v>27</v>
      </c>
      <c r="I61" s="61"/>
      <c r="J61" s="62"/>
    </row>
    <row r="62" spans="2:12" ht="15" thickBot="1" x14ac:dyDescent="0.4">
      <c r="B62" s="420"/>
      <c r="C62" s="58" t="s">
        <v>143</v>
      </c>
      <c r="D62" s="58"/>
      <c r="E62" s="58" t="s">
        <v>70</v>
      </c>
      <c r="F62" s="53" t="s">
        <v>14</v>
      </c>
      <c r="G62" s="59" t="s">
        <v>25</v>
      </c>
      <c r="H62" s="53" t="s">
        <v>25</v>
      </c>
      <c r="I62" s="61"/>
      <c r="J62" s="62"/>
      <c r="L62" t="s">
        <v>144</v>
      </c>
    </row>
    <row r="63" spans="2:12" ht="15" thickBot="1" x14ac:dyDescent="0.4">
      <c r="B63" s="420"/>
      <c r="C63" s="58" t="s">
        <v>145</v>
      </c>
      <c r="D63" s="58"/>
      <c r="E63" s="58" t="s">
        <v>92</v>
      </c>
      <c r="F63" s="59"/>
      <c r="G63" s="59"/>
      <c r="H63" s="59"/>
      <c r="I63" s="62"/>
      <c r="J63" s="62"/>
    </row>
    <row r="64" spans="2:12" ht="15" thickBot="1" x14ac:dyDescent="0.4">
      <c r="B64" s="420"/>
      <c r="C64" s="58" t="s">
        <v>146</v>
      </c>
      <c r="D64" s="58"/>
      <c r="E64" s="58" t="s">
        <v>70</v>
      </c>
      <c r="F64" s="59" t="s">
        <v>14</v>
      </c>
      <c r="G64" s="59" t="s">
        <v>14</v>
      </c>
      <c r="H64" s="59" t="s">
        <v>25</v>
      </c>
      <c r="I64" s="62"/>
      <c r="J64" s="62" t="s">
        <v>125</v>
      </c>
    </row>
    <row r="65" spans="2:11" ht="15" thickBot="1" x14ac:dyDescent="0.4">
      <c r="B65" s="420"/>
      <c r="C65" s="58" t="s">
        <v>147</v>
      </c>
      <c r="D65" s="58"/>
      <c r="E65" s="58" t="s">
        <v>70</v>
      </c>
      <c r="F65" s="53" t="s">
        <v>80</v>
      </c>
      <c r="G65" s="59" t="s">
        <v>148</v>
      </c>
      <c r="H65" s="59" t="s">
        <v>16</v>
      </c>
      <c r="I65" s="62"/>
      <c r="J65" s="62" t="s">
        <v>125</v>
      </c>
    </row>
    <row r="66" spans="2:11" ht="15" thickBot="1" x14ac:dyDescent="0.4">
      <c r="B66" s="106" t="s">
        <v>149</v>
      </c>
      <c r="C66" s="58" t="s">
        <v>150</v>
      </c>
      <c r="D66" s="58"/>
      <c r="E66" s="58" t="s">
        <v>151</v>
      </c>
      <c r="F66" s="59" t="s">
        <v>152</v>
      </c>
      <c r="G66" s="59"/>
      <c r="H66" s="59"/>
      <c r="I66" s="62"/>
      <c r="J66" s="62" t="s">
        <v>125</v>
      </c>
    </row>
    <row r="67" spans="2:11" ht="15" thickBot="1" x14ac:dyDescent="0.4">
      <c r="B67" s="420" t="s">
        <v>153</v>
      </c>
      <c r="C67" s="58" t="s">
        <v>154</v>
      </c>
      <c r="D67" s="58"/>
      <c r="E67" s="58" t="s">
        <v>33</v>
      </c>
      <c r="F67" s="59" t="s">
        <v>14</v>
      </c>
      <c r="G67" s="59" t="s">
        <v>14</v>
      </c>
      <c r="H67" s="59" t="s">
        <v>27</v>
      </c>
      <c r="I67" s="62"/>
      <c r="J67" s="62" t="s">
        <v>125</v>
      </c>
      <c r="K67" t="s">
        <v>17</v>
      </c>
    </row>
    <row r="68" spans="2:11" ht="15" thickBot="1" x14ac:dyDescent="0.4">
      <c r="B68" s="420"/>
      <c r="C68" s="58" t="s">
        <v>155</v>
      </c>
      <c r="D68" s="110" t="s">
        <v>156</v>
      </c>
      <c r="E68" s="58" t="s">
        <v>70</v>
      </c>
      <c r="F68" s="111" t="s">
        <v>157</v>
      </c>
      <c r="G68" s="53" t="s">
        <v>158</v>
      </c>
      <c r="H68" s="59" t="s">
        <v>37</v>
      </c>
      <c r="I68" s="62"/>
      <c r="J68" s="421" t="s">
        <v>37</v>
      </c>
      <c r="K68" t="s">
        <v>17</v>
      </c>
    </row>
    <row r="69" spans="2:11" ht="15" thickBot="1" x14ac:dyDescent="0.4">
      <c r="B69" s="420"/>
      <c r="C69" s="58" t="s">
        <v>159</v>
      </c>
      <c r="D69" s="110" t="s">
        <v>160</v>
      </c>
      <c r="E69" s="58" t="s">
        <v>70</v>
      </c>
      <c r="F69" s="53" t="s">
        <v>158</v>
      </c>
      <c r="G69" s="107" t="s">
        <v>161</v>
      </c>
      <c r="H69" s="59" t="s">
        <v>116</v>
      </c>
      <c r="I69" s="62"/>
      <c r="J69" s="421"/>
      <c r="K69" t="s">
        <v>17</v>
      </c>
    </row>
    <row r="70" spans="2:11" ht="15" thickBot="1" x14ac:dyDescent="0.4">
      <c r="B70" s="420"/>
      <c r="C70" s="58" t="s">
        <v>162</v>
      </c>
      <c r="D70" s="110" t="s">
        <v>163</v>
      </c>
      <c r="E70" s="58" t="s">
        <v>70</v>
      </c>
      <c r="F70" s="53" t="s">
        <v>80</v>
      </c>
      <c r="G70" s="59" t="s">
        <v>37</v>
      </c>
      <c r="H70" s="59" t="s">
        <v>37</v>
      </c>
      <c r="I70" s="62"/>
      <c r="J70" s="421"/>
      <c r="K70" t="s">
        <v>17</v>
      </c>
    </row>
    <row r="71" spans="2:11" ht="15" thickBot="1" x14ac:dyDescent="0.4">
      <c r="B71" s="420"/>
      <c r="C71" s="58" t="s">
        <v>164</v>
      </c>
      <c r="D71" s="110" t="s">
        <v>165</v>
      </c>
      <c r="E71" s="58" t="s">
        <v>70</v>
      </c>
      <c r="F71" s="53" t="s">
        <v>24</v>
      </c>
      <c r="G71" s="59" t="s">
        <v>80</v>
      </c>
      <c r="H71" s="59" t="s">
        <v>37</v>
      </c>
      <c r="I71" s="62"/>
      <c r="J71" s="421"/>
      <c r="K71" t="s">
        <v>17</v>
      </c>
    </row>
    <row r="72" spans="2:11" ht="15" thickBot="1" x14ac:dyDescent="0.4">
      <c r="B72" s="420"/>
      <c r="C72" s="58" t="s">
        <v>166</v>
      </c>
      <c r="D72" s="110" t="s">
        <v>167</v>
      </c>
      <c r="E72" s="58" t="s">
        <v>33</v>
      </c>
      <c r="F72" s="53" t="s">
        <v>14</v>
      </c>
      <c r="G72" s="59" t="s">
        <v>24</v>
      </c>
      <c r="H72" s="59" t="s">
        <v>37</v>
      </c>
      <c r="I72" s="62"/>
      <c r="J72" s="421"/>
    </row>
    <row r="73" spans="2:11" ht="15" thickBot="1" x14ac:dyDescent="0.4">
      <c r="B73" s="420"/>
      <c r="C73" s="58" t="s">
        <v>168</v>
      </c>
      <c r="D73" s="58"/>
      <c r="E73" s="58" t="s">
        <v>169</v>
      </c>
      <c r="F73" s="53" t="s">
        <v>116</v>
      </c>
      <c r="G73" s="59" t="s">
        <v>116</v>
      </c>
      <c r="H73" s="59" t="s">
        <v>116</v>
      </c>
      <c r="I73" s="62"/>
      <c r="J73" s="421"/>
    </row>
    <row r="74" spans="2:11" ht="15" thickBot="1" x14ac:dyDescent="0.4">
      <c r="B74" s="425"/>
      <c r="C74" s="58" t="s">
        <v>170</v>
      </c>
      <c r="D74" s="110" t="s">
        <v>171</v>
      </c>
      <c r="E74" s="58" t="s">
        <v>172</v>
      </c>
      <c r="F74" s="53" t="s">
        <v>37</v>
      </c>
      <c r="G74" s="59" t="s">
        <v>116</v>
      </c>
      <c r="H74" s="59" t="s">
        <v>116</v>
      </c>
      <c r="I74" s="62"/>
      <c r="J74" s="421"/>
    </row>
    <row r="75" spans="2:11" ht="15" thickBot="1" x14ac:dyDescent="0.4">
      <c r="B75" s="416" t="s">
        <v>173</v>
      </c>
      <c r="C75" s="108" t="s">
        <v>174</v>
      </c>
      <c r="D75" s="108"/>
      <c r="E75" s="108" t="s">
        <v>175</v>
      </c>
      <c r="F75" s="112" t="s">
        <v>14</v>
      </c>
      <c r="G75" s="111" t="s">
        <v>16</v>
      </c>
      <c r="H75" s="111" t="s">
        <v>16</v>
      </c>
      <c r="I75" s="113"/>
      <c r="J75" s="113"/>
    </row>
    <row r="76" spans="2:11" ht="29.5" thickBot="1" x14ac:dyDescent="0.4">
      <c r="B76" s="422"/>
      <c r="C76" s="52" t="s">
        <v>176</v>
      </c>
      <c r="D76" s="102" t="s">
        <v>177</v>
      </c>
      <c r="E76" s="58" t="s">
        <v>178</v>
      </c>
      <c r="F76" s="107" t="s">
        <v>179</v>
      </c>
      <c r="G76" s="53" t="s">
        <v>116</v>
      </c>
      <c r="H76" s="53" t="s">
        <v>116</v>
      </c>
      <c r="I76" s="61"/>
      <c r="J76" s="61" t="s">
        <v>51</v>
      </c>
    </row>
  </sheetData>
  <autoFilter ref="C3:L76" xr:uid="{C2F5480C-89B3-4BA0-8C8D-A58CB5EC2CC2}"/>
  <mergeCells count="11">
    <mergeCell ref="B49:B56"/>
    <mergeCell ref="B57:B65"/>
    <mergeCell ref="B67:B74"/>
    <mergeCell ref="J68:J74"/>
    <mergeCell ref="B75:B76"/>
    <mergeCell ref="J42:J48"/>
    <mergeCell ref="B4:B16"/>
    <mergeCell ref="B17:B30"/>
    <mergeCell ref="B31:B37"/>
    <mergeCell ref="B38:B41"/>
    <mergeCell ref="B42:B48"/>
  </mergeCells>
  <conditionalFormatting sqref="F4:J4 F5:G5 I5:J5">
    <cfRule type="cellIs" dxfId="4" priority="1" operator="equal">
      <formula>DATEVALUE("3/1/2022")</formula>
    </cfRule>
  </conditionalFormatting>
  <hyperlinks>
    <hyperlink ref="D3" r:id="rId1" xr:uid="{6864E400-5869-43D7-8E96-46A58D773640}"/>
    <hyperlink ref="D33" r:id="rId2" display="https://office.visualstudio.com/OC/_workitems/edit/8789523/?triage=true" xr:uid="{0D2B77C2-BC9F-44F8-827D-A3F8E7A051BD}"/>
    <hyperlink ref="D32" r:id="rId3" display="https://office.visualstudio.com/OC/_workitems/edit/8795700/?triage=true" xr:uid="{EC0D3C8A-2F98-4AE7-A90E-4EE60ECA1521}"/>
    <hyperlink ref="D34" r:id="rId4" display="https://office.visualstudio.com/OC/_queries/edit/8795704/?triage=true" xr:uid="{991D0442-2F79-4B25-8014-5F1031222CF1}"/>
    <hyperlink ref="D35" r:id="rId5" display="https://office.visualstudio.com/OC/_queries/edit/8795710/?triage=true" xr:uid="{C8495ED7-D020-4AE8-961E-6D590FFC3F09}"/>
    <hyperlink ref="D28" r:id="rId6" display="https://office.visualstudio.com/OC/_queries/edit/8789529/?triage=true" xr:uid="{CA343E5C-A654-4455-B4F3-A30202C179E7}"/>
    <hyperlink ref="D30" r:id="rId7" display="https://office.visualstudio.com/OC/_queries/edit/8795670/?triage=true" xr:uid="{7DCCE056-AC4D-451F-AF66-AA71C6DB1CE0}"/>
    <hyperlink ref="D68" r:id="rId8" display="Development (Feature 8843048)" xr:uid="{120AE8D9-206E-4499-BCA9-A3FE0BAFC7C9}"/>
    <hyperlink ref="D69" r:id="rId9" display="Development (Feature 8843097)" xr:uid="{5D1AE350-47F9-4341-A6EB-235DBE97EAF6}"/>
    <hyperlink ref="D70" r:id="rId10" display="Planning (Epic 8843982)" xr:uid="{63C13A9F-9DA5-445F-A6AB-16837C4F796C}"/>
    <hyperlink ref="D71" r:id="rId11" display="Development (Epic 8844011)" xr:uid="{5A6638AE-B9B7-49DF-8C9E-8B1C4F213FC4}"/>
    <hyperlink ref="D72" r:id="rId12" display="Development (Feature 8844025)" xr:uid="{19988735-2B91-40DD-BDBD-9F5A8D1ACB56}"/>
    <hyperlink ref="D74" r:id="rId13" display="Planning (Feature 8844027)" xr:uid="{AE457E37-29A5-4E22-A920-5FFEB3C398C0}"/>
    <hyperlink ref="D76" r:id="rId14" display="https://office.visualstudio.com/OC/_workitems/edit/8839695" xr:uid="{0A1D43E9-B1B7-451B-9492-D205CA56EF4B}"/>
    <hyperlink ref="D25" r:id="rId15" xr:uid="{53393F28-6281-455C-A68F-5F635FAB9500}"/>
    <hyperlink ref="D26" r:id="rId16" xr:uid="{7D989FEF-47C9-4558-B200-7FF9761186DD}"/>
    <hyperlink ref="D27" r:id="rId17" xr:uid="{3DD9D38C-9305-4DBC-B3A3-63C2B71421B1}"/>
  </hyperlinks>
  <pageMargins left="0.7" right="0.7" top="0.75" bottom="0.75" header="0.3" footer="0.3"/>
  <pageSetup orientation="portrait" r:id="rId18"/>
  <legacyDrawing r:id="rId1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9AABC-0BF4-41AC-83B0-8F53E088EAEE}">
  <sheetPr codeName="Sheet3">
    <tabColor rgb="FFF6F1C6"/>
  </sheetPr>
  <dimension ref="A1:AS181"/>
  <sheetViews>
    <sheetView zoomScale="83" zoomScaleNormal="49" workbookViewId="0">
      <selection activeCell="D173" sqref="D173"/>
    </sheetView>
  </sheetViews>
  <sheetFormatPr defaultRowHeight="14.5" outlineLevelCol="1" x14ac:dyDescent="0.35"/>
  <cols>
    <col min="2" max="2" width="15.81640625" customWidth="1"/>
    <col min="3" max="3" width="28" style="7" bestFit="1" customWidth="1"/>
    <col min="4" max="4" width="23" bestFit="1" customWidth="1"/>
    <col min="5" max="5" width="12.54296875" customWidth="1"/>
    <col min="6" max="17" width="12.7265625" customWidth="1"/>
    <col min="18" max="20" width="13.26953125" customWidth="1"/>
    <col min="21" max="21" width="7" customWidth="1"/>
    <col min="22" max="29" width="13.26953125" customWidth="1"/>
    <col min="30" max="30" width="5.81640625" customWidth="1"/>
    <col min="31" max="42" width="13.26953125" customWidth="1" outlineLevel="1"/>
    <col min="43" max="62" width="12.7265625" customWidth="1"/>
  </cols>
  <sheetData>
    <row r="1" spans="1:45" x14ac:dyDescent="0.35">
      <c r="A1" s="1" t="s">
        <v>180</v>
      </c>
      <c r="B1" s="2">
        <v>0.3</v>
      </c>
      <c r="C1" s="3" t="s">
        <v>181</v>
      </c>
    </row>
    <row r="2" spans="1:45" x14ac:dyDescent="0.35">
      <c r="A2" s="4" t="s">
        <v>182</v>
      </c>
      <c r="B2" s="5">
        <v>0.3</v>
      </c>
      <c r="C2" s="6" t="s">
        <v>183</v>
      </c>
      <c r="E2" s="7" t="s">
        <v>184</v>
      </c>
      <c r="F2" s="7" t="s">
        <v>184</v>
      </c>
      <c r="G2" s="7" t="s">
        <v>184</v>
      </c>
      <c r="H2" s="7" t="s">
        <v>184</v>
      </c>
      <c r="I2" s="7" t="s">
        <v>184</v>
      </c>
      <c r="J2" s="7" t="s">
        <v>184</v>
      </c>
      <c r="K2" s="7" t="s">
        <v>184</v>
      </c>
      <c r="L2" s="7" t="s">
        <v>184</v>
      </c>
      <c r="M2" s="7" t="s">
        <v>184</v>
      </c>
      <c r="N2" s="7" t="s">
        <v>184</v>
      </c>
      <c r="O2" s="7" t="s">
        <v>184</v>
      </c>
      <c r="P2" s="7" t="s">
        <v>184</v>
      </c>
      <c r="Q2" s="7" t="s">
        <v>184</v>
      </c>
      <c r="R2" s="7" t="s">
        <v>184</v>
      </c>
      <c r="S2" s="7" t="s">
        <v>184</v>
      </c>
      <c r="T2" s="7" t="s">
        <v>184</v>
      </c>
      <c r="V2" s="7" t="s">
        <v>185</v>
      </c>
      <c r="W2" s="7" t="s">
        <v>185</v>
      </c>
      <c r="X2" s="7" t="s">
        <v>185</v>
      </c>
      <c r="Y2" s="7" t="s">
        <v>185</v>
      </c>
      <c r="Z2" s="7">
        <v>0</v>
      </c>
      <c r="AA2" s="7"/>
      <c r="AB2" s="7"/>
      <c r="AC2" s="7"/>
      <c r="AE2" s="7"/>
      <c r="AF2" s="7"/>
      <c r="AG2" s="7"/>
      <c r="AH2" s="7"/>
      <c r="AI2" s="7"/>
      <c r="AJ2" s="7"/>
      <c r="AK2" s="7"/>
      <c r="AL2" s="7"/>
      <c r="AM2" s="7"/>
      <c r="AN2" s="7"/>
      <c r="AO2" s="7"/>
      <c r="AP2" s="7"/>
    </row>
    <row r="3" spans="1:45" x14ac:dyDescent="0.35">
      <c r="E3" s="7" t="s">
        <v>186</v>
      </c>
      <c r="F3" s="7" t="str">
        <f>E3</f>
        <v>FY22</v>
      </c>
      <c r="G3" s="7" t="str">
        <f t="shared" ref="G3:T3" si="0">F3</f>
        <v>FY22</v>
      </c>
      <c r="H3" s="7" t="str">
        <f t="shared" si="0"/>
        <v>FY22</v>
      </c>
      <c r="I3" s="7" t="s">
        <v>187</v>
      </c>
      <c r="J3" s="7" t="str">
        <f t="shared" si="0"/>
        <v>FY23</v>
      </c>
      <c r="K3" s="7" t="str">
        <f t="shared" si="0"/>
        <v>FY23</v>
      </c>
      <c r="L3" s="7" t="str">
        <f t="shared" si="0"/>
        <v>FY23</v>
      </c>
      <c r="M3" s="7" t="s">
        <v>188</v>
      </c>
      <c r="N3" s="7" t="str">
        <f t="shared" si="0"/>
        <v>FY24</v>
      </c>
      <c r="O3" s="7" t="str">
        <f t="shared" si="0"/>
        <v>FY24</v>
      </c>
      <c r="P3" s="7" t="str">
        <f t="shared" si="0"/>
        <v>FY24</v>
      </c>
      <c r="Q3" s="7" t="s">
        <v>189</v>
      </c>
      <c r="R3" s="7" t="str">
        <f t="shared" si="0"/>
        <v>FY25</v>
      </c>
      <c r="S3" s="7" t="str">
        <f t="shared" si="0"/>
        <v>FY25</v>
      </c>
      <c r="T3" s="7" t="str">
        <f t="shared" si="0"/>
        <v>FY25</v>
      </c>
      <c r="V3" s="7" t="s">
        <v>189</v>
      </c>
      <c r="W3" s="7" t="str">
        <f>V3</f>
        <v>FY25</v>
      </c>
      <c r="X3" s="7" t="str">
        <f>W3</f>
        <v>FY25</v>
      </c>
      <c r="Y3" s="7" t="str">
        <f>X3</f>
        <v>FY25</v>
      </c>
      <c r="Z3" s="7" t="e">
        <v>#REF!</v>
      </c>
      <c r="AA3" s="7"/>
      <c r="AB3" s="7"/>
      <c r="AC3" s="7"/>
      <c r="AE3" s="7"/>
      <c r="AF3" s="7"/>
      <c r="AG3" s="7"/>
      <c r="AH3" s="7"/>
      <c r="AI3" s="7"/>
      <c r="AJ3" s="7"/>
      <c r="AK3" s="7"/>
      <c r="AL3" s="7"/>
      <c r="AM3" s="7"/>
      <c r="AN3" s="7"/>
      <c r="AO3" s="7"/>
      <c r="AP3" s="7"/>
    </row>
    <row r="4" spans="1:45" x14ac:dyDescent="0.35">
      <c r="C4" s="7" t="s">
        <v>190</v>
      </c>
      <c r="E4" s="387"/>
      <c r="F4" s="387"/>
      <c r="G4" s="387"/>
      <c r="H4" s="387"/>
      <c r="I4" s="387"/>
      <c r="J4" s="387"/>
      <c r="K4" s="387"/>
      <c r="L4" s="387"/>
      <c r="M4" s="387"/>
      <c r="N4" s="387"/>
      <c r="O4" s="387"/>
      <c r="P4" s="387"/>
      <c r="Q4" s="388"/>
      <c r="R4" s="387"/>
      <c r="S4" s="387"/>
      <c r="T4" s="387"/>
      <c r="V4" s="387"/>
      <c r="W4" s="387"/>
      <c r="X4" s="387"/>
      <c r="Y4" s="387"/>
      <c r="Z4" s="387"/>
      <c r="AA4" s="387"/>
      <c r="AB4" s="387"/>
      <c r="AC4" s="387"/>
      <c r="AE4" s="387"/>
      <c r="AF4" s="387"/>
      <c r="AG4" s="387"/>
      <c r="AH4" s="387"/>
      <c r="AI4" s="387"/>
      <c r="AJ4" s="387"/>
      <c r="AK4" s="387"/>
      <c r="AL4" s="387"/>
      <c r="AM4" s="387"/>
      <c r="AN4" s="387"/>
      <c r="AO4" s="387"/>
      <c r="AP4" s="387"/>
    </row>
    <row r="5" spans="1:45" x14ac:dyDescent="0.35">
      <c r="A5" s="8" t="s">
        <v>191</v>
      </c>
      <c r="E5" s="9" t="s">
        <v>192</v>
      </c>
      <c r="F5" s="9" t="s">
        <v>193</v>
      </c>
      <c r="G5" s="9" t="s">
        <v>194</v>
      </c>
      <c r="H5" s="9" t="s">
        <v>195</v>
      </c>
      <c r="I5" s="9" t="s">
        <v>196</v>
      </c>
      <c r="J5" s="9" t="s">
        <v>197</v>
      </c>
      <c r="K5" s="9" t="s">
        <v>198</v>
      </c>
      <c r="L5" s="9" t="s">
        <v>199</v>
      </c>
      <c r="M5" s="9" t="s">
        <v>200</v>
      </c>
      <c r="N5" s="9" t="s">
        <v>201</v>
      </c>
      <c r="O5" s="9" t="s">
        <v>202</v>
      </c>
      <c r="P5" s="9" t="s">
        <v>203</v>
      </c>
      <c r="Q5" s="9" t="s">
        <v>204</v>
      </c>
      <c r="R5" s="9" t="s">
        <v>205</v>
      </c>
      <c r="S5" s="9" t="s">
        <v>206</v>
      </c>
      <c r="T5" s="9" t="s">
        <v>207</v>
      </c>
      <c r="V5" s="9" t="s">
        <v>204</v>
      </c>
      <c r="W5" s="9" t="s">
        <v>205</v>
      </c>
      <c r="X5" s="9" t="s">
        <v>206</v>
      </c>
      <c r="Y5" s="9" t="s">
        <v>207</v>
      </c>
      <c r="Z5" s="10" t="str">
        <f>V5</f>
        <v>FY25-Q1</v>
      </c>
      <c r="AA5" s="11" t="str">
        <f>W5</f>
        <v>FY25-Q2</v>
      </c>
      <c r="AB5" s="11" t="str">
        <f>X5</f>
        <v>FY25-Q3</v>
      </c>
      <c r="AC5" s="12" t="str">
        <f>Y5</f>
        <v>FY25-Q4</v>
      </c>
      <c r="AE5" s="9" t="s">
        <v>196</v>
      </c>
      <c r="AF5" s="9" t="s">
        <v>197</v>
      </c>
      <c r="AG5" s="9" t="s">
        <v>198</v>
      </c>
      <c r="AH5" s="9" t="s">
        <v>199</v>
      </c>
      <c r="AI5" s="9" t="s">
        <v>200</v>
      </c>
      <c r="AJ5" s="9" t="s">
        <v>201</v>
      </c>
      <c r="AK5" s="9" t="s">
        <v>202</v>
      </c>
      <c r="AL5" s="9" t="s">
        <v>203</v>
      </c>
      <c r="AM5" s="9" t="s">
        <v>204</v>
      </c>
      <c r="AN5" s="9" t="s">
        <v>205</v>
      </c>
      <c r="AO5" s="9" t="s">
        <v>206</v>
      </c>
      <c r="AP5" s="9" t="s">
        <v>207</v>
      </c>
    </row>
    <row r="6" spans="1:45" x14ac:dyDescent="0.35">
      <c r="A6" s="8" t="s">
        <v>208</v>
      </c>
      <c r="E6" s="9" t="s">
        <v>209</v>
      </c>
      <c r="F6" s="9" t="s">
        <v>209</v>
      </c>
      <c r="G6" s="9" t="s">
        <v>209</v>
      </c>
      <c r="H6" s="9" t="s">
        <v>209</v>
      </c>
      <c r="I6" s="9" t="s">
        <v>209</v>
      </c>
      <c r="J6" s="9" t="s">
        <v>209</v>
      </c>
      <c r="K6" s="9" t="s">
        <v>209</v>
      </c>
      <c r="L6" s="9" t="s">
        <v>209</v>
      </c>
      <c r="M6" s="9" t="s">
        <v>209</v>
      </c>
      <c r="N6" s="9" t="s">
        <v>209</v>
      </c>
      <c r="O6" s="9" t="s">
        <v>209</v>
      </c>
      <c r="P6" s="9" t="s">
        <v>209</v>
      </c>
      <c r="Q6" s="9" t="s">
        <v>209</v>
      </c>
      <c r="R6" s="9" t="s">
        <v>210</v>
      </c>
      <c r="S6" s="9" t="s">
        <v>210</v>
      </c>
      <c r="T6" s="9" t="s">
        <v>210</v>
      </c>
      <c r="V6" s="9" t="s">
        <v>211</v>
      </c>
      <c r="W6" s="9" t="s">
        <v>211</v>
      </c>
      <c r="X6" s="9" t="s">
        <v>211</v>
      </c>
      <c r="Y6" s="9" t="s">
        <v>211</v>
      </c>
      <c r="Z6" s="13" t="s">
        <v>212</v>
      </c>
      <c r="AA6" s="9" t="s">
        <v>212</v>
      </c>
      <c r="AB6" s="9" t="s">
        <v>212</v>
      </c>
      <c r="AC6" s="14" t="s">
        <v>212</v>
      </c>
      <c r="AE6" s="9" t="s">
        <v>213</v>
      </c>
      <c r="AF6" s="9" t="s">
        <v>213</v>
      </c>
      <c r="AG6" s="9" t="s">
        <v>213</v>
      </c>
      <c r="AH6" s="9" t="s">
        <v>213</v>
      </c>
      <c r="AI6" s="9" t="s">
        <v>213</v>
      </c>
      <c r="AJ6" s="9" t="s">
        <v>213</v>
      </c>
      <c r="AK6" s="9" t="s">
        <v>213</v>
      </c>
      <c r="AL6" s="9" t="s">
        <v>213</v>
      </c>
      <c r="AM6" s="9" t="s">
        <v>213</v>
      </c>
      <c r="AN6" s="9" t="s">
        <v>213</v>
      </c>
      <c r="AO6" s="9" t="s">
        <v>213</v>
      </c>
      <c r="AP6" s="9" t="s">
        <v>213</v>
      </c>
    </row>
    <row r="7" spans="1:45" x14ac:dyDescent="0.35">
      <c r="A7" s="8" t="s">
        <v>214</v>
      </c>
      <c r="D7" s="15" t="s">
        <v>215</v>
      </c>
      <c r="Z7" s="16"/>
      <c r="AC7" s="17"/>
    </row>
    <row r="8" spans="1:45" x14ac:dyDescent="0.35">
      <c r="A8" s="8" t="s">
        <v>216</v>
      </c>
      <c r="D8" s="18" t="s">
        <v>217</v>
      </c>
      <c r="E8" s="114">
        <v>2000000</v>
      </c>
      <c r="F8" s="114">
        <f t="shared" ref="F8:T9" si="1">SUM(F25,F42,F127,F144,F161)</f>
        <v>2000000</v>
      </c>
      <c r="G8" s="114">
        <f t="shared" si="1"/>
        <v>2000000</v>
      </c>
      <c r="H8" s="114">
        <f t="shared" si="1"/>
        <v>2000000</v>
      </c>
      <c r="I8" s="114">
        <f t="shared" si="1"/>
        <v>2000000</v>
      </c>
      <c r="J8" s="114">
        <f t="shared" si="1"/>
        <v>2000000</v>
      </c>
      <c r="K8" s="114">
        <f t="shared" si="1"/>
        <v>2000000</v>
      </c>
      <c r="L8" s="114">
        <f t="shared" si="1"/>
        <v>2000000</v>
      </c>
      <c r="M8" s="114">
        <f t="shared" si="1"/>
        <v>2000000</v>
      </c>
      <c r="N8" s="114">
        <f t="shared" si="1"/>
        <v>2000000</v>
      </c>
      <c r="O8" s="114">
        <f t="shared" si="1"/>
        <v>2000000</v>
      </c>
      <c r="P8" s="19">
        <f t="shared" si="1"/>
        <v>1100000</v>
      </c>
      <c r="Q8" s="19">
        <f t="shared" si="1"/>
        <v>1800000</v>
      </c>
      <c r="R8" s="19">
        <f t="shared" si="1"/>
        <v>2000000</v>
      </c>
      <c r="S8" s="19">
        <f t="shared" si="1"/>
        <v>2400000</v>
      </c>
      <c r="T8" s="19">
        <f t="shared" si="1"/>
        <v>2500000</v>
      </c>
      <c r="V8" s="19"/>
      <c r="W8" s="19"/>
      <c r="X8" s="19"/>
      <c r="Y8" s="19">
        <f t="shared" ref="V8:Y17" si="2">SUM(Y25,Y42,Y127,Y144,Y161)</f>
        <v>0</v>
      </c>
      <c r="Z8" s="20">
        <f t="shared" ref="Z8:AC22" si="3">Q8-V8</f>
        <v>1800000</v>
      </c>
      <c r="AA8" s="19">
        <f t="shared" si="3"/>
        <v>2000000</v>
      </c>
      <c r="AB8" s="19">
        <f t="shared" si="3"/>
        <v>2400000</v>
      </c>
      <c r="AC8" s="21">
        <f t="shared" si="3"/>
        <v>2500000</v>
      </c>
      <c r="AE8" s="22">
        <f t="shared" ref="AE8:AP21" si="4">IFERROR(I8/E8-1,"")</f>
        <v>0</v>
      </c>
      <c r="AF8" s="22">
        <f t="shared" si="4"/>
        <v>0</v>
      </c>
      <c r="AG8" s="22">
        <f t="shared" si="4"/>
        <v>0</v>
      </c>
      <c r="AH8" s="22">
        <f t="shared" si="4"/>
        <v>0</v>
      </c>
      <c r="AI8" s="22">
        <f t="shared" si="4"/>
        <v>0</v>
      </c>
      <c r="AJ8" s="22">
        <f t="shared" si="4"/>
        <v>0</v>
      </c>
      <c r="AK8" s="22">
        <f t="shared" si="4"/>
        <v>0</v>
      </c>
      <c r="AL8" s="22">
        <f t="shared" si="4"/>
        <v>-0.44999999999999996</v>
      </c>
      <c r="AM8" s="22">
        <f t="shared" si="4"/>
        <v>-9.9999999999999978E-2</v>
      </c>
      <c r="AN8" s="22">
        <f t="shared" si="4"/>
        <v>0</v>
      </c>
      <c r="AO8" s="22">
        <f t="shared" si="4"/>
        <v>0.19999999999999996</v>
      </c>
      <c r="AP8" s="22">
        <f t="shared" si="4"/>
        <v>1.2727272727272729</v>
      </c>
      <c r="AS8" s="8" t="s">
        <v>191</v>
      </c>
    </row>
    <row r="9" spans="1:45" x14ac:dyDescent="0.35">
      <c r="A9" s="8" t="s">
        <v>218</v>
      </c>
      <c r="D9" s="18" t="s">
        <v>219</v>
      </c>
      <c r="E9" s="114">
        <f>SUM(E26,E43,E128,E145,E162)</f>
        <v>4000000</v>
      </c>
      <c r="F9" s="114">
        <f>SUM(F26,F43,F128,F145,F162)</f>
        <v>4300000</v>
      </c>
      <c r="G9" s="114">
        <f t="shared" si="1"/>
        <v>4800000</v>
      </c>
      <c r="H9" s="114">
        <f t="shared" si="1"/>
        <v>5600000</v>
      </c>
      <c r="I9" s="114">
        <f t="shared" si="1"/>
        <v>4300000</v>
      </c>
      <c r="J9" s="114">
        <f t="shared" si="1"/>
        <v>3800000</v>
      </c>
      <c r="K9" s="114">
        <f t="shared" si="1"/>
        <v>4700000</v>
      </c>
      <c r="L9" s="114">
        <f t="shared" si="1"/>
        <v>3800000</v>
      </c>
      <c r="M9" s="114">
        <f t="shared" si="1"/>
        <v>4200000</v>
      </c>
      <c r="N9" s="114">
        <f t="shared" si="1"/>
        <v>4200000</v>
      </c>
      <c r="O9" s="114">
        <f t="shared" si="1"/>
        <v>4000000</v>
      </c>
      <c r="P9" s="19">
        <f t="shared" si="1"/>
        <v>2200000</v>
      </c>
      <c r="Q9" s="19">
        <f t="shared" si="1"/>
        <v>2200000</v>
      </c>
      <c r="R9" s="19">
        <f t="shared" si="1"/>
        <v>1900000</v>
      </c>
      <c r="S9" s="19">
        <f t="shared" si="1"/>
        <v>2400000</v>
      </c>
      <c r="T9" s="19">
        <f t="shared" si="1"/>
        <v>2600000</v>
      </c>
      <c r="V9" s="19"/>
      <c r="W9" s="19"/>
      <c r="X9" s="19"/>
      <c r="Y9" s="19">
        <f t="shared" si="2"/>
        <v>0</v>
      </c>
      <c r="Z9" s="20">
        <f t="shared" si="3"/>
        <v>2200000</v>
      </c>
      <c r="AA9" s="19">
        <f t="shared" si="3"/>
        <v>1900000</v>
      </c>
      <c r="AB9" s="19">
        <f t="shared" si="3"/>
        <v>2400000</v>
      </c>
      <c r="AC9" s="21">
        <f t="shared" si="3"/>
        <v>2600000</v>
      </c>
      <c r="AE9" s="22">
        <f t="shared" si="4"/>
        <v>7.4999999999999956E-2</v>
      </c>
      <c r="AF9" s="22">
        <f t="shared" si="4"/>
        <v>-0.11627906976744184</v>
      </c>
      <c r="AG9" s="22">
        <f t="shared" si="4"/>
        <v>-2.083333333333337E-2</v>
      </c>
      <c r="AH9" s="22">
        <f t="shared" si="4"/>
        <v>-0.3214285714285714</v>
      </c>
      <c r="AI9" s="22">
        <f t="shared" si="4"/>
        <v>-2.3255813953488413E-2</v>
      </c>
      <c r="AJ9" s="22">
        <f t="shared" si="4"/>
        <v>0.10526315789473695</v>
      </c>
      <c r="AK9" s="22">
        <f t="shared" si="4"/>
        <v>-0.14893617021276595</v>
      </c>
      <c r="AL9" s="22">
        <f t="shared" si="4"/>
        <v>-0.42105263157894735</v>
      </c>
      <c r="AM9" s="22">
        <f t="shared" si="4"/>
        <v>-0.47619047619047616</v>
      </c>
      <c r="AN9" s="22">
        <f t="shared" si="4"/>
        <v>-0.54761904761904767</v>
      </c>
      <c r="AO9" s="22">
        <f t="shared" si="4"/>
        <v>-0.4</v>
      </c>
      <c r="AP9" s="22">
        <f t="shared" si="4"/>
        <v>0.18181818181818188</v>
      </c>
      <c r="AS9" s="8" t="s">
        <v>208</v>
      </c>
    </row>
    <row r="10" spans="1:45" x14ac:dyDescent="0.35">
      <c r="D10" s="18" t="s">
        <v>220</v>
      </c>
      <c r="E10" s="389">
        <f t="shared" ref="E10:T17" si="5">SUM(E27,E44,E129,E146,E163)</f>
        <v>2400000</v>
      </c>
      <c r="F10" s="390">
        <f t="shared" si="5"/>
        <v>2800000</v>
      </c>
      <c r="G10" s="391">
        <f t="shared" si="5"/>
        <v>2600000</v>
      </c>
      <c r="H10" s="392">
        <f t="shared" si="5"/>
        <v>3200000</v>
      </c>
      <c r="I10" s="389">
        <f t="shared" si="5"/>
        <v>3600000</v>
      </c>
      <c r="J10" s="390">
        <f t="shared" si="5"/>
        <v>4400000</v>
      </c>
      <c r="K10" s="391">
        <f t="shared" si="5"/>
        <v>2400000</v>
      </c>
      <c r="L10" s="392">
        <f t="shared" si="5"/>
        <v>2600000</v>
      </c>
      <c r="M10" s="389">
        <f t="shared" si="5"/>
        <v>3400000</v>
      </c>
      <c r="N10" s="390">
        <f t="shared" si="5"/>
        <v>3800000</v>
      </c>
      <c r="O10" s="391">
        <f t="shared" si="5"/>
        <v>3400000</v>
      </c>
      <c r="P10" s="388">
        <f t="shared" si="5"/>
        <v>1900000</v>
      </c>
      <c r="Q10" s="393">
        <f t="shared" si="5"/>
        <v>2200000</v>
      </c>
      <c r="R10" s="394">
        <f t="shared" si="5"/>
        <v>2500000</v>
      </c>
      <c r="S10" s="395" t="e">
        <f t="shared" si="5"/>
        <v>#DIV/0!</v>
      </c>
      <c r="T10" s="388" t="e">
        <f t="shared" si="5"/>
        <v>#DIV/0!</v>
      </c>
      <c r="V10" s="393">
        <f t="shared" si="2"/>
        <v>0</v>
      </c>
      <c r="W10" s="394">
        <f t="shared" si="2"/>
        <v>0</v>
      </c>
      <c r="X10" s="395">
        <f t="shared" si="2"/>
        <v>0</v>
      </c>
      <c r="Y10" s="388">
        <f t="shared" si="2"/>
        <v>0</v>
      </c>
      <c r="Z10" s="20">
        <f t="shared" si="3"/>
        <v>2200000</v>
      </c>
      <c r="AA10" s="19">
        <f t="shared" si="3"/>
        <v>2500000</v>
      </c>
      <c r="AB10" s="19" t="e">
        <f t="shared" si="3"/>
        <v>#DIV/0!</v>
      </c>
      <c r="AC10" s="21" t="e">
        <f t="shared" si="3"/>
        <v>#DIV/0!</v>
      </c>
      <c r="AE10" s="22">
        <f t="shared" si="4"/>
        <v>0.5</v>
      </c>
      <c r="AF10" s="22">
        <f t="shared" si="4"/>
        <v>0.5714285714285714</v>
      </c>
      <c r="AG10" s="22">
        <f t="shared" si="4"/>
        <v>-7.6923076923076872E-2</v>
      </c>
      <c r="AH10" s="22">
        <f t="shared" si="4"/>
        <v>-0.1875</v>
      </c>
      <c r="AI10" s="22">
        <f t="shared" si="4"/>
        <v>-5.555555555555558E-2</v>
      </c>
      <c r="AJ10" s="22">
        <f t="shared" si="4"/>
        <v>-0.13636363636363635</v>
      </c>
      <c r="AK10" s="22">
        <f t="shared" si="4"/>
        <v>0.41666666666666674</v>
      </c>
      <c r="AL10" s="22">
        <f t="shared" si="4"/>
        <v>-0.26923076923076927</v>
      </c>
      <c r="AM10" s="22">
        <f t="shared" si="4"/>
        <v>-0.3529411764705882</v>
      </c>
      <c r="AN10" s="22">
        <f t="shared" si="4"/>
        <v>-0.34210526315789469</v>
      </c>
      <c r="AO10" s="22" t="str">
        <f t="shared" si="4"/>
        <v/>
      </c>
      <c r="AP10" s="22" t="str">
        <f t="shared" si="4"/>
        <v/>
      </c>
      <c r="AS10" s="8" t="s">
        <v>214</v>
      </c>
    </row>
    <row r="11" spans="1:45" x14ac:dyDescent="0.35">
      <c r="D11" s="396" t="s">
        <v>221</v>
      </c>
      <c r="E11" s="115">
        <f t="shared" si="5"/>
        <v>8400000</v>
      </c>
      <c r="F11" s="115">
        <f t="shared" si="5"/>
        <v>9100000</v>
      </c>
      <c r="G11" s="115">
        <f t="shared" si="5"/>
        <v>9400000</v>
      </c>
      <c r="H11" s="115">
        <f t="shared" si="5"/>
        <v>10800000</v>
      </c>
      <c r="I11" s="115">
        <f t="shared" si="5"/>
        <v>9900000</v>
      </c>
      <c r="J11" s="115">
        <f t="shared" si="5"/>
        <v>10200000</v>
      </c>
      <c r="K11" s="115">
        <f t="shared" si="5"/>
        <v>9100000</v>
      </c>
      <c r="L11" s="115">
        <f t="shared" si="5"/>
        <v>8400000</v>
      </c>
      <c r="M11" s="115">
        <f t="shared" si="5"/>
        <v>9600000</v>
      </c>
      <c r="N11" s="115">
        <f t="shared" si="5"/>
        <v>10000000</v>
      </c>
      <c r="O11" s="115">
        <f t="shared" si="5"/>
        <v>9400000</v>
      </c>
      <c r="P11" s="23">
        <f t="shared" si="5"/>
        <v>5200000</v>
      </c>
      <c r="Q11" s="23">
        <f t="shared" si="5"/>
        <v>6200000</v>
      </c>
      <c r="R11" s="23" t="e">
        <f t="shared" si="5"/>
        <v>#DIV/0!</v>
      </c>
      <c r="S11" s="23" t="e">
        <f t="shared" si="5"/>
        <v>#DIV/0!</v>
      </c>
      <c r="T11" s="23" t="e">
        <f t="shared" si="5"/>
        <v>#DIV/0!</v>
      </c>
      <c r="V11" s="23">
        <f t="shared" si="2"/>
        <v>0</v>
      </c>
      <c r="W11" s="23">
        <f t="shared" si="2"/>
        <v>0</v>
      </c>
      <c r="X11" s="23">
        <f t="shared" si="2"/>
        <v>0</v>
      </c>
      <c r="Y11" s="23">
        <f t="shared" si="2"/>
        <v>0</v>
      </c>
      <c r="Z11" s="397">
        <f t="shared" si="3"/>
        <v>6200000</v>
      </c>
      <c r="AA11" s="388" t="e">
        <f t="shared" si="3"/>
        <v>#DIV/0!</v>
      </c>
      <c r="AB11" s="388" t="e">
        <f t="shared" si="3"/>
        <v>#DIV/0!</v>
      </c>
      <c r="AC11" s="398" t="e">
        <f t="shared" si="3"/>
        <v>#DIV/0!</v>
      </c>
      <c r="AE11" s="399">
        <f t="shared" si="4"/>
        <v>0.1785714285714286</v>
      </c>
      <c r="AF11" s="399">
        <f t="shared" si="4"/>
        <v>0.12087912087912089</v>
      </c>
      <c r="AG11" s="399">
        <f t="shared" si="4"/>
        <v>-3.1914893617021267E-2</v>
      </c>
      <c r="AH11" s="399">
        <f t="shared" si="4"/>
        <v>-0.22222222222222221</v>
      </c>
      <c r="AI11" s="399">
        <f t="shared" si="4"/>
        <v>-3.0303030303030276E-2</v>
      </c>
      <c r="AJ11" s="399">
        <f t="shared" si="4"/>
        <v>-1.9607843137254943E-2</v>
      </c>
      <c r="AK11" s="399">
        <f t="shared" si="4"/>
        <v>3.2967032967033072E-2</v>
      </c>
      <c r="AL11" s="399">
        <f t="shared" si="4"/>
        <v>-0.38095238095238093</v>
      </c>
      <c r="AM11" s="399">
        <f t="shared" si="4"/>
        <v>-0.35416666666666663</v>
      </c>
      <c r="AN11" s="399" t="str">
        <f t="shared" si="4"/>
        <v/>
      </c>
      <c r="AO11" s="399" t="str">
        <f t="shared" si="4"/>
        <v/>
      </c>
      <c r="AP11" s="399" t="str">
        <f t="shared" si="4"/>
        <v/>
      </c>
      <c r="AS11" s="8" t="s">
        <v>216</v>
      </c>
    </row>
    <row r="12" spans="1:45" x14ac:dyDescent="0.35">
      <c r="A12" s="24" t="s">
        <v>222</v>
      </c>
      <c r="D12" s="396" t="s">
        <v>223</v>
      </c>
      <c r="E12" s="114">
        <f t="shared" si="5"/>
        <v>1000000</v>
      </c>
      <c r="F12" s="114">
        <f t="shared" si="5"/>
        <v>1200000</v>
      </c>
      <c r="G12" s="114">
        <f t="shared" si="5"/>
        <v>1400000</v>
      </c>
      <c r="H12" s="114">
        <f t="shared" si="5"/>
        <v>1100000</v>
      </c>
      <c r="I12" s="114">
        <f t="shared" si="5"/>
        <v>1400000</v>
      </c>
      <c r="J12" s="114">
        <f t="shared" si="5"/>
        <v>0</v>
      </c>
      <c r="K12" s="114">
        <f t="shared" si="5"/>
        <v>1500000</v>
      </c>
      <c r="L12" s="114">
        <f t="shared" si="5"/>
        <v>1400000</v>
      </c>
      <c r="M12" s="114">
        <f t="shared" si="5"/>
        <v>1600000</v>
      </c>
      <c r="N12" s="114">
        <f t="shared" si="5"/>
        <v>1800000</v>
      </c>
      <c r="O12" s="114">
        <f t="shared" si="5"/>
        <v>1800000</v>
      </c>
      <c r="P12" s="19">
        <f t="shared" si="5"/>
        <v>1000000</v>
      </c>
      <c r="Q12" s="19">
        <f t="shared" si="5"/>
        <v>1100000</v>
      </c>
      <c r="R12" s="19" t="e">
        <f t="shared" si="5"/>
        <v>#N/A</v>
      </c>
      <c r="S12" s="19" t="e">
        <f t="shared" si="5"/>
        <v>#DIV/0!</v>
      </c>
      <c r="T12" s="19" t="e">
        <f t="shared" si="5"/>
        <v>#DIV/0!</v>
      </c>
      <c r="V12" s="19">
        <f t="shared" si="2"/>
        <v>0</v>
      </c>
      <c r="W12" s="19">
        <f t="shared" si="2"/>
        <v>0</v>
      </c>
      <c r="X12" s="19">
        <f t="shared" si="2"/>
        <v>0</v>
      </c>
      <c r="Y12" s="19">
        <f t="shared" si="2"/>
        <v>0</v>
      </c>
      <c r="Z12" s="397">
        <f t="shared" si="3"/>
        <v>1100000</v>
      </c>
      <c r="AA12" s="388" t="e">
        <f t="shared" si="3"/>
        <v>#N/A</v>
      </c>
      <c r="AB12" s="388" t="e">
        <f t="shared" si="3"/>
        <v>#DIV/0!</v>
      </c>
      <c r="AC12" s="398" t="e">
        <f t="shared" si="3"/>
        <v>#DIV/0!</v>
      </c>
      <c r="AE12" s="399">
        <f t="shared" si="4"/>
        <v>0.39999999999999991</v>
      </c>
      <c r="AF12" s="399">
        <f t="shared" si="4"/>
        <v>-1</v>
      </c>
      <c r="AG12" s="399">
        <f t="shared" si="4"/>
        <v>7.1428571428571397E-2</v>
      </c>
      <c r="AH12" s="399">
        <f t="shared" si="4"/>
        <v>0.27272727272727271</v>
      </c>
      <c r="AI12" s="399">
        <f t="shared" si="4"/>
        <v>0.14285714285714279</v>
      </c>
      <c r="AJ12" s="399" t="str">
        <f t="shared" si="4"/>
        <v/>
      </c>
      <c r="AK12" s="399">
        <f t="shared" si="4"/>
        <v>0.19999999999999996</v>
      </c>
      <c r="AL12" s="399">
        <f t="shared" si="4"/>
        <v>-0.2857142857142857</v>
      </c>
      <c r="AM12" s="399">
        <f t="shared" si="4"/>
        <v>-0.3125</v>
      </c>
      <c r="AN12" s="399" t="str">
        <f t="shared" si="4"/>
        <v/>
      </c>
      <c r="AO12" s="399" t="str">
        <f t="shared" si="4"/>
        <v/>
      </c>
      <c r="AP12" s="399" t="str">
        <f t="shared" si="4"/>
        <v/>
      </c>
      <c r="AS12" s="8" t="s">
        <v>218</v>
      </c>
    </row>
    <row r="13" spans="1:45" x14ac:dyDescent="0.35">
      <c r="D13" s="396" t="s">
        <v>224</v>
      </c>
      <c r="E13" s="114">
        <f t="shared" si="5"/>
        <v>800000</v>
      </c>
      <c r="F13" s="114">
        <f t="shared" si="5"/>
        <v>1000000</v>
      </c>
      <c r="G13" s="114">
        <f t="shared" si="5"/>
        <v>600000</v>
      </c>
      <c r="H13" s="114">
        <f t="shared" si="5"/>
        <v>1400000</v>
      </c>
      <c r="I13" s="114">
        <f t="shared" si="5"/>
        <v>800000</v>
      </c>
      <c r="J13" s="114">
        <f t="shared" si="5"/>
        <v>1200000</v>
      </c>
      <c r="K13" s="114">
        <f t="shared" si="5"/>
        <v>1200000</v>
      </c>
      <c r="L13" s="114">
        <f t="shared" si="5"/>
        <v>800000</v>
      </c>
      <c r="M13" s="114">
        <f t="shared" si="5"/>
        <v>1200000</v>
      </c>
      <c r="N13" s="114">
        <f t="shared" si="5"/>
        <v>1400000</v>
      </c>
      <c r="O13" s="114">
        <f t="shared" si="5"/>
        <v>1800000</v>
      </c>
      <c r="P13" s="19">
        <f t="shared" si="5"/>
        <v>1050000</v>
      </c>
      <c r="Q13" s="19">
        <f t="shared" si="5"/>
        <v>1200000</v>
      </c>
      <c r="R13" s="19" t="e">
        <f t="shared" si="5"/>
        <v>#N/A</v>
      </c>
      <c r="S13" s="19" t="e">
        <f t="shared" si="5"/>
        <v>#N/A</v>
      </c>
      <c r="T13" s="19" t="e">
        <f t="shared" si="5"/>
        <v>#N/A</v>
      </c>
      <c r="V13" s="19">
        <f t="shared" si="2"/>
        <v>0</v>
      </c>
      <c r="W13" s="19">
        <f t="shared" si="2"/>
        <v>0</v>
      </c>
      <c r="X13" s="19">
        <f t="shared" si="2"/>
        <v>0</v>
      </c>
      <c r="Y13" s="19">
        <f t="shared" si="2"/>
        <v>0</v>
      </c>
      <c r="Z13" s="397">
        <f t="shared" si="3"/>
        <v>1200000</v>
      </c>
      <c r="AA13" s="388" t="e">
        <f t="shared" si="3"/>
        <v>#N/A</v>
      </c>
      <c r="AB13" s="388" t="e">
        <f t="shared" si="3"/>
        <v>#N/A</v>
      </c>
      <c r="AC13" s="398" t="e">
        <f t="shared" si="3"/>
        <v>#N/A</v>
      </c>
      <c r="AE13" s="399">
        <f t="shared" si="4"/>
        <v>0</v>
      </c>
      <c r="AF13" s="399">
        <f t="shared" si="4"/>
        <v>0.19999999999999996</v>
      </c>
      <c r="AG13" s="399">
        <f t="shared" si="4"/>
        <v>1</v>
      </c>
      <c r="AH13" s="399">
        <f t="shared" si="4"/>
        <v>-0.4285714285714286</v>
      </c>
      <c r="AI13" s="399">
        <f t="shared" si="4"/>
        <v>0.5</v>
      </c>
      <c r="AJ13" s="399">
        <f t="shared" si="4"/>
        <v>0.16666666666666674</v>
      </c>
      <c r="AK13" s="399">
        <f t="shared" si="4"/>
        <v>0.5</v>
      </c>
      <c r="AL13" s="399">
        <f t="shared" si="4"/>
        <v>0.3125</v>
      </c>
      <c r="AM13" s="399">
        <f t="shared" si="4"/>
        <v>0</v>
      </c>
      <c r="AN13" s="399" t="str">
        <f t="shared" si="4"/>
        <v/>
      </c>
      <c r="AO13" s="399" t="str">
        <f t="shared" si="4"/>
        <v/>
      </c>
      <c r="AP13" s="399" t="str">
        <f t="shared" si="4"/>
        <v/>
      </c>
    </row>
    <row r="14" spans="1:45" x14ac:dyDescent="0.35">
      <c r="D14" s="396" t="s">
        <v>225</v>
      </c>
      <c r="E14" s="114">
        <f t="shared" si="5"/>
        <v>1500000</v>
      </c>
      <c r="F14" s="114">
        <f t="shared" si="5"/>
        <v>1400000</v>
      </c>
      <c r="G14" s="114">
        <f t="shared" si="5"/>
        <v>1600000</v>
      </c>
      <c r="H14" s="114">
        <f t="shared" si="5"/>
        <v>1800000</v>
      </c>
      <c r="I14" s="114">
        <f t="shared" si="5"/>
        <v>1800000</v>
      </c>
      <c r="J14" s="114">
        <f t="shared" si="5"/>
        <v>800000</v>
      </c>
      <c r="K14" s="114">
        <f t="shared" si="5"/>
        <v>1000000</v>
      </c>
      <c r="L14" s="114">
        <f t="shared" si="5"/>
        <v>600000</v>
      </c>
      <c r="M14" s="114">
        <f>SUM(M31,M48,M133,M150,M167)</f>
        <v>1400000</v>
      </c>
      <c r="N14" s="114">
        <f t="shared" si="5"/>
        <v>800000</v>
      </c>
      <c r="O14" s="114">
        <f t="shared" si="5"/>
        <v>1200000</v>
      </c>
      <c r="P14" s="19">
        <f t="shared" si="5"/>
        <v>760000</v>
      </c>
      <c r="Q14" s="19">
        <f t="shared" si="5"/>
        <v>920000</v>
      </c>
      <c r="R14" s="19">
        <f t="shared" si="5"/>
        <v>905000</v>
      </c>
      <c r="S14" s="19">
        <f t="shared" si="5"/>
        <v>1096250</v>
      </c>
      <c r="T14" s="19">
        <f t="shared" si="5"/>
        <v>1214062.5</v>
      </c>
      <c r="V14" s="19">
        <f t="shared" si="2"/>
        <v>0</v>
      </c>
      <c r="W14" s="19">
        <f t="shared" si="2"/>
        <v>0</v>
      </c>
      <c r="X14" s="19">
        <f t="shared" si="2"/>
        <v>0</v>
      </c>
      <c r="Y14" s="19">
        <f t="shared" si="2"/>
        <v>0</v>
      </c>
      <c r="Z14" s="397">
        <f t="shared" si="3"/>
        <v>920000</v>
      </c>
      <c r="AA14" s="388">
        <f t="shared" si="3"/>
        <v>905000</v>
      </c>
      <c r="AB14" s="388">
        <f t="shared" si="3"/>
        <v>1096250</v>
      </c>
      <c r="AC14" s="398">
        <f t="shared" si="3"/>
        <v>1214062.5</v>
      </c>
      <c r="AE14" s="399">
        <f t="shared" si="4"/>
        <v>0.19999999999999996</v>
      </c>
      <c r="AF14" s="399">
        <f t="shared" si="4"/>
        <v>-0.4285714285714286</v>
      </c>
      <c r="AG14" s="399">
        <f t="shared" si="4"/>
        <v>-0.375</v>
      </c>
      <c r="AH14" s="399">
        <f t="shared" si="4"/>
        <v>-0.66666666666666674</v>
      </c>
      <c r="AI14" s="399">
        <f t="shared" si="4"/>
        <v>-0.22222222222222221</v>
      </c>
      <c r="AJ14" s="399">
        <f t="shared" si="4"/>
        <v>0</v>
      </c>
      <c r="AK14" s="399">
        <f t="shared" si="4"/>
        <v>0.19999999999999996</v>
      </c>
      <c r="AL14" s="399">
        <f t="shared" si="4"/>
        <v>0.26666666666666661</v>
      </c>
      <c r="AM14" s="399">
        <f t="shared" si="4"/>
        <v>-0.34285714285714286</v>
      </c>
      <c r="AN14" s="399">
        <f t="shared" si="4"/>
        <v>0.13125000000000009</v>
      </c>
      <c r="AO14" s="399">
        <f t="shared" si="4"/>
        <v>-8.6458333333333304E-2</v>
      </c>
      <c r="AP14" s="399">
        <f t="shared" si="4"/>
        <v>0.59745065789473695</v>
      </c>
    </row>
    <row r="15" spans="1:45" x14ac:dyDescent="0.35">
      <c r="D15" s="396" t="s">
        <v>226</v>
      </c>
      <c r="E15" s="114">
        <f t="shared" si="5"/>
        <v>400000</v>
      </c>
      <c r="F15" s="114">
        <f t="shared" si="5"/>
        <v>1200000</v>
      </c>
      <c r="G15" s="114">
        <f t="shared" si="5"/>
        <v>1200000</v>
      </c>
      <c r="H15" s="114">
        <f t="shared" si="5"/>
        <v>400000</v>
      </c>
      <c r="I15" s="114">
        <f t="shared" si="5"/>
        <v>200000</v>
      </c>
      <c r="J15" s="114">
        <f t="shared" si="5"/>
        <v>1200000</v>
      </c>
      <c r="K15" s="114">
        <f t="shared" si="5"/>
        <v>1000000</v>
      </c>
      <c r="L15" s="114">
        <f t="shared" si="5"/>
        <v>600000</v>
      </c>
      <c r="M15" s="114">
        <f t="shared" si="5"/>
        <v>1400000</v>
      </c>
      <c r="N15" s="114">
        <f t="shared" si="5"/>
        <v>800000</v>
      </c>
      <c r="O15" s="114">
        <f t="shared" si="5"/>
        <v>1200000</v>
      </c>
      <c r="P15" s="19">
        <f t="shared" si="5"/>
        <v>720000</v>
      </c>
      <c r="Q15" s="19">
        <f t="shared" si="5"/>
        <v>840000</v>
      </c>
      <c r="R15" s="19" t="e">
        <f t="shared" si="5"/>
        <v>#N/A</v>
      </c>
      <c r="S15" s="19" t="e">
        <f t="shared" si="5"/>
        <v>#N/A</v>
      </c>
      <c r="T15" s="19" t="e">
        <f t="shared" si="5"/>
        <v>#N/A</v>
      </c>
      <c r="V15" s="19">
        <f t="shared" si="2"/>
        <v>0</v>
      </c>
      <c r="W15" s="19">
        <f t="shared" si="2"/>
        <v>0</v>
      </c>
      <c r="X15" s="19">
        <f t="shared" si="2"/>
        <v>0</v>
      </c>
      <c r="Y15" s="19">
        <f t="shared" si="2"/>
        <v>0</v>
      </c>
      <c r="Z15" s="397">
        <f t="shared" si="3"/>
        <v>840000</v>
      </c>
      <c r="AA15" s="388" t="e">
        <f t="shared" si="3"/>
        <v>#N/A</v>
      </c>
      <c r="AB15" s="388" t="e">
        <f t="shared" si="3"/>
        <v>#N/A</v>
      </c>
      <c r="AC15" s="398" t="e">
        <f t="shared" si="3"/>
        <v>#N/A</v>
      </c>
      <c r="AE15" s="399">
        <f t="shared" si="4"/>
        <v>-0.5</v>
      </c>
      <c r="AF15" s="399">
        <f t="shared" si="4"/>
        <v>0</v>
      </c>
      <c r="AG15" s="399">
        <f t="shared" si="4"/>
        <v>-0.16666666666666663</v>
      </c>
      <c r="AH15" s="399">
        <f t="shared" si="4"/>
        <v>0.5</v>
      </c>
      <c r="AI15" s="399">
        <f t="shared" si="4"/>
        <v>6</v>
      </c>
      <c r="AJ15" s="399">
        <f t="shared" si="4"/>
        <v>-0.33333333333333337</v>
      </c>
      <c r="AK15" s="399">
        <f t="shared" si="4"/>
        <v>0.19999999999999996</v>
      </c>
      <c r="AL15" s="399">
        <f t="shared" si="4"/>
        <v>0.19999999999999996</v>
      </c>
      <c r="AM15" s="399">
        <f t="shared" si="4"/>
        <v>-0.4</v>
      </c>
      <c r="AN15" s="399" t="str">
        <f t="shared" si="4"/>
        <v/>
      </c>
      <c r="AO15" s="399" t="str">
        <f t="shared" si="4"/>
        <v/>
      </c>
      <c r="AP15" s="399" t="str">
        <f t="shared" si="4"/>
        <v/>
      </c>
    </row>
    <row r="16" spans="1:45" x14ac:dyDescent="0.35">
      <c r="D16" s="396" t="s">
        <v>227</v>
      </c>
      <c r="E16" s="114">
        <f t="shared" si="5"/>
        <v>1000000</v>
      </c>
      <c r="F16" s="114">
        <f t="shared" si="5"/>
        <v>600000</v>
      </c>
      <c r="G16" s="114">
        <f t="shared" si="5"/>
        <v>1400000</v>
      </c>
      <c r="H16" s="114">
        <f t="shared" si="5"/>
        <v>800000</v>
      </c>
      <c r="I16" s="114">
        <f t="shared" si="5"/>
        <v>1200000</v>
      </c>
      <c r="J16" s="114">
        <f t="shared" si="5"/>
        <v>0</v>
      </c>
      <c r="K16" s="114">
        <f t="shared" si="5"/>
        <v>1500000</v>
      </c>
      <c r="L16" s="114">
        <f t="shared" si="5"/>
        <v>1400000</v>
      </c>
      <c r="M16" s="114">
        <f t="shared" si="5"/>
        <v>1600000</v>
      </c>
      <c r="N16" s="114">
        <f t="shared" si="5"/>
        <v>1800000</v>
      </c>
      <c r="O16" s="114">
        <f t="shared" si="5"/>
        <v>1800000</v>
      </c>
      <c r="P16" s="19">
        <f t="shared" si="5"/>
        <v>1040000</v>
      </c>
      <c r="Q16" s="19">
        <f t="shared" si="5"/>
        <v>1180000</v>
      </c>
      <c r="R16" s="19" t="e">
        <f t="shared" si="5"/>
        <v>#N/A</v>
      </c>
      <c r="S16" s="19" t="e">
        <f t="shared" si="5"/>
        <v>#N/A</v>
      </c>
      <c r="T16" s="19" t="e">
        <f t="shared" si="5"/>
        <v>#N/A</v>
      </c>
      <c r="V16" s="19">
        <f t="shared" si="2"/>
        <v>0</v>
      </c>
      <c r="W16" s="19">
        <f t="shared" si="2"/>
        <v>0</v>
      </c>
      <c r="X16" s="19">
        <f t="shared" si="2"/>
        <v>0</v>
      </c>
      <c r="Y16" s="19">
        <f t="shared" si="2"/>
        <v>0</v>
      </c>
      <c r="Z16" s="397"/>
      <c r="AA16" s="388"/>
      <c r="AB16" s="388"/>
      <c r="AC16" s="398"/>
      <c r="AE16" s="399"/>
      <c r="AF16" s="399"/>
      <c r="AG16" s="399"/>
      <c r="AH16" s="399"/>
      <c r="AI16" s="399"/>
      <c r="AJ16" s="399"/>
      <c r="AK16" s="399"/>
      <c r="AL16" s="399"/>
      <c r="AM16" s="399"/>
      <c r="AN16" s="399"/>
      <c r="AO16" s="399"/>
      <c r="AP16" s="399"/>
    </row>
    <row r="17" spans="2:42" x14ac:dyDescent="0.35">
      <c r="D17" s="396" t="s">
        <v>228</v>
      </c>
      <c r="E17" s="114">
        <f t="shared" si="5"/>
        <v>1600000</v>
      </c>
      <c r="F17" s="114">
        <f t="shared" si="5"/>
        <v>600000</v>
      </c>
      <c r="G17" s="114">
        <f t="shared" si="5"/>
        <v>1400000</v>
      </c>
      <c r="H17" s="114">
        <f t="shared" si="5"/>
        <v>800000</v>
      </c>
      <c r="I17" s="114">
        <f t="shared" si="5"/>
        <v>1200000</v>
      </c>
      <c r="J17" s="114">
        <f t="shared" si="5"/>
        <v>1200000</v>
      </c>
      <c r="K17" s="114">
        <f t="shared" si="5"/>
        <v>1000000</v>
      </c>
      <c r="L17" s="114">
        <f t="shared" si="5"/>
        <v>600000</v>
      </c>
      <c r="M17" s="114">
        <f t="shared" si="5"/>
        <v>1400000</v>
      </c>
      <c r="N17" s="114">
        <f t="shared" si="5"/>
        <v>800000</v>
      </c>
      <c r="O17" s="114">
        <f t="shared" si="5"/>
        <v>1200000</v>
      </c>
      <c r="P17" s="19">
        <f t="shared" si="5"/>
        <v>700000</v>
      </c>
      <c r="Q17" s="19">
        <f t="shared" si="5"/>
        <v>800000</v>
      </c>
      <c r="R17" s="19" t="e">
        <f t="shared" si="5"/>
        <v>#N/A</v>
      </c>
      <c r="S17" s="19">
        <f t="shared" si="5"/>
        <v>1180000</v>
      </c>
      <c r="T17" s="19">
        <f t="shared" si="5"/>
        <v>1100000</v>
      </c>
      <c r="V17" s="19">
        <f t="shared" si="2"/>
        <v>0</v>
      </c>
      <c r="W17" s="19">
        <f t="shared" si="2"/>
        <v>0</v>
      </c>
      <c r="X17" s="19">
        <f t="shared" si="2"/>
        <v>0</v>
      </c>
      <c r="Y17" s="19">
        <f t="shared" si="2"/>
        <v>0</v>
      </c>
      <c r="Z17" s="397">
        <f>Q17-V17</f>
        <v>800000</v>
      </c>
      <c r="AA17" s="388" t="e">
        <f t="shared" si="3"/>
        <v>#N/A</v>
      </c>
      <c r="AB17" s="388">
        <f t="shared" si="3"/>
        <v>1180000</v>
      </c>
      <c r="AC17" s="398">
        <f t="shared" si="3"/>
        <v>1100000</v>
      </c>
      <c r="AE17" s="399">
        <f t="shared" si="4"/>
        <v>-0.25</v>
      </c>
      <c r="AF17" s="399">
        <f t="shared" si="4"/>
        <v>1</v>
      </c>
      <c r="AG17" s="399">
        <f t="shared" si="4"/>
        <v>-0.2857142857142857</v>
      </c>
      <c r="AH17" s="399">
        <f t="shared" si="4"/>
        <v>-0.25</v>
      </c>
      <c r="AI17" s="399">
        <f t="shared" si="4"/>
        <v>0.16666666666666674</v>
      </c>
      <c r="AJ17" s="399">
        <f t="shared" si="4"/>
        <v>-0.33333333333333337</v>
      </c>
      <c r="AK17" s="399">
        <f t="shared" si="4"/>
        <v>0.19999999999999996</v>
      </c>
      <c r="AL17" s="399">
        <f t="shared" si="4"/>
        <v>0.16666666666666674</v>
      </c>
      <c r="AM17" s="399">
        <f t="shared" si="4"/>
        <v>-0.4285714285714286</v>
      </c>
      <c r="AN17" s="399" t="str">
        <f t="shared" si="4"/>
        <v/>
      </c>
      <c r="AO17" s="399">
        <f t="shared" si="4"/>
        <v>-1.6666666666666718E-2</v>
      </c>
      <c r="AP17" s="399">
        <f t="shared" si="4"/>
        <v>0.5714285714285714</v>
      </c>
    </row>
    <row r="18" spans="2:42" x14ac:dyDescent="0.35">
      <c r="B18" s="7"/>
      <c r="D18" s="25" t="s">
        <v>229</v>
      </c>
      <c r="E18" s="116">
        <f t="shared" ref="E18:T18" si="6">SUM(E11:E17)</f>
        <v>14700000</v>
      </c>
      <c r="F18" s="117">
        <f t="shared" si="6"/>
        <v>15100000</v>
      </c>
      <c r="G18" s="118">
        <f t="shared" si="6"/>
        <v>17000000</v>
      </c>
      <c r="H18" s="115">
        <f t="shared" si="6"/>
        <v>17100000</v>
      </c>
      <c r="I18" s="116">
        <f t="shared" si="6"/>
        <v>16500000</v>
      </c>
      <c r="J18" s="117">
        <f t="shared" si="6"/>
        <v>14600000</v>
      </c>
      <c r="K18" s="118">
        <f t="shared" si="6"/>
        <v>16300000</v>
      </c>
      <c r="L18" s="115">
        <f t="shared" si="6"/>
        <v>13800000</v>
      </c>
      <c r="M18" s="116">
        <f t="shared" si="6"/>
        <v>18200000</v>
      </c>
      <c r="N18" s="117">
        <f t="shared" si="6"/>
        <v>17400000</v>
      </c>
      <c r="O18" s="118">
        <f t="shared" si="6"/>
        <v>18400000</v>
      </c>
      <c r="P18" s="23">
        <f t="shared" si="6"/>
        <v>10470000</v>
      </c>
      <c r="Q18" s="26">
        <f t="shared" si="6"/>
        <v>12240000</v>
      </c>
      <c r="R18" s="27" t="e">
        <f t="shared" si="6"/>
        <v>#DIV/0!</v>
      </c>
      <c r="S18" s="28" t="e">
        <f t="shared" si="6"/>
        <v>#DIV/0!</v>
      </c>
      <c r="T18" s="23" t="e">
        <f t="shared" si="6"/>
        <v>#DIV/0!</v>
      </c>
      <c r="V18" s="26">
        <f t="shared" ref="V18:Y18" si="7">SUM(V11:V17)</f>
        <v>0</v>
      </c>
      <c r="W18" s="27">
        <f t="shared" si="7"/>
        <v>0</v>
      </c>
      <c r="X18" s="28">
        <f t="shared" si="7"/>
        <v>0</v>
      </c>
      <c r="Y18" s="23">
        <f t="shared" si="7"/>
        <v>0</v>
      </c>
      <c r="Z18" s="29">
        <f t="shared" si="3"/>
        <v>12240000</v>
      </c>
      <c r="AA18" s="23" t="e">
        <f t="shared" si="3"/>
        <v>#DIV/0!</v>
      </c>
      <c r="AB18" s="23" t="e">
        <f t="shared" si="3"/>
        <v>#DIV/0!</v>
      </c>
      <c r="AC18" s="30" t="e">
        <f t="shared" si="3"/>
        <v>#DIV/0!</v>
      </c>
      <c r="AE18" s="31">
        <f t="shared" si="4"/>
        <v>0.12244897959183665</v>
      </c>
      <c r="AF18" s="31">
        <f t="shared" si="4"/>
        <v>-3.3112582781456901E-2</v>
      </c>
      <c r="AG18" s="31">
        <f t="shared" si="4"/>
        <v>-4.1176470588235259E-2</v>
      </c>
      <c r="AH18" s="31">
        <f t="shared" si="4"/>
        <v>-0.19298245614035092</v>
      </c>
      <c r="AI18" s="31">
        <f t="shared" si="4"/>
        <v>0.10303030303030303</v>
      </c>
      <c r="AJ18" s="31">
        <f t="shared" si="4"/>
        <v>0.19178082191780832</v>
      </c>
      <c r="AK18" s="31">
        <f t="shared" si="4"/>
        <v>0.12883435582822078</v>
      </c>
      <c r="AL18" s="31">
        <f t="shared" si="4"/>
        <v>-0.24130434782608701</v>
      </c>
      <c r="AM18" s="31">
        <f t="shared" si="4"/>
        <v>-0.32747252747252742</v>
      </c>
      <c r="AN18" s="31" t="str">
        <f t="shared" si="4"/>
        <v/>
      </c>
      <c r="AO18" s="31" t="str">
        <f t="shared" si="4"/>
        <v/>
      </c>
      <c r="AP18" s="31" t="str">
        <f t="shared" si="4"/>
        <v/>
      </c>
    </row>
    <row r="19" spans="2:42" x14ac:dyDescent="0.35">
      <c r="B19" s="7"/>
      <c r="D19" s="400" t="s">
        <v>230</v>
      </c>
      <c r="E19" s="392">
        <f t="shared" ref="E19:T19" si="8">SUM(E36,E53,E138,E155,E172)</f>
        <v>4400000</v>
      </c>
      <c r="F19" s="392">
        <f t="shared" si="8"/>
        <v>3600000</v>
      </c>
      <c r="G19" s="392">
        <f t="shared" si="8"/>
        <v>4600000</v>
      </c>
      <c r="H19" s="392">
        <f t="shared" si="8"/>
        <v>2800000</v>
      </c>
      <c r="I19" s="392">
        <f t="shared" si="8"/>
        <v>2800000</v>
      </c>
      <c r="J19" s="392">
        <f t="shared" si="8"/>
        <v>2200000</v>
      </c>
      <c r="K19" s="392">
        <f t="shared" si="8"/>
        <v>3600000</v>
      </c>
      <c r="L19" s="392">
        <f t="shared" si="8"/>
        <v>5200000</v>
      </c>
      <c r="M19" s="392">
        <f t="shared" si="8"/>
        <v>2540000</v>
      </c>
      <c r="N19" s="392">
        <f t="shared" si="8"/>
        <v>4600000</v>
      </c>
      <c r="O19" s="392">
        <f t="shared" si="8"/>
        <v>3000000</v>
      </c>
      <c r="P19" s="388">
        <f t="shared" si="8"/>
        <v>0</v>
      </c>
      <c r="Q19" s="388">
        <f t="shared" si="8"/>
        <v>0</v>
      </c>
      <c r="R19" s="388">
        <f t="shared" si="8"/>
        <v>0</v>
      </c>
      <c r="S19" s="388">
        <f t="shared" si="8"/>
        <v>0</v>
      </c>
      <c r="T19" s="388">
        <f t="shared" si="8"/>
        <v>0</v>
      </c>
      <c r="U19" s="399"/>
      <c r="V19" s="388">
        <f>SUM(V36,V53,V138,V155,V172)</f>
        <v>0</v>
      </c>
      <c r="W19" s="388">
        <f>SUM(W36,W53,W138,W155,W172)</f>
        <v>0</v>
      </c>
      <c r="X19" s="388">
        <f>SUM(X36,X53,X138,X155,X172)</f>
        <v>0</v>
      </c>
      <c r="Y19" s="388">
        <f>SUM(Y36,Y53,Y138,Y155,Y172)</f>
        <v>0</v>
      </c>
      <c r="Z19" s="397">
        <f t="shared" si="3"/>
        <v>0</v>
      </c>
      <c r="AA19" s="388">
        <f t="shared" si="3"/>
        <v>0</v>
      </c>
      <c r="AB19" s="388">
        <f t="shared" si="3"/>
        <v>0</v>
      </c>
      <c r="AC19" s="398">
        <f>T19-Y19</f>
        <v>0</v>
      </c>
      <c r="AE19" s="399">
        <f t="shared" si="4"/>
        <v>-0.36363636363636365</v>
      </c>
      <c r="AF19" s="399">
        <f t="shared" si="4"/>
        <v>-0.38888888888888884</v>
      </c>
      <c r="AG19" s="399">
        <f t="shared" si="4"/>
        <v>-0.21739130434782605</v>
      </c>
      <c r="AH19" s="399">
        <f t="shared" si="4"/>
        <v>0.85714285714285721</v>
      </c>
      <c r="AI19" s="399">
        <f t="shared" si="4"/>
        <v>-9.285714285714286E-2</v>
      </c>
      <c r="AJ19" s="399">
        <f t="shared" si="4"/>
        <v>1.0909090909090908</v>
      </c>
      <c r="AK19" s="399">
        <f t="shared" si="4"/>
        <v>-0.16666666666666663</v>
      </c>
      <c r="AL19" s="399">
        <f t="shared" si="4"/>
        <v>-1</v>
      </c>
      <c r="AM19" s="399">
        <f t="shared" si="4"/>
        <v>-1</v>
      </c>
      <c r="AN19" s="399">
        <f t="shared" si="4"/>
        <v>-1</v>
      </c>
      <c r="AO19" s="399">
        <f t="shared" si="4"/>
        <v>-1</v>
      </c>
      <c r="AP19" s="399" t="str">
        <f t="shared" si="4"/>
        <v/>
      </c>
    </row>
    <row r="20" spans="2:42" x14ac:dyDescent="0.35">
      <c r="B20" s="7"/>
      <c r="D20" s="400" t="s">
        <v>231</v>
      </c>
      <c r="E20" s="392">
        <f t="shared" ref="E20:T20" si="9">SUM(E19,E8)</f>
        <v>6400000</v>
      </c>
      <c r="F20" s="392">
        <f>SUM(F19,F8)</f>
        <v>5600000</v>
      </c>
      <c r="G20" s="392">
        <f t="shared" si="9"/>
        <v>6600000</v>
      </c>
      <c r="H20" s="392">
        <f t="shared" si="9"/>
        <v>4800000</v>
      </c>
      <c r="I20" s="392">
        <f t="shared" si="9"/>
        <v>4800000</v>
      </c>
      <c r="J20" s="392">
        <f t="shared" si="9"/>
        <v>4200000</v>
      </c>
      <c r="K20" s="392">
        <f t="shared" si="9"/>
        <v>5600000</v>
      </c>
      <c r="L20" s="392">
        <f t="shared" si="9"/>
        <v>7200000</v>
      </c>
      <c r="M20" s="392">
        <f t="shared" si="9"/>
        <v>4540000</v>
      </c>
      <c r="N20" s="392">
        <f t="shared" si="9"/>
        <v>6600000</v>
      </c>
      <c r="O20" s="392">
        <f t="shared" si="9"/>
        <v>5000000</v>
      </c>
      <c r="P20" s="388">
        <f t="shared" si="9"/>
        <v>1100000</v>
      </c>
      <c r="Q20" s="388">
        <f t="shared" si="9"/>
        <v>1800000</v>
      </c>
      <c r="R20" s="388">
        <f t="shared" si="9"/>
        <v>2000000</v>
      </c>
      <c r="S20" s="388">
        <f t="shared" si="9"/>
        <v>2400000</v>
      </c>
      <c r="T20" s="388">
        <f t="shared" si="9"/>
        <v>2500000</v>
      </c>
      <c r="V20" s="388">
        <f t="shared" ref="V20:Y20" si="10">SUM(V19,V8)</f>
        <v>0</v>
      </c>
      <c r="W20" s="388">
        <f t="shared" si="10"/>
        <v>0</v>
      </c>
      <c r="X20" s="388">
        <f t="shared" si="10"/>
        <v>0</v>
      </c>
      <c r="Y20" s="388">
        <f t="shared" si="10"/>
        <v>0</v>
      </c>
      <c r="Z20" s="397">
        <f t="shared" si="3"/>
        <v>1800000</v>
      </c>
      <c r="AA20" s="388">
        <f t="shared" si="3"/>
        <v>2000000</v>
      </c>
      <c r="AB20" s="388">
        <f t="shared" si="3"/>
        <v>2400000</v>
      </c>
      <c r="AC20" s="398">
        <f>T20-Y20</f>
        <v>2500000</v>
      </c>
      <c r="AE20" s="399">
        <f t="shared" si="4"/>
        <v>-0.25</v>
      </c>
      <c r="AF20" s="399">
        <f t="shared" si="4"/>
        <v>-0.25</v>
      </c>
      <c r="AG20" s="399">
        <f t="shared" si="4"/>
        <v>-0.15151515151515149</v>
      </c>
      <c r="AH20" s="399">
        <f t="shared" si="4"/>
        <v>0.5</v>
      </c>
      <c r="AI20" s="399">
        <f t="shared" si="4"/>
        <v>-5.4166666666666696E-2</v>
      </c>
      <c r="AJ20" s="399">
        <f t="shared" si="4"/>
        <v>0.5714285714285714</v>
      </c>
      <c r="AK20" s="399">
        <f t="shared" si="4"/>
        <v>-0.1071428571428571</v>
      </c>
      <c r="AL20" s="399">
        <f t="shared" si="4"/>
        <v>-0.84722222222222221</v>
      </c>
      <c r="AM20" s="399">
        <f t="shared" si="4"/>
        <v>-0.6035242290748899</v>
      </c>
      <c r="AN20" s="399">
        <f t="shared" si="4"/>
        <v>-0.69696969696969702</v>
      </c>
      <c r="AO20" s="399">
        <f t="shared" si="4"/>
        <v>-0.52</v>
      </c>
      <c r="AP20" s="399">
        <f t="shared" si="4"/>
        <v>1.2727272727272729</v>
      </c>
    </row>
    <row r="21" spans="2:42" x14ac:dyDescent="0.35">
      <c r="B21" s="7"/>
      <c r="D21" s="400" t="s">
        <v>232</v>
      </c>
      <c r="E21" s="119">
        <f t="shared" ref="E21:T21" si="11">E11-E20</f>
        <v>2000000</v>
      </c>
      <c r="F21" s="119">
        <f t="shared" si="11"/>
        <v>3500000</v>
      </c>
      <c r="G21" s="119">
        <f t="shared" si="11"/>
        <v>2800000</v>
      </c>
      <c r="H21" s="119">
        <f t="shared" si="11"/>
        <v>6000000</v>
      </c>
      <c r="I21" s="119">
        <f t="shared" si="11"/>
        <v>5100000</v>
      </c>
      <c r="J21" s="119">
        <f t="shared" si="11"/>
        <v>6000000</v>
      </c>
      <c r="K21" s="119">
        <f t="shared" si="11"/>
        <v>3500000</v>
      </c>
      <c r="L21" s="119">
        <f t="shared" si="11"/>
        <v>1200000</v>
      </c>
      <c r="M21" s="119">
        <f t="shared" si="11"/>
        <v>5060000</v>
      </c>
      <c r="N21" s="119">
        <f t="shared" si="11"/>
        <v>3400000</v>
      </c>
      <c r="O21" s="119">
        <f t="shared" si="11"/>
        <v>4400000</v>
      </c>
      <c r="P21" s="32">
        <f t="shared" si="11"/>
        <v>4100000</v>
      </c>
      <c r="Q21" s="32">
        <f t="shared" si="11"/>
        <v>4400000</v>
      </c>
      <c r="R21" s="32" t="e">
        <f t="shared" si="11"/>
        <v>#DIV/0!</v>
      </c>
      <c r="S21" s="32" t="e">
        <f t="shared" si="11"/>
        <v>#DIV/0!</v>
      </c>
      <c r="T21" s="32" t="e">
        <f t="shared" si="11"/>
        <v>#DIV/0!</v>
      </c>
      <c r="V21" s="32">
        <f t="shared" ref="V21:Y21" si="12">V11-V20</f>
        <v>0</v>
      </c>
      <c r="W21" s="32">
        <f t="shared" si="12"/>
        <v>0</v>
      </c>
      <c r="X21" s="32">
        <f t="shared" si="12"/>
        <v>0</v>
      </c>
      <c r="Y21" s="32">
        <f t="shared" si="12"/>
        <v>0</v>
      </c>
      <c r="Z21" s="33">
        <f t="shared" si="3"/>
        <v>4400000</v>
      </c>
      <c r="AA21" s="32" t="e">
        <f t="shared" si="3"/>
        <v>#DIV/0!</v>
      </c>
      <c r="AB21" s="32" t="e">
        <f t="shared" si="3"/>
        <v>#DIV/0!</v>
      </c>
      <c r="AC21" s="34" t="e">
        <f>T21-Y21</f>
        <v>#DIV/0!</v>
      </c>
      <c r="AE21" s="35">
        <f t="shared" si="4"/>
        <v>1.5499999999999998</v>
      </c>
      <c r="AF21" s="35">
        <f t="shared" si="4"/>
        <v>0.71428571428571419</v>
      </c>
      <c r="AG21" s="35">
        <f t="shared" si="4"/>
        <v>0.25</v>
      </c>
      <c r="AH21" s="35">
        <f t="shared" si="4"/>
        <v>-0.8</v>
      </c>
      <c r="AI21" s="35">
        <f t="shared" si="4"/>
        <v>-7.8431372549019329E-3</v>
      </c>
      <c r="AJ21" s="35">
        <f t="shared" si="4"/>
        <v>-0.43333333333333335</v>
      </c>
      <c r="AK21" s="35">
        <f t="shared" si="4"/>
        <v>0.25714285714285712</v>
      </c>
      <c r="AL21" s="35">
        <f t="shared" si="4"/>
        <v>2.4166666666666665</v>
      </c>
      <c r="AM21" s="35">
        <f t="shared" si="4"/>
        <v>-0.13043478260869568</v>
      </c>
      <c r="AN21" s="35" t="str">
        <f t="shared" si="4"/>
        <v/>
      </c>
      <c r="AO21" s="35" t="str">
        <f t="shared" si="4"/>
        <v/>
      </c>
      <c r="AP21" s="35" t="str">
        <f t="shared" si="4"/>
        <v/>
      </c>
    </row>
    <row r="22" spans="2:42" x14ac:dyDescent="0.35">
      <c r="B22" s="7"/>
      <c r="D22" s="400" t="s">
        <v>233</v>
      </c>
      <c r="E22" s="399">
        <f t="shared" ref="E22:T22" si="13">E21/E20</f>
        <v>0.3125</v>
      </c>
      <c r="F22" s="399">
        <f t="shared" si="13"/>
        <v>0.625</v>
      </c>
      <c r="G22" s="399">
        <f t="shared" si="13"/>
        <v>0.42424242424242425</v>
      </c>
      <c r="H22" s="399">
        <f t="shared" si="13"/>
        <v>1.25</v>
      </c>
      <c r="I22" s="399">
        <f t="shared" si="13"/>
        <v>1.0625</v>
      </c>
      <c r="J22" s="399">
        <f t="shared" si="13"/>
        <v>1.4285714285714286</v>
      </c>
      <c r="K22" s="399">
        <f t="shared" si="13"/>
        <v>0.625</v>
      </c>
      <c r="L22" s="399">
        <f t="shared" si="13"/>
        <v>0.16666666666666666</v>
      </c>
      <c r="M22" s="399">
        <f t="shared" si="13"/>
        <v>1.1145374449339207</v>
      </c>
      <c r="N22" s="399">
        <f>N21/N20</f>
        <v>0.51515151515151514</v>
      </c>
      <c r="O22" s="399">
        <f t="shared" si="13"/>
        <v>0.88</v>
      </c>
      <c r="P22" s="399">
        <f t="shared" si="13"/>
        <v>3.7272727272727271</v>
      </c>
      <c r="Q22" s="399">
        <f t="shared" si="13"/>
        <v>2.4444444444444446</v>
      </c>
      <c r="R22" s="399" t="e">
        <f t="shared" si="13"/>
        <v>#DIV/0!</v>
      </c>
      <c r="S22" s="399" t="e">
        <f t="shared" si="13"/>
        <v>#DIV/0!</v>
      </c>
      <c r="T22" s="399" t="e">
        <f t="shared" si="13"/>
        <v>#DIV/0!</v>
      </c>
      <c r="V22" s="399" t="e">
        <f t="shared" ref="V22:Y22" si="14">V21/V20</f>
        <v>#DIV/0!</v>
      </c>
      <c r="W22" s="399" t="e">
        <f t="shared" si="14"/>
        <v>#DIV/0!</v>
      </c>
      <c r="X22" s="399" t="e">
        <f t="shared" si="14"/>
        <v>#DIV/0!</v>
      </c>
      <c r="Y22" s="399" t="e">
        <f t="shared" si="14"/>
        <v>#DIV/0!</v>
      </c>
      <c r="Z22" s="401" t="e">
        <f t="shared" si="3"/>
        <v>#DIV/0!</v>
      </c>
      <c r="AA22" s="402" t="e">
        <f t="shared" si="3"/>
        <v>#DIV/0!</v>
      </c>
      <c r="AB22" s="402" t="e">
        <f t="shared" si="3"/>
        <v>#DIV/0!</v>
      </c>
      <c r="AC22" s="403" t="e">
        <f>T22-Y22</f>
        <v>#DIV/0!</v>
      </c>
      <c r="AE22" s="399">
        <f t="shared" ref="AE22:AP22" si="15">IFERROR(I22-E22,"")</f>
        <v>0.75</v>
      </c>
      <c r="AF22" s="399">
        <f t="shared" si="15"/>
        <v>0.8035714285714286</v>
      </c>
      <c r="AG22" s="399">
        <f t="shared" si="15"/>
        <v>0.20075757575757575</v>
      </c>
      <c r="AH22" s="399">
        <f t="shared" si="15"/>
        <v>-1.0833333333333333</v>
      </c>
      <c r="AI22" s="399">
        <f t="shared" si="15"/>
        <v>5.2037444933920707E-2</v>
      </c>
      <c r="AJ22" s="399">
        <f t="shared" si="15"/>
        <v>-0.91341991341991347</v>
      </c>
      <c r="AK22" s="399">
        <f t="shared" si="15"/>
        <v>0.255</v>
      </c>
      <c r="AL22" s="399">
        <f t="shared" si="15"/>
        <v>3.5606060606060606</v>
      </c>
      <c r="AM22" s="399">
        <f t="shared" si="15"/>
        <v>1.3299069995105239</v>
      </c>
      <c r="AN22" s="399" t="str">
        <f t="shared" si="15"/>
        <v/>
      </c>
      <c r="AO22" s="399" t="str">
        <f t="shared" si="15"/>
        <v/>
      </c>
      <c r="AP22" s="399" t="str">
        <f t="shared" si="15"/>
        <v/>
      </c>
    </row>
    <row r="23" spans="2:42" x14ac:dyDescent="0.35">
      <c r="B23" s="7"/>
      <c r="Z23" s="16"/>
      <c r="AC23" s="17"/>
    </row>
    <row r="24" spans="2:42" x14ac:dyDescent="0.35">
      <c r="B24" s="7"/>
      <c r="D24" s="15" t="s">
        <v>191</v>
      </c>
      <c r="Z24" s="16"/>
      <c r="AC24" s="17"/>
    </row>
    <row r="25" spans="2:42" x14ac:dyDescent="0.35">
      <c r="B25" s="7" t="s">
        <v>191</v>
      </c>
      <c r="C25" s="7" t="s">
        <v>191</v>
      </c>
      <c r="D25" s="18" t="s">
        <v>217</v>
      </c>
      <c r="E25" s="114">
        <v>1000000</v>
      </c>
      <c r="F25" s="114">
        <v>1000000</v>
      </c>
      <c r="G25" s="114">
        <v>1000000</v>
      </c>
      <c r="H25" s="114">
        <v>1000000</v>
      </c>
      <c r="I25" s="114">
        <v>1000000</v>
      </c>
      <c r="J25" s="114">
        <v>1000000</v>
      </c>
      <c r="K25" s="114">
        <v>1000000</v>
      </c>
      <c r="L25" s="114">
        <v>1000000</v>
      </c>
      <c r="M25" s="114">
        <v>1000000</v>
      </c>
      <c r="N25" s="114">
        <v>1000000</v>
      </c>
      <c r="O25" s="114">
        <v>1000000</v>
      </c>
      <c r="P25" s="114">
        <v>1100000</v>
      </c>
      <c r="Q25" s="114">
        <v>1800000</v>
      </c>
      <c r="R25" s="114">
        <v>2000000</v>
      </c>
      <c r="S25" s="114">
        <v>2400000</v>
      </c>
      <c r="T25" s="114">
        <v>2500000</v>
      </c>
      <c r="V25" s="19"/>
      <c r="W25" s="19"/>
      <c r="X25" s="19"/>
      <c r="Y25" s="19"/>
      <c r="Z25" s="20">
        <f t="shared" ref="Z25:AC39" si="16">Q25-V25</f>
        <v>1800000</v>
      </c>
      <c r="AA25" s="19">
        <f t="shared" si="16"/>
        <v>2000000</v>
      </c>
      <c r="AB25" s="19">
        <f t="shared" si="16"/>
        <v>2400000</v>
      </c>
      <c r="AC25" s="21">
        <f t="shared" si="16"/>
        <v>2500000</v>
      </c>
      <c r="AE25" s="22">
        <f>IFERROR(I25/E25-1,"")</f>
        <v>0</v>
      </c>
      <c r="AF25" s="22">
        <f t="shared" ref="AE25:AP38" si="17">IFERROR(J25/F25-1,"")</f>
        <v>0</v>
      </c>
      <c r="AG25" s="22">
        <f t="shared" si="17"/>
        <v>0</v>
      </c>
      <c r="AH25" s="22">
        <f t="shared" si="17"/>
        <v>0</v>
      </c>
      <c r="AI25" s="22">
        <f t="shared" si="17"/>
        <v>0</v>
      </c>
      <c r="AJ25" s="22">
        <f t="shared" si="17"/>
        <v>0</v>
      </c>
      <c r="AK25" s="22">
        <f t="shared" si="17"/>
        <v>0</v>
      </c>
      <c r="AL25" s="22">
        <f t="shared" si="17"/>
        <v>0.10000000000000009</v>
      </c>
      <c r="AM25" s="22">
        <f t="shared" si="17"/>
        <v>0.8</v>
      </c>
      <c r="AN25" s="22">
        <f t="shared" si="17"/>
        <v>1</v>
      </c>
      <c r="AO25" s="22">
        <f t="shared" si="17"/>
        <v>1.4</v>
      </c>
      <c r="AP25" s="22">
        <f t="shared" si="17"/>
        <v>1.2727272727272729</v>
      </c>
    </row>
    <row r="26" spans="2:42" x14ac:dyDescent="0.35">
      <c r="B26" s="7" t="s">
        <v>191</v>
      </c>
      <c r="C26" s="7" t="s">
        <v>191</v>
      </c>
      <c r="D26" s="18" t="s">
        <v>219</v>
      </c>
      <c r="E26" s="114">
        <v>2000000</v>
      </c>
      <c r="F26" s="114">
        <v>2500000</v>
      </c>
      <c r="G26" s="114">
        <v>2700000</v>
      </c>
      <c r="H26" s="114">
        <v>2800000</v>
      </c>
      <c r="I26" s="114">
        <v>2000000</v>
      </c>
      <c r="J26" s="114">
        <v>1900000</v>
      </c>
      <c r="K26" s="114">
        <v>2500000</v>
      </c>
      <c r="L26" s="114">
        <v>2000000</v>
      </c>
      <c r="M26" s="114">
        <v>2300000</v>
      </c>
      <c r="N26" s="114">
        <v>2000000</v>
      </c>
      <c r="O26" s="114">
        <v>2100000</v>
      </c>
      <c r="P26" s="114">
        <v>2200000</v>
      </c>
      <c r="Q26" s="114">
        <v>2200000</v>
      </c>
      <c r="R26" s="114">
        <v>1900000</v>
      </c>
      <c r="S26" s="114">
        <v>2400000</v>
      </c>
      <c r="T26" s="114">
        <v>2600000</v>
      </c>
      <c r="V26" s="19"/>
      <c r="W26" s="19"/>
      <c r="X26" s="19"/>
      <c r="Y26" s="19"/>
      <c r="Z26" s="20">
        <f t="shared" si="16"/>
        <v>2200000</v>
      </c>
      <c r="AA26" s="19">
        <f t="shared" si="16"/>
        <v>1900000</v>
      </c>
      <c r="AB26" s="19">
        <f t="shared" si="16"/>
        <v>2400000</v>
      </c>
      <c r="AC26" s="21">
        <f t="shared" si="16"/>
        <v>2600000</v>
      </c>
      <c r="AE26" s="22">
        <f>IFERROR(I26/E26-1,"")</f>
        <v>0</v>
      </c>
      <c r="AF26" s="22">
        <f t="shared" si="17"/>
        <v>-0.24</v>
      </c>
      <c r="AG26" s="22">
        <f t="shared" si="17"/>
        <v>-7.407407407407407E-2</v>
      </c>
      <c r="AH26" s="22">
        <f t="shared" si="17"/>
        <v>-0.2857142857142857</v>
      </c>
      <c r="AI26" s="22">
        <f t="shared" si="17"/>
        <v>0.14999999999999991</v>
      </c>
      <c r="AJ26" s="22">
        <f t="shared" si="17"/>
        <v>5.2631578947368363E-2</v>
      </c>
      <c r="AK26" s="22">
        <f t="shared" si="17"/>
        <v>-0.16000000000000003</v>
      </c>
      <c r="AL26" s="22">
        <f t="shared" si="17"/>
        <v>0.10000000000000009</v>
      </c>
      <c r="AM26" s="22">
        <f t="shared" si="17"/>
        <v>-4.3478260869565188E-2</v>
      </c>
      <c r="AN26" s="22">
        <f t="shared" si="17"/>
        <v>-5.0000000000000044E-2</v>
      </c>
      <c r="AO26" s="22">
        <f t="shared" si="17"/>
        <v>0.14285714285714279</v>
      </c>
      <c r="AP26" s="22">
        <f t="shared" si="17"/>
        <v>0.18181818181818188</v>
      </c>
    </row>
    <row r="27" spans="2:42" x14ac:dyDescent="0.35">
      <c r="B27" s="7" t="s">
        <v>191</v>
      </c>
      <c r="C27" s="7" t="s">
        <v>191</v>
      </c>
      <c r="D27" s="18" t="s">
        <v>220</v>
      </c>
      <c r="E27" s="389">
        <v>1200000</v>
      </c>
      <c r="F27" s="390">
        <v>1400000</v>
      </c>
      <c r="G27" s="391">
        <v>1300000</v>
      </c>
      <c r="H27" s="392">
        <v>1600000</v>
      </c>
      <c r="I27" s="389">
        <v>1800000</v>
      </c>
      <c r="J27" s="390">
        <v>2200000</v>
      </c>
      <c r="K27" s="391">
        <v>1200000</v>
      </c>
      <c r="L27" s="392">
        <v>1300000</v>
      </c>
      <c r="M27" s="389">
        <v>1700000</v>
      </c>
      <c r="N27" s="390">
        <v>1900000</v>
      </c>
      <c r="O27" s="391">
        <v>1700000</v>
      </c>
      <c r="P27" s="388">
        <v>1900000</v>
      </c>
      <c r="Q27" s="393">
        <v>2200000</v>
      </c>
      <c r="R27" s="19">
        <v>2500000</v>
      </c>
      <c r="S27" s="19" t="e">
        <f>S28-SUM(S25:S26)</f>
        <v>#DIV/0!</v>
      </c>
      <c r="T27" s="19" t="e">
        <f>T28-SUM(T25:T26)</f>
        <v>#DIV/0!</v>
      </c>
      <c r="V27" s="393"/>
      <c r="W27" s="394"/>
      <c r="X27" s="395"/>
      <c r="Y27" s="388"/>
      <c r="Z27" s="20">
        <f t="shared" si="16"/>
        <v>2200000</v>
      </c>
      <c r="AA27" s="19">
        <f t="shared" si="16"/>
        <v>2500000</v>
      </c>
      <c r="AB27" s="19" t="e">
        <f t="shared" si="16"/>
        <v>#DIV/0!</v>
      </c>
      <c r="AC27" s="21" t="e">
        <f t="shared" si="16"/>
        <v>#DIV/0!</v>
      </c>
      <c r="AE27" s="22">
        <f t="shared" si="17"/>
        <v>0.5</v>
      </c>
      <c r="AF27" s="22">
        <f t="shared" si="17"/>
        <v>0.5714285714285714</v>
      </c>
      <c r="AG27" s="22">
        <f t="shared" si="17"/>
        <v>-7.6923076923076872E-2</v>
      </c>
      <c r="AH27" s="22">
        <f t="shared" si="17"/>
        <v>-0.1875</v>
      </c>
      <c r="AI27" s="22">
        <f t="shared" si="17"/>
        <v>-5.555555555555558E-2</v>
      </c>
      <c r="AJ27" s="22">
        <f t="shared" si="17"/>
        <v>-0.13636363636363635</v>
      </c>
      <c r="AK27" s="22">
        <f t="shared" si="17"/>
        <v>0.41666666666666674</v>
      </c>
      <c r="AL27" s="22">
        <f t="shared" si="17"/>
        <v>0.46153846153846145</v>
      </c>
      <c r="AM27" s="22">
        <f t="shared" si="17"/>
        <v>0.29411764705882359</v>
      </c>
      <c r="AN27" s="22">
        <f t="shared" si="17"/>
        <v>0.31578947368421062</v>
      </c>
      <c r="AO27" s="22" t="str">
        <f t="shared" si="17"/>
        <v/>
      </c>
      <c r="AP27" s="22" t="str">
        <f t="shared" si="17"/>
        <v/>
      </c>
    </row>
    <row r="28" spans="2:42" x14ac:dyDescent="0.35">
      <c r="B28" s="7" t="s">
        <v>191</v>
      </c>
      <c r="C28" s="7" t="s">
        <v>191</v>
      </c>
      <c r="D28" s="396" t="s">
        <v>221</v>
      </c>
      <c r="E28" s="115">
        <f>SUM(E25:E27)</f>
        <v>4200000</v>
      </c>
      <c r="F28" s="115">
        <f t="shared" ref="F28:Q28" si="18">SUM(F25:F27)</f>
        <v>4900000</v>
      </c>
      <c r="G28" s="115">
        <f t="shared" si="18"/>
        <v>5000000</v>
      </c>
      <c r="H28" s="115">
        <f t="shared" si="18"/>
        <v>5400000</v>
      </c>
      <c r="I28" s="115">
        <f t="shared" si="18"/>
        <v>4800000</v>
      </c>
      <c r="J28" s="115">
        <f t="shared" si="18"/>
        <v>5100000</v>
      </c>
      <c r="K28" s="115">
        <f t="shared" si="18"/>
        <v>4700000</v>
      </c>
      <c r="L28" s="115">
        <f t="shared" si="18"/>
        <v>4300000</v>
      </c>
      <c r="M28" s="115">
        <f t="shared" si="18"/>
        <v>5000000</v>
      </c>
      <c r="N28" s="115">
        <f t="shared" si="18"/>
        <v>4900000</v>
      </c>
      <c r="O28" s="115">
        <f>SUM(O25:O27)</f>
        <v>4800000</v>
      </c>
      <c r="P28" s="23">
        <f t="shared" si="18"/>
        <v>5200000</v>
      </c>
      <c r="Q28" s="23">
        <f t="shared" si="18"/>
        <v>6200000</v>
      </c>
      <c r="R28" s="23">
        <f>SUM(R37:R38)</f>
        <v>6198894.2286299113</v>
      </c>
      <c r="S28" s="23" t="e">
        <f>SUM(S37:S38)</f>
        <v>#DIV/0!</v>
      </c>
      <c r="T28" s="23" t="e">
        <f>SUM(T37:T38)</f>
        <v>#DIV/0!</v>
      </c>
      <c r="V28" s="23">
        <f t="shared" ref="V28:Y28" si="19">SUM(V25:V27)</f>
        <v>0</v>
      </c>
      <c r="W28" s="23">
        <f t="shared" si="19"/>
        <v>0</v>
      </c>
      <c r="X28" s="23">
        <f t="shared" si="19"/>
        <v>0</v>
      </c>
      <c r="Y28" s="23">
        <f t="shared" si="19"/>
        <v>0</v>
      </c>
      <c r="Z28" s="397">
        <f t="shared" si="16"/>
        <v>6200000</v>
      </c>
      <c r="AA28" s="388">
        <f t="shared" si="16"/>
        <v>6198894.2286299113</v>
      </c>
      <c r="AB28" s="388" t="e">
        <f t="shared" si="16"/>
        <v>#DIV/0!</v>
      </c>
      <c r="AC28" s="398" t="e">
        <f t="shared" si="16"/>
        <v>#DIV/0!</v>
      </c>
      <c r="AE28" s="399">
        <f t="shared" si="17"/>
        <v>0.14285714285714279</v>
      </c>
      <c r="AF28" s="399">
        <f t="shared" si="17"/>
        <v>4.081632653061229E-2</v>
      </c>
      <c r="AG28" s="399">
        <f t="shared" si="17"/>
        <v>-6.0000000000000053E-2</v>
      </c>
      <c r="AH28" s="399">
        <f t="shared" si="17"/>
        <v>-0.20370370370370372</v>
      </c>
      <c r="AI28" s="399">
        <f t="shared" si="17"/>
        <v>4.1666666666666741E-2</v>
      </c>
      <c r="AJ28" s="399">
        <f t="shared" si="17"/>
        <v>-3.9215686274509776E-2</v>
      </c>
      <c r="AK28" s="399">
        <f t="shared" si="17"/>
        <v>2.1276595744680771E-2</v>
      </c>
      <c r="AL28" s="399">
        <f t="shared" si="17"/>
        <v>0.20930232558139528</v>
      </c>
      <c r="AM28" s="399">
        <f t="shared" si="17"/>
        <v>0.24</v>
      </c>
      <c r="AN28" s="399">
        <f t="shared" si="17"/>
        <v>0.26508045482243081</v>
      </c>
      <c r="AO28" s="399" t="str">
        <f t="shared" si="17"/>
        <v/>
      </c>
      <c r="AP28" s="399" t="str">
        <f t="shared" si="17"/>
        <v/>
      </c>
    </row>
    <row r="29" spans="2:42" x14ac:dyDescent="0.35">
      <c r="B29" s="7" t="s">
        <v>191</v>
      </c>
      <c r="C29" s="7" t="s">
        <v>191</v>
      </c>
      <c r="D29" s="396" t="s">
        <v>223</v>
      </c>
      <c r="E29" s="114">
        <v>500000</v>
      </c>
      <c r="F29" s="114">
        <v>600000</v>
      </c>
      <c r="G29" s="114">
        <v>700000</v>
      </c>
      <c r="H29" s="114">
        <v>550000</v>
      </c>
      <c r="I29" s="114">
        <v>700000</v>
      </c>
      <c r="J29" s="114" t="s">
        <v>234</v>
      </c>
      <c r="K29" s="114">
        <v>750000</v>
      </c>
      <c r="L29" s="114">
        <v>700000</v>
      </c>
      <c r="M29" s="114">
        <v>800000</v>
      </c>
      <c r="N29" s="114">
        <v>900000</v>
      </c>
      <c r="O29" s="114">
        <v>900000</v>
      </c>
      <c r="P29" s="119">
        <v>1000000</v>
      </c>
      <c r="Q29" s="119">
        <v>1100000</v>
      </c>
      <c r="R29" s="119">
        <v>1200000</v>
      </c>
      <c r="S29" s="119">
        <v>1300000</v>
      </c>
      <c r="T29" s="119">
        <v>1400000</v>
      </c>
      <c r="V29" s="19"/>
      <c r="W29" s="19"/>
      <c r="X29" s="19"/>
      <c r="Y29" s="19"/>
      <c r="Z29" s="397">
        <f t="shared" si="16"/>
        <v>1100000</v>
      </c>
      <c r="AA29" s="388">
        <f t="shared" si="16"/>
        <v>1200000</v>
      </c>
      <c r="AB29" s="388">
        <f t="shared" si="16"/>
        <v>1300000</v>
      </c>
      <c r="AC29" s="398">
        <f t="shared" si="16"/>
        <v>1400000</v>
      </c>
      <c r="AE29" s="399">
        <f t="shared" si="17"/>
        <v>0.39999999999999991</v>
      </c>
      <c r="AF29" s="399" t="str">
        <f t="shared" si="17"/>
        <v/>
      </c>
      <c r="AG29" s="399">
        <f t="shared" si="17"/>
        <v>7.1428571428571397E-2</v>
      </c>
      <c r="AH29" s="399">
        <f t="shared" si="17"/>
        <v>0.27272727272727271</v>
      </c>
      <c r="AI29" s="399">
        <f t="shared" si="17"/>
        <v>0.14285714285714279</v>
      </c>
      <c r="AJ29" s="399" t="str">
        <f t="shared" si="17"/>
        <v/>
      </c>
      <c r="AK29" s="399">
        <f t="shared" si="17"/>
        <v>0.19999999999999996</v>
      </c>
      <c r="AL29" s="399">
        <f t="shared" si="17"/>
        <v>0.4285714285714286</v>
      </c>
      <c r="AM29" s="399">
        <f t="shared" si="17"/>
        <v>0.375</v>
      </c>
      <c r="AN29" s="399">
        <f t="shared" si="17"/>
        <v>0.33333333333333326</v>
      </c>
      <c r="AO29" s="399">
        <f t="shared" si="17"/>
        <v>0.44444444444444442</v>
      </c>
      <c r="AP29" s="399">
        <f t="shared" si="17"/>
        <v>0.39999999999999991</v>
      </c>
    </row>
    <row r="30" spans="2:42" x14ac:dyDescent="0.35">
      <c r="B30" s="7" t="s">
        <v>191</v>
      </c>
      <c r="C30" s="7" t="s">
        <v>191</v>
      </c>
      <c r="D30" s="396" t="s">
        <v>224</v>
      </c>
      <c r="E30" s="114">
        <v>400000</v>
      </c>
      <c r="F30" s="114">
        <v>500000</v>
      </c>
      <c r="G30" s="114">
        <v>300000</v>
      </c>
      <c r="H30" s="114">
        <v>700000</v>
      </c>
      <c r="I30" s="114">
        <v>400000</v>
      </c>
      <c r="J30" s="114">
        <v>600000</v>
      </c>
      <c r="K30" s="114">
        <v>600000</v>
      </c>
      <c r="L30" s="114">
        <v>400000</v>
      </c>
      <c r="M30" s="114">
        <v>600000</v>
      </c>
      <c r="N30" s="114">
        <v>700000</v>
      </c>
      <c r="O30" s="114">
        <v>900000</v>
      </c>
      <c r="P30" s="119">
        <v>1050000</v>
      </c>
      <c r="Q30" s="119">
        <v>1200000</v>
      </c>
      <c r="R30" s="119">
        <v>1350000</v>
      </c>
      <c r="S30" s="119">
        <v>1500000</v>
      </c>
      <c r="T30" s="119">
        <v>1650000</v>
      </c>
      <c r="V30" s="19"/>
      <c r="W30" s="19"/>
      <c r="X30" s="19"/>
      <c r="Y30" s="19"/>
      <c r="Z30" s="397">
        <f t="shared" si="16"/>
        <v>1200000</v>
      </c>
      <c r="AA30" s="388">
        <f t="shared" si="16"/>
        <v>1350000</v>
      </c>
      <c r="AB30" s="388">
        <f t="shared" si="16"/>
        <v>1500000</v>
      </c>
      <c r="AC30" s="398">
        <f t="shared" si="16"/>
        <v>1650000</v>
      </c>
      <c r="AE30" s="399">
        <f t="shared" si="17"/>
        <v>0</v>
      </c>
      <c r="AF30" s="399">
        <f t="shared" si="17"/>
        <v>0.19999999999999996</v>
      </c>
      <c r="AG30" s="399">
        <f t="shared" si="17"/>
        <v>1</v>
      </c>
      <c r="AH30" s="399">
        <f t="shared" si="17"/>
        <v>-0.4285714285714286</v>
      </c>
      <c r="AI30" s="399">
        <f t="shared" si="17"/>
        <v>0.5</v>
      </c>
      <c r="AJ30" s="399">
        <f t="shared" si="17"/>
        <v>0.16666666666666674</v>
      </c>
      <c r="AK30" s="399">
        <f t="shared" si="17"/>
        <v>0.5</v>
      </c>
      <c r="AL30" s="399">
        <f t="shared" si="17"/>
        <v>1.625</v>
      </c>
      <c r="AM30" s="399">
        <f t="shared" si="17"/>
        <v>1</v>
      </c>
      <c r="AN30" s="399">
        <f t="shared" si="17"/>
        <v>0.9285714285714286</v>
      </c>
      <c r="AO30" s="399">
        <f t="shared" si="17"/>
        <v>0.66666666666666674</v>
      </c>
      <c r="AP30" s="399">
        <f t="shared" si="17"/>
        <v>0.5714285714285714</v>
      </c>
    </row>
    <row r="31" spans="2:42" x14ac:dyDescent="0.35">
      <c r="B31" s="7" t="s">
        <v>191</v>
      </c>
      <c r="C31" s="7" t="s">
        <v>191</v>
      </c>
      <c r="D31" s="396" t="s">
        <v>225</v>
      </c>
      <c r="E31" s="114">
        <v>750000</v>
      </c>
      <c r="F31" s="114">
        <v>700000</v>
      </c>
      <c r="G31" s="114">
        <v>800000</v>
      </c>
      <c r="H31" s="114">
        <v>900000</v>
      </c>
      <c r="I31" s="114">
        <v>900000</v>
      </c>
      <c r="J31" s="114">
        <v>400000</v>
      </c>
      <c r="K31" s="114">
        <v>500000</v>
      </c>
      <c r="L31" s="114">
        <v>300000</v>
      </c>
      <c r="M31" s="114">
        <v>700000</v>
      </c>
      <c r="N31" s="114">
        <v>400000</v>
      </c>
      <c r="O31" s="114">
        <v>600000</v>
      </c>
      <c r="P31" s="119">
        <v>760000</v>
      </c>
      <c r="Q31" s="119">
        <v>920000</v>
      </c>
      <c r="R31" s="119">
        <v>1080000</v>
      </c>
      <c r="S31" s="119">
        <v>1240000</v>
      </c>
      <c r="T31" s="119">
        <v>1400000</v>
      </c>
      <c r="V31" s="19"/>
      <c r="W31" s="19"/>
      <c r="X31" s="19"/>
      <c r="Y31" s="19"/>
      <c r="Z31" s="397">
        <f t="shared" si="16"/>
        <v>920000</v>
      </c>
      <c r="AA31" s="388">
        <f t="shared" si="16"/>
        <v>1080000</v>
      </c>
      <c r="AB31" s="388">
        <f t="shared" si="16"/>
        <v>1240000</v>
      </c>
      <c r="AC31" s="398">
        <f t="shared" si="16"/>
        <v>1400000</v>
      </c>
      <c r="AE31" s="399">
        <f t="shared" si="17"/>
        <v>0.19999999999999996</v>
      </c>
      <c r="AF31" s="399">
        <f t="shared" si="17"/>
        <v>-0.4285714285714286</v>
      </c>
      <c r="AG31" s="399">
        <f t="shared" si="17"/>
        <v>-0.375</v>
      </c>
      <c r="AH31" s="399">
        <f t="shared" si="17"/>
        <v>-0.66666666666666674</v>
      </c>
      <c r="AI31" s="399">
        <f t="shared" si="17"/>
        <v>-0.22222222222222221</v>
      </c>
      <c r="AJ31" s="399">
        <f t="shared" si="17"/>
        <v>0</v>
      </c>
      <c r="AK31" s="399">
        <f t="shared" si="17"/>
        <v>0.19999999999999996</v>
      </c>
      <c r="AL31" s="399">
        <f t="shared" si="17"/>
        <v>1.5333333333333332</v>
      </c>
      <c r="AM31" s="399">
        <f t="shared" si="17"/>
        <v>0.31428571428571428</v>
      </c>
      <c r="AN31" s="399">
        <f t="shared" si="17"/>
        <v>1.7000000000000002</v>
      </c>
      <c r="AO31" s="399">
        <f t="shared" si="17"/>
        <v>1.0666666666666669</v>
      </c>
      <c r="AP31" s="399">
        <f t="shared" si="17"/>
        <v>0.84210526315789469</v>
      </c>
    </row>
    <row r="32" spans="2:42" x14ac:dyDescent="0.35">
      <c r="B32" s="7" t="s">
        <v>191</v>
      </c>
      <c r="C32" s="7" t="s">
        <v>191</v>
      </c>
      <c r="D32" s="396" t="s">
        <v>226</v>
      </c>
      <c r="E32" s="114">
        <v>200000</v>
      </c>
      <c r="F32" s="114">
        <v>600000</v>
      </c>
      <c r="G32" s="114">
        <v>600000</v>
      </c>
      <c r="H32" s="114">
        <v>200000</v>
      </c>
      <c r="I32" s="114">
        <v>100000</v>
      </c>
      <c r="J32" s="114">
        <v>600000</v>
      </c>
      <c r="K32" s="114">
        <v>500000</v>
      </c>
      <c r="L32" s="114">
        <v>300000</v>
      </c>
      <c r="M32" s="114">
        <v>700000</v>
      </c>
      <c r="N32" s="114">
        <v>400000</v>
      </c>
      <c r="O32" s="114">
        <v>600000</v>
      </c>
      <c r="P32" s="119">
        <v>720000</v>
      </c>
      <c r="Q32" s="119">
        <v>840000</v>
      </c>
      <c r="R32" s="119">
        <v>960000</v>
      </c>
      <c r="S32" s="119">
        <v>1080000</v>
      </c>
      <c r="T32" s="119">
        <v>1200000</v>
      </c>
      <c r="V32" s="19"/>
      <c r="W32" s="19"/>
      <c r="X32" s="19"/>
      <c r="Y32" s="19"/>
      <c r="Z32" s="397">
        <f t="shared" si="16"/>
        <v>840000</v>
      </c>
      <c r="AA32" s="388">
        <f t="shared" si="16"/>
        <v>960000</v>
      </c>
      <c r="AB32" s="388">
        <f t="shared" si="16"/>
        <v>1080000</v>
      </c>
      <c r="AC32" s="398">
        <f t="shared" si="16"/>
        <v>1200000</v>
      </c>
      <c r="AE32" s="399">
        <f t="shared" si="17"/>
        <v>-0.5</v>
      </c>
      <c r="AF32" s="399">
        <f t="shared" si="17"/>
        <v>0</v>
      </c>
      <c r="AG32" s="399">
        <f t="shared" si="17"/>
        <v>-0.16666666666666663</v>
      </c>
      <c r="AH32" s="399">
        <f t="shared" si="17"/>
        <v>0.5</v>
      </c>
      <c r="AI32" s="399">
        <f t="shared" si="17"/>
        <v>6</v>
      </c>
      <c r="AJ32" s="399">
        <f t="shared" si="17"/>
        <v>-0.33333333333333337</v>
      </c>
      <c r="AK32" s="399">
        <f t="shared" si="17"/>
        <v>0.19999999999999996</v>
      </c>
      <c r="AL32" s="399">
        <f t="shared" si="17"/>
        <v>1.4</v>
      </c>
      <c r="AM32" s="399">
        <f t="shared" si="17"/>
        <v>0.19999999999999996</v>
      </c>
      <c r="AN32" s="399">
        <f t="shared" si="17"/>
        <v>1.4</v>
      </c>
      <c r="AO32" s="399">
        <f t="shared" si="17"/>
        <v>0.8</v>
      </c>
      <c r="AP32" s="399">
        <f t="shared" si="17"/>
        <v>0.66666666666666674</v>
      </c>
    </row>
    <row r="33" spans="2:42" x14ac:dyDescent="0.35">
      <c r="B33" s="7" t="s">
        <v>191</v>
      </c>
      <c r="C33" s="7" t="s">
        <v>191</v>
      </c>
      <c r="D33" s="396" t="s">
        <v>227</v>
      </c>
      <c r="E33" s="114">
        <v>500000</v>
      </c>
      <c r="F33" s="114">
        <v>300000</v>
      </c>
      <c r="G33" s="114">
        <v>700000</v>
      </c>
      <c r="H33" s="114">
        <v>400000</v>
      </c>
      <c r="I33" s="114">
        <v>600000</v>
      </c>
      <c r="J33" s="114" t="s">
        <v>234</v>
      </c>
      <c r="K33" s="114">
        <v>750000</v>
      </c>
      <c r="L33" s="114">
        <v>700000</v>
      </c>
      <c r="M33" s="114">
        <v>800000</v>
      </c>
      <c r="N33" s="114">
        <v>900000</v>
      </c>
      <c r="O33" s="114">
        <v>900000</v>
      </c>
      <c r="P33" s="119">
        <v>1040000</v>
      </c>
      <c r="Q33" s="119">
        <v>1180000</v>
      </c>
      <c r="R33" s="119">
        <v>1320000</v>
      </c>
      <c r="S33" s="119">
        <v>1460000</v>
      </c>
      <c r="T33" s="119">
        <v>1600000</v>
      </c>
      <c r="V33" s="19"/>
      <c r="W33" s="19"/>
      <c r="X33" s="19"/>
      <c r="Y33" s="19"/>
      <c r="Z33" s="397">
        <f t="shared" si="16"/>
        <v>1180000</v>
      </c>
      <c r="AA33" s="388">
        <f t="shared" si="16"/>
        <v>1320000</v>
      </c>
      <c r="AB33" s="388">
        <f t="shared" si="16"/>
        <v>1460000</v>
      </c>
      <c r="AC33" s="398">
        <f t="shared" si="16"/>
        <v>1600000</v>
      </c>
      <c r="AE33" s="399">
        <f t="shared" si="17"/>
        <v>0.19999999999999996</v>
      </c>
      <c r="AF33" s="399" t="str">
        <f t="shared" si="17"/>
        <v/>
      </c>
      <c r="AG33" s="399">
        <f t="shared" si="17"/>
        <v>7.1428571428571397E-2</v>
      </c>
      <c r="AH33" s="399">
        <f t="shared" si="17"/>
        <v>0.75</v>
      </c>
      <c r="AI33" s="399">
        <f t="shared" si="17"/>
        <v>0.33333333333333326</v>
      </c>
      <c r="AJ33" s="399" t="str">
        <f t="shared" si="17"/>
        <v/>
      </c>
      <c r="AK33" s="399">
        <f t="shared" si="17"/>
        <v>0.19999999999999996</v>
      </c>
      <c r="AL33" s="399">
        <f t="shared" si="17"/>
        <v>0.48571428571428577</v>
      </c>
      <c r="AM33" s="399">
        <f t="shared" si="17"/>
        <v>0.47500000000000009</v>
      </c>
      <c r="AN33" s="399">
        <f t="shared" si="17"/>
        <v>0.46666666666666656</v>
      </c>
      <c r="AO33" s="399">
        <f t="shared" si="17"/>
        <v>0.62222222222222223</v>
      </c>
      <c r="AP33" s="399">
        <f t="shared" si="17"/>
        <v>0.53846153846153855</v>
      </c>
    </row>
    <row r="34" spans="2:42" x14ac:dyDescent="0.35">
      <c r="B34" s="7" t="s">
        <v>191</v>
      </c>
      <c r="C34" s="7" t="s">
        <v>191</v>
      </c>
      <c r="D34" s="396" t="s">
        <v>228</v>
      </c>
      <c r="E34" s="114">
        <v>800000</v>
      </c>
      <c r="F34" s="114">
        <v>300000</v>
      </c>
      <c r="G34" s="114">
        <v>700000</v>
      </c>
      <c r="H34" s="114">
        <v>400000</v>
      </c>
      <c r="I34" s="114">
        <v>600000</v>
      </c>
      <c r="J34" s="114">
        <v>600000</v>
      </c>
      <c r="K34" s="114">
        <v>500000</v>
      </c>
      <c r="L34" s="114">
        <v>300000</v>
      </c>
      <c r="M34" s="114">
        <v>700000</v>
      </c>
      <c r="N34" s="114">
        <v>400000</v>
      </c>
      <c r="O34" s="114">
        <v>600000</v>
      </c>
      <c r="P34" s="119">
        <v>700000</v>
      </c>
      <c r="Q34" s="119">
        <v>800000</v>
      </c>
      <c r="R34" s="119">
        <v>900000</v>
      </c>
      <c r="S34" s="119">
        <v>1000000</v>
      </c>
      <c r="T34" s="119">
        <v>1100000</v>
      </c>
      <c r="V34" s="19"/>
      <c r="W34" s="19"/>
      <c r="X34" s="19"/>
      <c r="Y34" s="19"/>
      <c r="Z34" s="397">
        <f t="shared" si="16"/>
        <v>800000</v>
      </c>
      <c r="AA34" s="388">
        <f t="shared" si="16"/>
        <v>900000</v>
      </c>
      <c r="AB34" s="388">
        <f t="shared" si="16"/>
        <v>1000000</v>
      </c>
      <c r="AC34" s="398">
        <f t="shared" si="16"/>
        <v>1100000</v>
      </c>
      <c r="AE34" s="399">
        <f t="shared" si="17"/>
        <v>-0.25</v>
      </c>
      <c r="AF34" s="399">
        <f t="shared" si="17"/>
        <v>1</v>
      </c>
      <c r="AG34" s="399">
        <f t="shared" si="17"/>
        <v>-0.2857142857142857</v>
      </c>
      <c r="AH34" s="399">
        <f t="shared" si="17"/>
        <v>-0.25</v>
      </c>
      <c r="AI34" s="399">
        <f t="shared" si="17"/>
        <v>0.16666666666666674</v>
      </c>
      <c r="AJ34" s="399">
        <f t="shared" si="17"/>
        <v>-0.33333333333333337</v>
      </c>
      <c r="AK34" s="399">
        <f t="shared" si="17"/>
        <v>0.19999999999999996</v>
      </c>
      <c r="AL34" s="399">
        <f t="shared" si="17"/>
        <v>1.3333333333333335</v>
      </c>
      <c r="AM34" s="399">
        <f t="shared" si="17"/>
        <v>0.14285714285714279</v>
      </c>
      <c r="AN34" s="399">
        <f t="shared" si="17"/>
        <v>1.25</v>
      </c>
      <c r="AO34" s="399">
        <f t="shared" si="17"/>
        <v>0.66666666666666674</v>
      </c>
      <c r="AP34" s="399">
        <f t="shared" si="17"/>
        <v>0.5714285714285714</v>
      </c>
    </row>
    <row r="35" spans="2:42" s="8" customFormat="1" x14ac:dyDescent="0.35">
      <c r="B35" s="7" t="s">
        <v>191</v>
      </c>
      <c r="C35" s="7" t="s">
        <v>191</v>
      </c>
      <c r="D35" s="25" t="s">
        <v>229</v>
      </c>
      <c r="E35" s="116">
        <f>SUM(E28:E34)</f>
        <v>7350000</v>
      </c>
      <c r="F35" s="117">
        <f t="shared" ref="F35:Q35" si="20">SUM(F28:F34)</f>
        <v>7900000</v>
      </c>
      <c r="G35" s="118">
        <f t="shared" si="20"/>
        <v>8800000</v>
      </c>
      <c r="H35" s="115">
        <f t="shared" si="20"/>
        <v>8550000</v>
      </c>
      <c r="I35" s="116">
        <f t="shared" si="20"/>
        <v>8100000</v>
      </c>
      <c r="J35" s="117">
        <f t="shared" si="20"/>
        <v>7300000</v>
      </c>
      <c r="K35" s="118">
        <f>SUM(K28:K34)</f>
        <v>8300000</v>
      </c>
      <c r="L35" s="115">
        <f t="shared" si="20"/>
        <v>7000000</v>
      </c>
      <c r="M35" s="116">
        <f t="shared" si="20"/>
        <v>9300000</v>
      </c>
      <c r="N35" s="117">
        <f t="shared" si="20"/>
        <v>8600000</v>
      </c>
      <c r="O35" s="118">
        <f t="shared" si="20"/>
        <v>9300000</v>
      </c>
      <c r="P35" s="23">
        <f>SUM(P28:P34)</f>
        <v>10470000</v>
      </c>
      <c r="Q35" s="26">
        <f t="shared" si="20"/>
        <v>12240000</v>
      </c>
      <c r="R35" s="23">
        <f>SUM(R28:R34)</f>
        <v>13008894.228629911</v>
      </c>
      <c r="S35" s="23" t="e">
        <f>SUM(S28:S34)</f>
        <v>#DIV/0!</v>
      </c>
      <c r="T35" s="23" t="e">
        <f>SUM(T28:T34)</f>
        <v>#DIV/0!</v>
      </c>
      <c r="V35" s="26">
        <f t="shared" ref="V35:Y35" si="21">SUM(V28:V34)</f>
        <v>0</v>
      </c>
      <c r="W35" s="27">
        <f t="shared" si="21"/>
        <v>0</v>
      </c>
      <c r="X35" s="28">
        <f t="shared" si="21"/>
        <v>0</v>
      </c>
      <c r="Y35" s="23">
        <f t="shared" si="21"/>
        <v>0</v>
      </c>
      <c r="Z35" s="29">
        <f t="shared" si="16"/>
        <v>12240000</v>
      </c>
      <c r="AA35" s="23">
        <f t="shared" si="16"/>
        <v>13008894.228629911</v>
      </c>
      <c r="AB35" s="23" t="e">
        <f t="shared" si="16"/>
        <v>#DIV/0!</v>
      </c>
      <c r="AC35" s="30" t="e">
        <f>T35-Y35</f>
        <v>#DIV/0!</v>
      </c>
      <c r="AE35" s="31">
        <f t="shared" si="17"/>
        <v>0.1020408163265305</v>
      </c>
      <c r="AF35" s="31">
        <f t="shared" si="17"/>
        <v>-7.5949367088607556E-2</v>
      </c>
      <c r="AG35" s="31">
        <f t="shared" si="17"/>
        <v>-5.6818181818181768E-2</v>
      </c>
      <c r="AH35" s="31">
        <f t="shared" si="17"/>
        <v>-0.18128654970760238</v>
      </c>
      <c r="AI35" s="31">
        <f t="shared" si="17"/>
        <v>0.14814814814814814</v>
      </c>
      <c r="AJ35" s="31">
        <f t="shared" si="17"/>
        <v>0.17808219178082196</v>
      </c>
      <c r="AK35" s="31">
        <f t="shared" si="17"/>
        <v>0.12048192771084332</v>
      </c>
      <c r="AL35" s="31">
        <f t="shared" si="17"/>
        <v>0.49571428571428577</v>
      </c>
      <c r="AM35" s="31">
        <f t="shared" si="17"/>
        <v>0.31612903225806455</v>
      </c>
      <c r="AN35" s="31">
        <f t="shared" si="17"/>
        <v>0.51266211960812913</v>
      </c>
      <c r="AO35" s="31" t="str">
        <f t="shared" si="17"/>
        <v/>
      </c>
      <c r="AP35" s="31" t="str">
        <f t="shared" si="17"/>
        <v/>
      </c>
    </row>
    <row r="36" spans="2:42" x14ac:dyDescent="0.35">
      <c r="B36" s="7" t="s">
        <v>191</v>
      </c>
      <c r="C36" s="7" t="s">
        <v>191</v>
      </c>
      <c r="D36" s="400" t="s">
        <v>230</v>
      </c>
      <c r="E36" s="392">
        <v>2200000</v>
      </c>
      <c r="F36" s="392">
        <v>1800000</v>
      </c>
      <c r="G36" s="392">
        <v>2300000</v>
      </c>
      <c r="H36" s="392">
        <v>1400000</v>
      </c>
      <c r="I36" s="392">
        <v>1400000</v>
      </c>
      <c r="J36" s="392">
        <v>1100000</v>
      </c>
      <c r="K36" s="392">
        <v>1800000</v>
      </c>
      <c r="L36" s="392">
        <v>2600000</v>
      </c>
      <c r="M36" s="392">
        <v>1270000</v>
      </c>
      <c r="N36" s="392">
        <v>2300000</v>
      </c>
      <c r="O36" s="392">
        <v>1500000</v>
      </c>
      <c r="P36" s="388"/>
      <c r="Q36" s="388"/>
      <c r="R36" s="19"/>
      <c r="S36" s="19"/>
      <c r="T36" s="19"/>
      <c r="V36" s="388"/>
      <c r="W36" s="388"/>
      <c r="X36" s="388"/>
      <c r="Y36" s="388"/>
      <c r="Z36" s="397">
        <f t="shared" si="16"/>
        <v>0</v>
      </c>
      <c r="AA36" s="388">
        <f t="shared" si="16"/>
        <v>0</v>
      </c>
      <c r="AB36" s="388">
        <f t="shared" si="16"/>
        <v>0</v>
      </c>
      <c r="AC36" s="398">
        <f>T36-Y36</f>
        <v>0</v>
      </c>
      <c r="AE36" s="399">
        <f t="shared" si="17"/>
        <v>-0.36363636363636365</v>
      </c>
      <c r="AF36" s="399">
        <f t="shared" si="17"/>
        <v>-0.38888888888888884</v>
      </c>
      <c r="AG36" s="399">
        <f t="shared" si="17"/>
        <v>-0.21739130434782605</v>
      </c>
      <c r="AH36" s="399">
        <f t="shared" si="17"/>
        <v>0.85714285714285721</v>
      </c>
      <c r="AI36" s="399">
        <f t="shared" si="17"/>
        <v>-9.285714285714286E-2</v>
      </c>
      <c r="AJ36" s="399">
        <f t="shared" si="17"/>
        <v>1.0909090909090908</v>
      </c>
      <c r="AK36" s="399">
        <f t="shared" si="17"/>
        <v>-0.16666666666666663</v>
      </c>
      <c r="AL36" s="399">
        <f t="shared" si="17"/>
        <v>-1</v>
      </c>
      <c r="AM36" s="399">
        <f t="shared" si="17"/>
        <v>-1</v>
      </c>
      <c r="AN36" s="399">
        <f t="shared" si="17"/>
        <v>-1</v>
      </c>
      <c r="AO36" s="399">
        <f t="shared" si="17"/>
        <v>-1</v>
      </c>
      <c r="AP36" s="399" t="str">
        <f t="shared" si="17"/>
        <v/>
      </c>
    </row>
    <row r="37" spans="2:42" x14ac:dyDescent="0.35">
      <c r="B37" s="7" t="s">
        <v>191</v>
      </c>
      <c r="C37" s="7" t="s">
        <v>191</v>
      </c>
      <c r="D37" s="400" t="s">
        <v>231</v>
      </c>
      <c r="E37" s="392">
        <f t="shared" ref="E37:T37" si="22">SUM(E36,E25)</f>
        <v>3200000</v>
      </c>
      <c r="F37" s="392">
        <f t="shared" si="22"/>
        <v>2800000</v>
      </c>
      <c r="G37" s="392">
        <f t="shared" si="22"/>
        <v>3300000</v>
      </c>
      <c r="H37" s="392">
        <f t="shared" si="22"/>
        <v>2400000</v>
      </c>
      <c r="I37" s="392">
        <f t="shared" si="22"/>
        <v>2400000</v>
      </c>
      <c r="J37" s="392">
        <f t="shared" si="22"/>
        <v>2100000</v>
      </c>
      <c r="K37" s="392">
        <f t="shared" si="22"/>
        <v>2800000</v>
      </c>
      <c r="L37" s="392">
        <f t="shared" si="22"/>
        <v>3600000</v>
      </c>
      <c r="M37" s="392">
        <f t="shared" si="22"/>
        <v>2270000</v>
      </c>
      <c r="N37" s="392">
        <f t="shared" si="22"/>
        <v>3300000</v>
      </c>
      <c r="O37" s="392">
        <f t="shared" si="22"/>
        <v>2500000</v>
      </c>
      <c r="P37" s="388">
        <f t="shared" si="22"/>
        <v>1100000</v>
      </c>
      <c r="Q37" s="388">
        <f t="shared" si="22"/>
        <v>1800000</v>
      </c>
      <c r="R37" s="388">
        <f t="shared" si="22"/>
        <v>2000000</v>
      </c>
      <c r="S37" s="388">
        <f t="shared" si="22"/>
        <v>2400000</v>
      </c>
      <c r="T37" s="388">
        <f t="shared" si="22"/>
        <v>2500000</v>
      </c>
      <c r="V37" s="388">
        <f t="shared" ref="V37:Y37" si="23">SUM(V36,V25)</f>
        <v>0</v>
      </c>
      <c r="W37" s="388">
        <f t="shared" si="23"/>
        <v>0</v>
      </c>
      <c r="X37" s="388">
        <f t="shared" si="23"/>
        <v>0</v>
      </c>
      <c r="Y37" s="388">
        <f t="shared" si="23"/>
        <v>0</v>
      </c>
      <c r="Z37" s="397">
        <f t="shared" si="16"/>
        <v>1800000</v>
      </c>
      <c r="AA37" s="388">
        <f t="shared" si="16"/>
        <v>2000000</v>
      </c>
      <c r="AB37" s="388">
        <f t="shared" si="16"/>
        <v>2400000</v>
      </c>
      <c r="AC37" s="398">
        <f>T37-Y37</f>
        <v>2500000</v>
      </c>
      <c r="AE37" s="399">
        <f t="shared" si="17"/>
        <v>-0.25</v>
      </c>
      <c r="AF37" s="399">
        <f t="shared" si="17"/>
        <v>-0.25</v>
      </c>
      <c r="AG37" s="399">
        <f t="shared" si="17"/>
        <v>-0.15151515151515149</v>
      </c>
      <c r="AH37" s="399">
        <f t="shared" si="17"/>
        <v>0.5</v>
      </c>
      <c r="AI37" s="399">
        <f t="shared" si="17"/>
        <v>-5.4166666666666696E-2</v>
      </c>
      <c r="AJ37" s="399">
        <f t="shared" si="17"/>
        <v>0.5714285714285714</v>
      </c>
      <c r="AK37" s="399">
        <f t="shared" si="17"/>
        <v>-0.1071428571428571</v>
      </c>
      <c r="AL37" s="399">
        <f t="shared" si="17"/>
        <v>-0.69444444444444442</v>
      </c>
      <c r="AM37" s="399">
        <f t="shared" si="17"/>
        <v>-0.20704845814977979</v>
      </c>
      <c r="AN37" s="399">
        <f t="shared" si="17"/>
        <v>-0.39393939393939392</v>
      </c>
      <c r="AO37" s="399">
        <f t="shared" si="17"/>
        <v>-4.0000000000000036E-2</v>
      </c>
      <c r="AP37" s="399">
        <f t="shared" si="17"/>
        <v>1.2727272727272729</v>
      </c>
    </row>
    <row r="38" spans="2:42" x14ac:dyDescent="0.35">
      <c r="B38" s="7" t="s">
        <v>191</v>
      </c>
      <c r="C38" s="7" t="s">
        <v>191</v>
      </c>
      <c r="D38" s="400" t="s">
        <v>232</v>
      </c>
      <c r="E38" s="119">
        <f t="shared" ref="E38:Q38" si="24">E28-E37</f>
        <v>1000000</v>
      </c>
      <c r="F38" s="119">
        <f t="shared" si="24"/>
        <v>2100000</v>
      </c>
      <c r="G38" s="119">
        <f t="shared" si="24"/>
        <v>1700000</v>
      </c>
      <c r="H38" s="119">
        <f t="shared" si="24"/>
        <v>3000000</v>
      </c>
      <c r="I38" s="119">
        <f t="shared" si="24"/>
        <v>2400000</v>
      </c>
      <c r="J38" s="119">
        <f t="shared" si="24"/>
        <v>3000000</v>
      </c>
      <c r="K38" s="119">
        <f t="shared" si="24"/>
        <v>1900000</v>
      </c>
      <c r="L38" s="119">
        <f t="shared" si="24"/>
        <v>700000</v>
      </c>
      <c r="M38" s="119">
        <f t="shared" si="24"/>
        <v>2730000</v>
      </c>
      <c r="N38" s="119">
        <f t="shared" si="24"/>
        <v>1600000</v>
      </c>
      <c r="O38" s="119">
        <f t="shared" si="24"/>
        <v>2300000</v>
      </c>
      <c r="P38" s="32">
        <f t="shared" si="24"/>
        <v>4100000</v>
      </c>
      <c r="Q38" s="32">
        <f t="shared" si="24"/>
        <v>4400000</v>
      </c>
      <c r="R38" s="32">
        <f>R37*R39</f>
        <v>4198894.2286299113</v>
      </c>
      <c r="S38" s="32" t="e">
        <f>S37*S39</f>
        <v>#DIV/0!</v>
      </c>
      <c r="T38" s="32" t="e">
        <f>T37*T39</f>
        <v>#DIV/0!</v>
      </c>
      <c r="V38" s="32">
        <f t="shared" ref="V38:Y38" si="25">V28-V37</f>
        <v>0</v>
      </c>
      <c r="W38" s="32">
        <f t="shared" si="25"/>
        <v>0</v>
      </c>
      <c r="X38" s="32">
        <f t="shared" si="25"/>
        <v>0</v>
      </c>
      <c r="Y38" s="32">
        <f t="shared" si="25"/>
        <v>0</v>
      </c>
      <c r="Z38" s="33">
        <f t="shared" si="16"/>
        <v>4400000</v>
      </c>
      <c r="AA38" s="32">
        <f t="shared" si="16"/>
        <v>4198894.2286299113</v>
      </c>
      <c r="AB38" s="32" t="e">
        <f t="shared" si="16"/>
        <v>#DIV/0!</v>
      </c>
      <c r="AC38" s="34" t="e">
        <f>T38-Y38</f>
        <v>#DIV/0!</v>
      </c>
      <c r="AE38" s="35">
        <f t="shared" si="17"/>
        <v>1.4</v>
      </c>
      <c r="AF38" s="35">
        <f t="shared" si="17"/>
        <v>0.4285714285714286</v>
      </c>
      <c r="AG38" s="35">
        <f t="shared" si="17"/>
        <v>0.11764705882352944</v>
      </c>
      <c r="AH38" s="35">
        <f t="shared" si="17"/>
        <v>-0.76666666666666661</v>
      </c>
      <c r="AI38" s="35">
        <f t="shared" si="17"/>
        <v>0.13749999999999996</v>
      </c>
      <c r="AJ38" s="35">
        <f t="shared" si="17"/>
        <v>-0.46666666666666667</v>
      </c>
      <c r="AK38" s="35">
        <f t="shared" si="17"/>
        <v>0.21052631578947367</v>
      </c>
      <c r="AL38" s="35">
        <f t="shared" si="17"/>
        <v>4.8571428571428568</v>
      </c>
      <c r="AM38" s="35">
        <f t="shared" si="17"/>
        <v>0.61172161172161177</v>
      </c>
      <c r="AN38" s="35">
        <f t="shared" si="17"/>
        <v>1.6243088928936946</v>
      </c>
      <c r="AO38" s="35" t="str">
        <f t="shared" si="17"/>
        <v/>
      </c>
      <c r="AP38" s="35" t="str">
        <f t="shared" si="17"/>
        <v/>
      </c>
    </row>
    <row r="39" spans="2:42" x14ac:dyDescent="0.35">
      <c r="B39" s="38">
        <v>7</v>
      </c>
      <c r="C39" s="7" t="s">
        <v>191</v>
      </c>
      <c r="D39" s="400" t="s">
        <v>233</v>
      </c>
      <c r="E39" s="404">
        <f t="shared" ref="E39:Q39" si="26">E38/E37</f>
        <v>0.3125</v>
      </c>
      <c r="F39" s="404">
        <f t="shared" si="26"/>
        <v>0.75</v>
      </c>
      <c r="G39" s="404">
        <f t="shared" si="26"/>
        <v>0.51515151515151514</v>
      </c>
      <c r="H39" s="404">
        <f t="shared" si="26"/>
        <v>1.25</v>
      </c>
      <c r="I39" s="404">
        <f t="shared" si="26"/>
        <v>1</v>
      </c>
      <c r="J39" s="404">
        <f t="shared" si="26"/>
        <v>1.4285714285714286</v>
      </c>
      <c r="K39" s="404">
        <f t="shared" si="26"/>
        <v>0.6785714285714286</v>
      </c>
      <c r="L39" s="404">
        <f t="shared" si="26"/>
        <v>0.19444444444444445</v>
      </c>
      <c r="M39" s="404">
        <f t="shared" si="26"/>
        <v>1.2026431718061674</v>
      </c>
      <c r="N39" s="404">
        <f t="shared" si="26"/>
        <v>0.48484848484848486</v>
      </c>
      <c r="O39" s="404">
        <f t="shared" si="26"/>
        <v>0.92</v>
      </c>
      <c r="P39" s="399">
        <f t="shared" si="26"/>
        <v>3.7272727272727271</v>
      </c>
      <c r="Q39" s="399">
        <f t="shared" si="26"/>
        <v>2.4444444444444446</v>
      </c>
      <c r="R39" s="405">
        <f>($Q$22-AVERAGE($M$22,$I$22,$E$22))+N39</f>
        <v>2.0994471143149558</v>
      </c>
      <c r="S39" s="405" t="e">
        <f>($R$22-AVERAGE($N$22,$J$22,$F$22))+(O39)</f>
        <v>#DIV/0!</v>
      </c>
      <c r="T39" s="405" t="e">
        <f>($S$22-AVERAGE($O$22,$K$22,$G$22))+P39</f>
        <v>#DIV/0!</v>
      </c>
      <c r="V39" s="399" t="e">
        <f t="shared" ref="V39:Y39" si="27">V38/V37</f>
        <v>#DIV/0!</v>
      </c>
      <c r="W39" s="399" t="e">
        <f t="shared" si="27"/>
        <v>#DIV/0!</v>
      </c>
      <c r="X39" s="399" t="e">
        <f t="shared" si="27"/>
        <v>#DIV/0!</v>
      </c>
      <c r="Y39" s="399" t="e">
        <f t="shared" si="27"/>
        <v>#DIV/0!</v>
      </c>
      <c r="Z39" s="401" t="e">
        <f t="shared" si="16"/>
        <v>#DIV/0!</v>
      </c>
      <c r="AA39" s="402" t="e">
        <f t="shared" si="16"/>
        <v>#DIV/0!</v>
      </c>
      <c r="AB39" s="402" t="e">
        <f t="shared" si="16"/>
        <v>#DIV/0!</v>
      </c>
      <c r="AC39" s="403" t="e">
        <f>T39-Y39</f>
        <v>#DIV/0!</v>
      </c>
      <c r="AE39" s="399">
        <f t="shared" ref="AE39:AP39" si="28">IFERROR(I39-E39,"")</f>
        <v>0.6875</v>
      </c>
      <c r="AF39" s="399">
        <f t="shared" si="28"/>
        <v>0.6785714285714286</v>
      </c>
      <c r="AG39" s="399">
        <f t="shared" si="28"/>
        <v>0.16341991341991347</v>
      </c>
      <c r="AH39" s="399">
        <f t="shared" si="28"/>
        <v>-1.0555555555555556</v>
      </c>
      <c r="AI39" s="399">
        <f t="shared" si="28"/>
        <v>0.20264317180616742</v>
      </c>
      <c r="AJ39" s="399">
        <f t="shared" si="28"/>
        <v>-0.94372294372294374</v>
      </c>
      <c r="AK39" s="399">
        <f t="shared" si="28"/>
        <v>0.24142857142857144</v>
      </c>
      <c r="AL39" s="399">
        <f t="shared" si="28"/>
        <v>3.5328282828282824</v>
      </c>
      <c r="AM39" s="399">
        <f t="shared" si="28"/>
        <v>1.2418012726382772</v>
      </c>
      <c r="AN39" s="399">
        <f t="shared" si="28"/>
        <v>1.6145986294664709</v>
      </c>
      <c r="AO39" s="399" t="str">
        <f t="shared" si="28"/>
        <v/>
      </c>
      <c r="AP39" s="399" t="str">
        <f t="shared" si="28"/>
        <v/>
      </c>
    </row>
    <row r="40" spans="2:42" x14ac:dyDescent="0.35">
      <c r="B40" s="7"/>
      <c r="Z40" s="16"/>
      <c r="AC40" s="17"/>
    </row>
    <row r="41" spans="2:42" x14ac:dyDescent="0.35">
      <c r="B41" s="7"/>
      <c r="D41" s="39" t="s">
        <v>208</v>
      </c>
      <c r="Z41" s="16"/>
      <c r="AC41" s="17"/>
    </row>
    <row r="42" spans="2:42" x14ac:dyDescent="0.35">
      <c r="B42" s="38"/>
      <c r="C42" s="38" t="s">
        <v>208</v>
      </c>
      <c r="D42" s="18" t="s">
        <v>217</v>
      </c>
      <c r="E42" s="114">
        <v>1000000</v>
      </c>
      <c r="F42" s="114">
        <v>1000000</v>
      </c>
      <c r="G42" s="114">
        <v>1000000</v>
      </c>
      <c r="H42" s="114">
        <v>1000000</v>
      </c>
      <c r="I42" s="114">
        <v>1000000</v>
      </c>
      <c r="J42" s="114">
        <v>1000000</v>
      </c>
      <c r="K42" s="114">
        <v>1000000</v>
      </c>
      <c r="L42" s="114">
        <v>1000000</v>
      </c>
      <c r="M42" s="114">
        <v>1000000</v>
      </c>
      <c r="N42" s="114">
        <v>1000000</v>
      </c>
      <c r="O42" s="114">
        <v>1000000</v>
      </c>
      <c r="P42" s="19"/>
      <c r="Q42" s="19"/>
      <c r="R42" s="36"/>
      <c r="S42" s="36"/>
      <c r="T42" s="36"/>
      <c r="V42" s="19"/>
      <c r="W42" s="19"/>
      <c r="X42" s="19"/>
      <c r="Y42" s="19"/>
      <c r="Z42" s="20">
        <f t="shared" ref="Z42:AC56" si="29">Q42-V42</f>
        <v>0</v>
      </c>
      <c r="AA42" s="19">
        <f t="shared" si="29"/>
        <v>0</v>
      </c>
      <c r="AB42" s="19">
        <f t="shared" si="29"/>
        <v>0</v>
      </c>
      <c r="AC42" s="21">
        <f t="shared" si="29"/>
        <v>0</v>
      </c>
      <c r="AE42" s="22">
        <f t="shared" ref="AE42:AP55" si="30">IFERROR(I42/E42-1,"")</f>
        <v>0</v>
      </c>
      <c r="AF42" s="22">
        <f t="shared" si="30"/>
        <v>0</v>
      </c>
      <c r="AG42" s="22">
        <f t="shared" si="30"/>
        <v>0</v>
      </c>
      <c r="AH42" s="22">
        <f t="shared" si="30"/>
        <v>0</v>
      </c>
      <c r="AI42" s="22">
        <f t="shared" si="30"/>
        <v>0</v>
      </c>
      <c r="AJ42" s="22">
        <f t="shared" si="30"/>
        <v>0</v>
      </c>
      <c r="AK42" s="22">
        <f t="shared" si="30"/>
        <v>0</v>
      </c>
      <c r="AL42" s="22">
        <f t="shared" si="30"/>
        <v>-1</v>
      </c>
      <c r="AM42" s="22">
        <f t="shared" si="30"/>
        <v>-1</v>
      </c>
      <c r="AN42" s="22">
        <f t="shared" si="30"/>
        <v>-1</v>
      </c>
      <c r="AO42" s="22">
        <f t="shared" si="30"/>
        <v>-1</v>
      </c>
      <c r="AP42" s="22" t="str">
        <f t="shared" si="30"/>
        <v/>
      </c>
    </row>
    <row r="43" spans="2:42" x14ac:dyDescent="0.35">
      <c r="B43" s="38"/>
      <c r="C43" s="38" t="s">
        <v>208</v>
      </c>
      <c r="D43" s="18" t="s">
        <v>219</v>
      </c>
      <c r="E43" s="114">
        <v>2000000</v>
      </c>
      <c r="F43" s="114">
        <v>1800000</v>
      </c>
      <c r="G43" s="114">
        <v>2100000</v>
      </c>
      <c r="H43" s="114">
        <v>2800000</v>
      </c>
      <c r="I43" s="114">
        <v>2300000</v>
      </c>
      <c r="J43" s="114">
        <v>1900000</v>
      </c>
      <c r="K43" s="114">
        <v>2200000</v>
      </c>
      <c r="L43" s="114">
        <v>1800000</v>
      </c>
      <c r="M43" s="114">
        <v>1900000</v>
      </c>
      <c r="N43" s="114">
        <v>2200000</v>
      </c>
      <c r="O43" s="114">
        <v>1900000</v>
      </c>
      <c r="P43" s="19"/>
      <c r="Q43" s="19"/>
      <c r="R43" s="19"/>
      <c r="S43" s="37"/>
      <c r="T43" s="37"/>
      <c r="V43" s="19"/>
      <c r="W43" s="19"/>
      <c r="X43" s="19"/>
      <c r="Y43" s="19"/>
      <c r="Z43" s="20">
        <f t="shared" si="29"/>
        <v>0</v>
      </c>
      <c r="AA43" s="19">
        <f t="shared" si="29"/>
        <v>0</v>
      </c>
      <c r="AB43" s="19">
        <f t="shared" si="29"/>
        <v>0</v>
      </c>
      <c r="AC43" s="21">
        <f t="shared" si="29"/>
        <v>0</v>
      </c>
      <c r="AE43" s="22">
        <f t="shared" si="30"/>
        <v>0.14999999999999991</v>
      </c>
      <c r="AF43" s="22">
        <f t="shared" si="30"/>
        <v>5.555555555555558E-2</v>
      </c>
      <c r="AG43" s="22">
        <f t="shared" si="30"/>
        <v>4.7619047619047672E-2</v>
      </c>
      <c r="AH43" s="22">
        <f t="shared" si="30"/>
        <v>-0.3571428571428571</v>
      </c>
      <c r="AI43" s="22">
        <f t="shared" si="30"/>
        <v>-0.17391304347826086</v>
      </c>
      <c r="AJ43" s="22">
        <f t="shared" si="30"/>
        <v>0.15789473684210531</v>
      </c>
      <c r="AK43" s="22">
        <f t="shared" si="30"/>
        <v>-0.13636363636363635</v>
      </c>
      <c r="AL43" s="22">
        <f t="shared" si="30"/>
        <v>-1</v>
      </c>
      <c r="AM43" s="22">
        <f t="shared" si="30"/>
        <v>-1</v>
      </c>
      <c r="AN43" s="22">
        <f t="shared" si="30"/>
        <v>-1</v>
      </c>
      <c r="AO43" s="22">
        <f t="shared" si="30"/>
        <v>-1</v>
      </c>
      <c r="AP43" s="22" t="str">
        <f t="shared" si="30"/>
        <v/>
      </c>
    </row>
    <row r="44" spans="2:42" x14ac:dyDescent="0.35">
      <c r="B44" s="38">
        <v>7</v>
      </c>
      <c r="C44" s="38" t="s">
        <v>208</v>
      </c>
      <c r="D44" s="18" t="s">
        <v>220</v>
      </c>
      <c r="E44" s="389">
        <v>1200000</v>
      </c>
      <c r="F44" s="390">
        <v>1400000</v>
      </c>
      <c r="G44" s="391">
        <v>1300000</v>
      </c>
      <c r="H44" s="392">
        <v>1600000</v>
      </c>
      <c r="I44" s="389">
        <v>1800000</v>
      </c>
      <c r="J44" s="390">
        <v>2200000</v>
      </c>
      <c r="K44" s="391">
        <v>1200000</v>
      </c>
      <c r="L44" s="392">
        <v>1300000</v>
      </c>
      <c r="M44" s="389">
        <v>1700000</v>
      </c>
      <c r="N44" s="390">
        <v>1900000</v>
      </c>
      <c r="O44" s="391">
        <v>1700000</v>
      </c>
      <c r="P44" s="388"/>
      <c r="Q44" s="393"/>
      <c r="R44" s="19"/>
      <c r="S44" s="19" t="e">
        <f>S45-SUM(S42:S43)</f>
        <v>#DIV/0!</v>
      </c>
      <c r="T44" s="19" t="e">
        <f>T45-SUM(T42:T43)</f>
        <v>#DIV/0!</v>
      </c>
      <c r="V44" s="393"/>
      <c r="W44" s="394"/>
      <c r="X44" s="395"/>
      <c r="Y44" s="388"/>
      <c r="Z44" s="20">
        <f t="shared" si="29"/>
        <v>0</v>
      </c>
      <c r="AA44" s="19">
        <f t="shared" si="29"/>
        <v>0</v>
      </c>
      <c r="AB44" s="19" t="e">
        <f t="shared" si="29"/>
        <v>#DIV/0!</v>
      </c>
      <c r="AC44" s="21" t="e">
        <f t="shared" si="29"/>
        <v>#DIV/0!</v>
      </c>
      <c r="AE44" s="22">
        <f t="shared" si="30"/>
        <v>0.5</v>
      </c>
      <c r="AF44" s="22">
        <f t="shared" si="30"/>
        <v>0.5714285714285714</v>
      </c>
      <c r="AG44" s="22">
        <f t="shared" si="30"/>
        <v>-7.6923076923076872E-2</v>
      </c>
      <c r="AH44" s="22">
        <f t="shared" si="30"/>
        <v>-0.1875</v>
      </c>
      <c r="AI44" s="22">
        <f t="shared" si="30"/>
        <v>-5.555555555555558E-2</v>
      </c>
      <c r="AJ44" s="22">
        <f t="shared" si="30"/>
        <v>-0.13636363636363635</v>
      </c>
      <c r="AK44" s="22">
        <f t="shared" si="30"/>
        <v>0.41666666666666674</v>
      </c>
      <c r="AL44" s="22">
        <f t="shared" si="30"/>
        <v>-1</v>
      </c>
      <c r="AM44" s="22">
        <f t="shared" si="30"/>
        <v>-1</v>
      </c>
      <c r="AN44" s="22">
        <f t="shared" si="30"/>
        <v>-1</v>
      </c>
      <c r="AO44" s="22" t="str">
        <f t="shared" si="30"/>
        <v/>
      </c>
      <c r="AP44" s="22" t="str">
        <f t="shared" si="30"/>
        <v/>
      </c>
    </row>
    <row r="45" spans="2:42" x14ac:dyDescent="0.35">
      <c r="B45" s="38">
        <v>7</v>
      </c>
      <c r="C45" s="38" t="s">
        <v>208</v>
      </c>
      <c r="D45" s="396" t="s">
        <v>221</v>
      </c>
      <c r="E45" s="115">
        <f>SUM(E42:E44)</f>
        <v>4200000</v>
      </c>
      <c r="F45" s="115">
        <f t="shared" ref="F45:Q45" si="31">SUM(F42:F44)</f>
        <v>4200000</v>
      </c>
      <c r="G45" s="115">
        <f t="shared" si="31"/>
        <v>4400000</v>
      </c>
      <c r="H45" s="115">
        <f t="shared" si="31"/>
        <v>5400000</v>
      </c>
      <c r="I45" s="115">
        <f t="shared" si="31"/>
        <v>5100000</v>
      </c>
      <c r="J45" s="115">
        <f t="shared" si="31"/>
        <v>5100000</v>
      </c>
      <c r="K45" s="115">
        <f t="shared" si="31"/>
        <v>4400000</v>
      </c>
      <c r="L45" s="115">
        <f t="shared" si="31"/>
        <v>4100000</v>
      </c>
      <c r="M45" s="115">
        <f t="shared" si="31"/>
        <v>4600000</v>
      </c>
      <c r="N45" s="115">
        <f t="shared" si="31"/>
        <v>5100000</v>
      </c>
      <c r="O45" s="115">
        <f t="shared" si="31"/>
        <v>4600000</v>
      </c>
      <c r="P45" s="23">
        <f t="shared" si="31"/>
        <v>0</v>
      </c>
      <c r="Q45" s="23">
        <f t="shared" si="31"/>
        <v>0</v>
      </c>
      <c r="R45" s="23">
        <f>SUM(R54:R55)</f>
        <v>0</v>
      </c>
      <c r="S45" s="23" t="e">
        <f>SUM(S54:S55)</f>
        <v>#DIV/0!</v>
      </c>
      <c r="T45" s="23" t="e">
        <f>SUM(T54:T55)</f>
        <v>#DIV/0!</v>
      </c>
      <c r="V45" s="23">
        <f t="shared" ref="V45:Y45" si="32">SUM(V42:V44)</f>
        <v>0</v>
      </c>
      <c r="W45" s="23">
        <f t="shared" si="32"/>
        <v>0</v>
      </c>
      <c r="X45" s="23">
        <f t="shared" si="32"/>
        <v>0</v>
      </c>
      <c r="Y45" s="23">
        <f t="shared" si="32"/>
        <v>0</v>
      </c>
      <c r="Z45" s="397">
        <f t="shared" si="29"/>
        <v>0</v>
      </c>
      <c r="AA45" s="388">
        <f t="shared" si="29"/>
        <v>0</v>
      </c>
      <c r="AB45" s="388" t="e">
        <f t="shared" si="29"/>
        <v>#DIV/0!</v>
      </c>
      <c r="AC45" s="398" t="e">
        <f t="shared" si="29"/>
        <v>#DIV/0!</v>
      </c>
      <c r="AE45" s="399">
        <f t="shared" si="30"/>
        <v>0.21428571428571419</v>
      </c>
      <c r="AF45" s="399">
        <f t="shared" si="30"/>
        <v>0.21428571428571419</v>
      </c>
      <c r="AG45" s="399">
        <f t="shared" si="30"/>
        <v>0</v>
      </c>
      <c r="AH45" s="399">
        <f t="shared" si="30"/>
        <v>-0.2407407407407407</v>
      </c>
      <c r="AI45" s="399">
        <f t="shared" si="30"/>
        <v>-9.8039215686274495E-2</v>
      </c>
      <c r="AJ45" s="399">
        <f t="shared" si="30"/>
        <v>0</v>
      </c>
      <c r="AK45" s="399">
        <f t="shared" si="30"/>
        <v>4.5454545454545414E-2</v>
      </c>
      <c r="AL45" s="399">
        <f t="shared" si="30"/>
        <v>-1</v>
      </c>
      <c r="AM45" s="399">
        <f t="shared" si="30"/>
        <v>-1</v>
      </c>
      <c r="AN45" s="399">
        <f t="shared" si="30"/>
        <v>-1</v>
      </c>
      <c r="AO45" s="399" t="str">
        <f t="shared" si="30"/>
        <v/>
      </c>
      <c r="AP45" s="399" t="str">
        <f t="shared" si="30"/>
        <v/>
      </c>
    </row>
    <row r="46" spans="2:42" x14ac:dyDescent="0.35">
      <c r="B46" s="38">
        <v>7</v>
      </c>
      <c r="C46" s="38" t="s">
        <v>208</v>
      </c>
      <c r="D46" s="396" t="s">
        <v>223</v>
      </c>
      <c r="E46" s="114">
        <v>500000</v>
      </c>
      <c r="F46" s="114">
        <v>600000</v>
      </c>
      <c r="G46" s="114">
        <v>700000</v>
      </c>
      <c r="H46" s="114">
        <v>550000</v>
      </c>
      <c r="I46" s="114">
        <v>700000</v>
      </c>
      <c r="J46" s="114" t="s">
        <v>234</v>
      </c>
      <c r="K46" s="114">
        <v>750000</v>
      </c>
      <c r="L46" s="114">
        <v>700000</v>
      </c>
      <c r="M46" s="114">
        <v>800000</v>
      </c>
      <c r="N46" s="114">
        <v>900000</v>
      </c>
      <c r="O46" s="114">
        <v>900000</v>
      </c>
      <c r="P46" s="19"/>
      <c r="Q46" s="19"/>
      <c r="R46" s="19" t="e">
        <v>#N/A</v>
      </c>
      <c r="S46" s="19">
        <f>O46*(1+AVERAGE(AH46:AM46))</f>
        <v>650805.19480519474</v>
      </c>
      <c r="T46" s="19">
        <f>P46*(1+AVERAGE(AI46:AN46))</f>
        <v>0</v>
      </c>
      <c r="V46" s="19"/>
      <c r="W46" s="19"/>
      <c r="X46" s="19"/>
      <c r="Y46" s="19"/>
      <c r="Z46" s="397">
        <f t="shared" si="29"/>
        <v>0</v>
      </c>
      <c r="AA46" s="388" t="e">
        <f t="shared" si="29"/>
        <v>#N/A</v>
      </c>
      <c r="AB46" s="388">
        <f t="shared" si="29"/>
        <v>650805.19480519474</v>
      </c>
      <c r="AC46" s="398">
        <f t="shared" si="29"/>
        <v>0</v>
      </c>
      <c r="AE46" s="399">
        <f t="shared" si="30"/>
        <v>0.39999999999999991</v>
      </c>
      <c r="AF46" s="399" t="str">
        <f t="shared" si="30"/>
        <v/>
      </c>
      <c r="AG46" s="399">
        <f t="shared" si="30"/>
        <v>7.1428571428571397E-2</v>
      </c>
      <c r="AH46" s="399">
        <f t="shared" si="30"/>
        <v>0.27272727272727271</v>
      </c>
      <c r="AI46" s="399">
        <f t="shared" si="30"/>
        <v>0.14285714285714279</v>
      </c>
      <c r="AJ46" s="399" t="str">
        <f t="shared" si="30"/>
        <v/>
      </c>
      <c r="AK46" s="399">
        <f t="shared" si="30"/>
        <v>0.19999999999999996</v>
      </c>
      <c r="AL46" s="399">
        <f t="shared" si="30"/>
        <v>-1</v>
      </c>
      <c r="AM46" s="399">
        <f t="shared" si="30"/>
        <v>-1</v>
      </c>
      <c r="AN46" s="399" t="str">
        <f t="shared" si="30"/>
        <v/>
      </c>
      <c r="AO46" s="399">
        <f t="shared" si="30"/>
        <v>-0.27688311688311695</v>
      </c>
      <c r="AP46" s="399" t="str">
        <f t="shared" si="30"/>
        <v/>
      </c>
    </row>
    <row r="47" spans="2:42" x14ac:dyDescent="0.35">
      <c r="B47" s="38">
        <v>7</v>
      </c>
      <c r="C47" s="38" t="s">
        <v>208</v>
      </c>
      <c r="D47" s="396" t="s">
        <v>224</v>
      </c>
      <c r="E47" s="114">
        <v>400000</v>
      </c>
      <c r="F47" s="114">
        <v>500000</v>
      </c>
      <c r="G47" s="114">
        <v>300000</v>
      </c>
      <c r="H47" s="114">
        <v>700000</v>
      </c>
      <c r="I47" s="114">
        <v>400000</v>
      </c>
      <c r="J47" s="114">
        <v>600000</v>
      </c>
      <c r="K47" s="114">
        <v>600000</v>
      </c>
      <c r="L47" s="114">
        <v>400000</v>
      </c>
      <c r="M47" s="114">
        <v>600000</v>
      </c>
      <c r="N47" s="114">
        <v>700000</v>
      </c>
      <c r="O47" s="114">
        <v>900000</v>
      </c>
      <c r="P47" s="19"/>
      <c r="Q47" s="19"/>
      <c r="R47" s="19" t="e">
        <v>#N/A</v>
      </c>
      <c r="S47" s="19" t="e">
        <f t="shared" ref="S47:T50" si="33">(R47-N47)/4+$Q47</f>
        <v>#N/A</v>
      </c>
      <c r="T47" s="19" t="e">
        <f t="shared" si="33"/>
        <v>#N/A</v>
      </c>
      <c r="V47" s="19"/>
      <c r="W47" s="19"/>
      <c r="X47" s="19"/>
      <c r="Y47" s="19"/>
      <c r="Z47" s="397">
        <f t="shared" si="29"/>
        <v>0</v>
      </c>
      <c r="AA47" s="388" t="e">
        <f t="shared" si="29"/>
        <v>#N/A</v>
      </c>
      <c r="AB47" s="388" t="e">
        <f t="shared" si="29"/>
        <v>#N/A</v>
      </c>
      <c r="AC47" s="398" t="e">
        <f t="shared" si="29"/>
        <v>#N/A</v>
      </c>
      <c r="AE47" s="399">
        <f t="shared" si="30"/>
        <v>0</v>
      </c>
      <c r="AF47" s="399">
        <f t="shared" si="30"/>
        <v>0.19999999999999996</v>
      </c>
      <c r="AG47" s="399">
        <f t="shared" si="30"/>
        <v>1</v>
      </c>
      <c r="AH47" s="399">
        <f t="shared" si="30"/>
        <v>-0.4285714285714286</v>
      </c>
      <c r="AI47" s="399">
        <f t="shared" si="30"/>
        <v>0.5</v>
      </c>
      <c r="AJ47" s="399">
        <f t="shared" si="30"/>
        <v>0.16666666666666674</v>
      </c>
      <c r="AK47" s="399">
        <f t="shared" si="30"/>
        <v>0.5</v>
      </c>
      <c r="AL47" s="399">
        <f t="shared" si="30"/>
        <v>-1</v>
      </c>
      <c r="AM47" s="399">
        <f t="shared" si="30"/>
        <v>-1</v>
      </c>
      <c r="AN47" s="399" t="str">
        <f t="shared" si="30"/>
        <v/>
      </c>
      <c r="AO47" s="399" t="str">
        <f t="shared" si="30"/>
        <v/>
      </c>
      <c r="AP47" s="399" t="str">
        <f t="shared" si="30"/>
        <v/>
      </c>
    </row>
    <row r="48" spans="2:42" x14ac:dyDescent="0.35">
      <c r="B48" s="38">
        <v>7</v>
      </c>
      <c r="C48" s="38" t="s">
        <v>208</v>
      </c>
      <c r="D48" s="396" t="s">
        <v>225</v>
      </c>
      <c r="E48" s="114">
        <v>750000</v>
      </c>
      <c r="F48" s="114">
        <v>700000</v>
      </c>
      <c r="G48" s="114">
        <v>800000</v>
      </c>
      <c r="H48" s="114">
        <v>900000</v>
      </c>
      <c r="I48" s="114">
        <v>900000</v>
      </c>
      <c r="J48" s="114">
        <v>400000</v>
      </c>
      <c r="K48" s="114">
        <v>500000</v>
      </c>
      <c r="L48" s="114">
        <v>300000</v>
      </c>
      <c r="M48" s="114">
        <v>700000</v>
      </c>
      <c r="N48" s="114">
        <v>400000</v>
      </c>
      <c r="O48" s="114">
        <v>600000</v>
      </c>
      <c r="P48" s="19"/>
      <c r="Q48" s="19"/>
      <c r="R48" s="19">
        <f>($Q48-M48)/4+$Q48</f>
        <v>-175000</v>
      </c>
      <c r="S48" s="19">
        <f t="shared" si="33"/>
        <v>-143750</v>
      </c>
      <c r="T48" s="19">
        <f t="shared" si="33"/>
        <v>-185937.5</v>
      </c>
      <c r="V48" s="19"/>
      <c r="W48" s="19"/>
      <c r="X48" s="19"/>
      <c r="Y48" s="19"/>
      <c r="Z48" s="397">
        <f t="shared" si="29"/>
        <v>0</v>
      </c>
      <c r="AA48" s="388">
        <f t="shared" si="29"/>
        <v>-175000</v>
      </c>
      <c r="AB48" s="388">
        <f t="shared" si="29"/>
        <v>-143750</v>
      </c>
      <c r="AC48" s="398">
        <f t="shared" si="29"/>
        <v>-185937.5</v>
      </c>
      <c r="AE48" s="399">
        <f t="shared" si="30"/>
        <v>0.19999999999999996</v>
      </c>
      <c r="AF48" s="399">
        <f t="shared" si="30"/>
        <v>-0.4285714285714286</v>
      </c>
      <c r="AG48" s="399">
        <f t="shared" si="30"/>
        <v>-0.375</v>
      </c>
      <c r="AH48" s="399">
        <f t="shared" si="30"/>
        <v>-0.66666666666666674</v>
      </c>
      <c r="AI48" s="399">
        <f t="shared" si="30"/>
        <v>-0.22222222222222221</v>
      </c>
      <c r="AJ48" s="399">
        <f t="shared" si="30"/>
        <v>0</v>
      </c>
      <c r="AK48" s="399">
        <f t="shared" si="30"/>
        <v>0.19999999999999996</v>
      </c>
      <c r="AL48" s="399">
        <f t="shared" si="30"/>
        <v>-1</v>
      </c>
      <c r="AM48" s="399">
        <f t="shared" si="30"/>
        <v>-1</v>
      </c>
      <c r="AN48" s="399">
        <f t="shared" si="30"/>
        <v>-1.4375</v>
      </c>
      <c r="AO48" s="399">
        <f t="shared" si="30"/>
        <v>-1.2395833333333333</v>
      </c>
      <c r="AP48" s="399" t="str">
        <f t="shared" si="30"/>
        <v/>
      </c>
    </row>
    <row r="49" spans="2:42" x14ac:dyDescent="0.35">
      <c r="B49" s="38">
        <v>7</v>
      </c>
      <c r="C49" s="38" t="s">
        <v>208</v>
      </c>
      <c r="D49" s="396" t="s">
        <v>226</v>
      </c>
      <c r="E49" s="114">
        <v>200000</v>
      </c>
      <c r="F49" s="114">
        <v>600000</v>
      </c>
      <c r="G49" s="114">
        <v>600000</v>
      </c>
      <c r="H49" s="114">
        <v>200000</v>
      </c>
      <c r="I49" s="114">
        <v>100000</v>
      </c>
      <c r="J49" s="114">
        <v>600000</v>
      </c>
      <c r="K49" s="114">
        <v>500000</v>
      </c>
      <c r="L49" s="114">
        <v>300000</v>
      </c>
      <c r="M49" s="114">
        <v>700000</v>
      </c>
      <c r="N49" s="114">
        <v>400000</v>
      </c>
      <c r="O49" s="114">
        <v>600000</v>
      </c>
      <c r="P49" s="19"/>
      <c r="Q49" s="19"/>
      <c r="R49" s="19" t="e">
        <v>#N/A</v>
      </c>
      <c r="S49" s="19" t="e">
        <f t="shared" si="33"/>
        <v>#N/A</v>
      </c>
      <c r="T49" s="19" t="e">
        <f t="shared" si="33"/>
        <v>#N/A</v>
      </c>
      <c r="V49" s="19"/>
      <c r="W49" s="19"/>
      <c r="X49" s="19"/>
      <c r="Y49" s="19"/>
      <c r="Z49" s="397">
        <f t="shared" si="29"/>
        <v>0</v>
      </c>
      <c r="AA49" s="388" t="e">
        <f t="shared" si="29"/>
        <v>#N/A</v>
      </c>
      <c r="AB49" s="388" t="e">
        <f t="shared" si="29"/>
        <v>#N/A</v>
      </c>
      <c r="AC49" s="398" t="e">
        <f t="shared" si="29"/>
        <v>#N/A</v>
      </c>
      <c r="AE49" s="399">
        <f t="shared" si="30"/>
        <v>-0.5</v>
      </c>
      <c r="AF49" s="399">
        <f t="shared" si="30"/>
        <v>0</v>
      </c>
      <c r="AG49" s="399">
        <f t="shared" si="30"/>
        <v>-0.16666666666666663</v>
      </c>
      <c r="AH49" s="399">
        <f t="shared" si="30"/>
        <v>0.5</v>
      </c>
      <c r="AI49" s="399">
        <f t="shared" si="30"/>
        <v>6</v>
      </c>
      <c r="AJ49" s="399">
        <f t="shared" si="30"/>
        <v>-0.33333333333333337</v>
      </c>
      <c r="AK49" s="399">
        <f t="shared" si="30"/>
        <v>0.19999999999999996</v>
      </c>
      <c r="AL49" s="399">
        <f t="shared" si="30"/>
        <v>-1</v>
      </c>
      <c r="AM49" s="399">
        <f t="shared" si="30"/>
        <v>-1</v>
      </c>
      <c r="AN49" s="399" t="str">
        <f t="shared" si="30"/>
        <v/>
      </c>
      <c r="AO49" s="399" t="str">
        <f t="shared" si="30"/>
        <v/>
      </c>
      <c r="AP49" s="399" t="str">
        <f t="shared" si="30"/>
        <v/>
      </c>
    </row>
    <row r="50" spans="2:42" x14ac:dyDescent="0.35">
      <c r="B50" s="38">
        <v>7</v>
      </c>
      <c r="C50" s="38" t="s">
        <v>208</v>
      </c>
      <c r="D50" s="396" t="s">
        <v>235</v>
      </c>
      <c r="E50" s="114">
        <v>500000</v>
      </c>
      <c r="F50" s="114">
        <v>300000</v>
      </c>
      <c r="G50" s="114">
        <v>700000</v>
      </c>
      <c r="H50" s="114">
        <v>400000</v>
      </c>
      <c r="I50" s="114">
        <v>600000</v>
      </c>
      <c r="J50" s="114" t="s">
        <v>234</v>
      </c>
      <c r="K50" s="114">
        <v>750000</v>
      </c>
      <c r="L50" s="114">
        <v>700000</v>
      </c>
      <c r="M50" s="114">
        <v>800000</v>
      </c>
      <c r="N50" s="114">
        <v>900000</v>
      </c>
      <c r="O50" s="114">
        <v>900000</v>
      </c>
      <c r="P50" s="19"/>
      <c r="Q50" s="19"/>
      <c r="R50" s="19" t="e">
        <v>#N/A</v>
      </c>
      <c r="S50" s="19" t="e">
        <f t="shared" si="33"/>
        <v>#N/A</v>
      </c>
      <c r="T50" s="19" t="e">
        <f t="shared" si="33"/>
        <v>#N/A</v>
      </c>
      <c r="V50" s="19"/>
      <c r="W50" s="19"/>
      <c r="X50" s="19"/>
      <c r="Y50" s="19"/>
      <c r="Z50" s="397">
        <f>Q50-V50</f>
        <v>0</v>
      </c>
      <c r="AA50" s="388" t="e">
        <f>R50-W50</f>
        <v>#N/A</v>
      </c>
      <c r="AB50" s="388" t="e">
        <f>S50-X50</f>
        <v>#N/A</v>
      </c>
      <c r="AC50" s="398" t="e">
        <f>T50-Y50</f>
        <v>#N/A</v>
      </c>
      <c r="AE50" s="399">
        <f t="shared" si="30"/>
        <v>0.19999999999999996</v>
      </c>
      <c r="AF50" s="399" t="str">
        <f t="shared" si="30"/>
        <v/>
      </c>
      <c r="AG50" s="399">
        <f t="shared" si="30"/>
        <v>7.1428571428571397E-2</v>
      </c>
      <c r="AH50" s="399">
        <f t="shared" si="30"/>
        <v>0.75</v>
      </c>
      <c r="AI50" s="399">
        <f t="shared" si="30"/>
        <v>0.33333333333333326</v>
      </c>
      <c r="AJ50" s="399" t="str">
        <f t="shared" si="30"/>
        <v/>
      </c>
      <c r="AK50" s="399">
        <f t="shared" si="30"/>
        <v>0.19999999999999996</v>
      </c>
      <c r="AL50" s="399">
        <f t="shared" si="30"/>
        <v>-1</v>
      </c>
      <c r="AM50" s="399">
        <f t="shared" si="30"/>
        <v>-1</v>
      </c>
      <c r="AN50" s="399" t="str">
        <f t="shared" si="30"/>
        <v/>
      </c>
      <c r="AO50" s="399" t="str">
        <f t="shared" si="30"/>
        <v/>
      </c>
      <c r="AP50" s="399" t="str">
        <f t="shared" si="30"/>
        <v/>
      </c>
    </row>
    <row r="51" spans="2:42" x14ac:dyDescent="0.35">
      <c r="B51" s="38">
        <v>7</v>
      </c>
      <c r="C51" s="38" t="s">
        <v>208</v>
      </c>
      <c r="D51" s="396" t="s">
        <v>236</v>
      </c>
      <c r="E51" s="114">
        <v>800000</v>
      </c>
      <c r="F51" s="114">
        <v>300000</v>
      </c>
      <c r="G51" s="114">
        <v>700000</v>
      </c>
      <c r="H51" s="114">
        <v>400000</v>
      </c>
      <c r="I51" s="114">
        <v>600000</v>
      </c>
      <c r="J51" s="114">
        <v>600000</v>
      </c>
      <c r="K51" s="114">
        <v>500000</v>
      </c>
      <c r="L51" s="114">
        <v>300000</v>
      </c>
      <c r="M51" s="114">
        <v>700000</v>
      </c>
      <c r="N51" s="114">
        <v>400000</v>
      </c>
      <c r="O51" s="114">
        <v>600000</v>
      </c>
      <c r="P51" s="19"/>
      <c r="Q51" s="19"/>
      <c r="R51" s="19" t="e">
        <v>#N/A</v>
      </c>
      <c r="S51" s="388">
        <f>O51*$B$2</f>
        <v>180000</v>
      </c>
      <c r="T51" s="388">
        <f>P51*$B$2</f>
        <v>0</v>
      </c>
      <c r="V51" s="19"/>
      <c r="W51" s="19"/>
      <c r="X51" s="19"/>
      <c r="Y51" s="19"/>
      <c r="Z51" s="397">
        <f t="shared" si="29"/>
        <v>0</v>
      </c>
      <c r="AA51" s="388" t="e">
        <f t="shared" si="29"/>
        <v>#N/A</v>
      </c>
      <c r="AB51" s="388">
        <f t="shared" si="29"/>
        <v>180000</v>
      </c>
      <c r="AC51" s="398">
        <f t="shared" si="29"/>
        <v>0</v>
      </c>
      <c r="AE51" s="399">
        <f t="shared" si="30"/>
        <v>-0.25</v>
      </c>
      <c r="AF51" s="399">
        <f t="shared" si="30"/>
        <v>1</v>
      </c>
      <c r="AG51" s="399">
        <f t="shared" si="30"/>
        <v>-0.2857142857142857</v>
      </c>
      <c r="AH51" s="399">
        <f t="shared" si="30"/>
        <v>-0.25</v>
      </c>
      <c r="AI51" s="399">
        <f t="shared" si="30"/>
        <v>0.16666666666666674</v>
      </c>
      <c r="AJ51" s="399">
        <f t="shared" si="30"/>
        <v>-0.33333333333333337</v>
      </c>
      <c r="AK51" s="399">
        <f t="shared" si="30"/>
        <v>0.19999999999999996</v>
      </c>
      <c r="AL51" s="399">
        <f t="shared" si="30"/>
        <v>-1</v>
      </c>
      <c r="AM51" s="399">
        <f t="shared" si="30"/>
        <v>-1</v>
      </c>
      <c r="AN51" s="399" t="str">
        <f t="shared" si="30"/>
        <v/>
      </c>
      <c r="AO51" s="399">
        <f t="shared" si="30"/>
        <v>-0.7</v>
      </c>
      <c r="AP51" s="399" t="str">
        <f t="shared" si="30"/>
        <v/>
      </c>
    </row>
    <row r="52" spans="2:42" x14ac:dyDescent="0.35">
      <c r="B52" s="38">
        <v>7</v>
      </c>
      <c r="C52" s="38" t="s">
        <v>208</v>
      </c>
      <c r="D52" s="25" t="s">
        <v>229</v>
      </c>
      <c r="E52" s="26">
        <f>SUM(E45:E51)</f>
        <v>7350000</v>
      </c>
      <c r="F52" s="27">
        <f t="shared" ref="F52:Q52" si="34">SUM(F45:F51)</f>
        <v>7200000</v>
      </c>
      <c r="G52" s="28">
        <f t="shared" si="34"/>
        <v>8200000</v>
      </c>
      <c r="H52" s="23">
        <f t="shared" si="34"/>
        <v>8550000</v>
      </c>
      <c r="I52" s="26">
        <f t="shared" si="34"/>
        <v>8400000</v>
      </c>
      <c r="J52" s="27">
        <f t="shared" si="34"/>
        <v>7300000</v>
      </c>
      <c r="K52" s="28">
        <f t="shared" si="34"/>
        <v>8000000</v>
      </c>
      <c r="L52" s="23">
        <f t="shared" si="34"/>
        <v>6800000</v>
      </c>
      <c r="M52" s="26">
        <f t="shared" si="34"/>
        <v>8900000</v>
      </c>
      <c r="N52" s="27">
        <f t="shared" si="34"/>
        <v>8800000</v>
      </c>
      <c r="O52" s="28">
        <f t="shared" si="34"/>
        <v>9100000</v>
      </c>
      <c r="P52" s="23">
        <f t="shared" si="34"/>
        <v>0</v>
      </c>
      <c r="Q52" s="26">
        <f t="shared" si="34"/>
        <v>0</v>
      </c>
      <c r="R52" s="23" t="e">
        <f>SUM(R45:R51)</f>
        <v>#N/A</v>
      </c>
      <c r="S52" s="23" t="e">
        <f>SUM(S45:S51)</f>
        <v>#DIV/0!</v>
      </c>
      <c r="T52" s="23" t="e">
        <f>SUM(T45:T51)</f>
        <v>#DIV/0!</v>
      </c>
      <c r="U52" s="8"/>
      <c r="V52" s="26">
        <f t="shared" ref="V52:Y52" si="35">SUM(V45:V51)</f>
        <v>0</v>
      </c>
      <c r="W52" s="27">
        <f t="shared" si="35"/>
        <v>0</v>
      </c>
      <c r="X52" s="28">
        <f t="shared" si="35"/>
        <v>0</v>
      </c>
      <c r="Y52" s="23">
        <f t="shared" si="35"/>
        <v>0</v>
      </c>
      <c r="Z52" s="29">
        <f t="shared" si="29"/>
        <v>0</v>
      </c>
      <c r="AA52" s="23" t="e">
        <f t="shared" si="29"/>
        <v>#N/A</v>
      </c>
      <c r="AB52" s="23" t="e">
        <f t="shared" si="29"/>
        <v>#DIV/0!</v>
      </c>
      <c r="AC52" s="30" t="e">
        <f t="shared" si="29"/>
        <v>#DIV/0!</v>
      </c>
      <c r="AE52" s="31">
        <f t="shared" si="30"/>
        <v>0.14285714285714279</v>
      </c>
      <c r="AF52" s="31">
        <f t="shared" si="30"/>
        <v>1.388888888888884E-2</v>
      </c>
      <c r="AG52" s="31">
        <f t="shared" si="30"/>
        <v>-2.4390243902439046E-2</v>
      </c>
      <c r="AH52" s="31">
        <f t="shared" si="30"/>
        <v>-0.20467836257309946</v>
      </c>
      <c r="AI52" s="31">
        <f t="shared" si="30"/>
        <v>5.9523809523809534E-2</v>
      </c>
      <c r="AJ52" s="31">
        <f t="shared" si="30"/>
        <v>0.20547945205479445</v>
      </c>
      <c r="AK52" s="31">
        <f t="shared" si="30"/>
        <v>0.13749999999999996</v>
      </c>
      <c r="AL52" s="31">
        <f t="shared" si="30"/>
        <v>-1</v>
      </c>
      <c r="AM52" s="31">
        <f t="shared" si="30"/>
        <v>-1</v>
      </c>
      <c r="AN52" s="31" t="str">
        <f t="shared" si="30"/>
        <v/>
      </c>
      <c r="AO52" s="31" t="str">
        <f t="shared" si="30"/>
        <v/>
      </c>
      <c r="AP52" s="31" t="str">
        <f t="shared" si="30"/>
        <v/>
      </c>
    </row>
    <row r="53" spans="2:42" x14ac:dyDescent="0.35">
      <c r="B53" s="38">
        <v>7</v>
      </c>
      <c r="C53" s="38" t="s">
        <v>208</v>
      </c>
      <c r="D53" s="400" t="s">
        <v>230</v>
      </c>
      <c r="E53" s="392">
        <v>2200000</v>
      </c>
      <c r="F53" s="392">
        <v>1800000</v>
      </c>
      <c r="G53" s="392">
        <v>2300000</v>
      </c>
      <c r="H53" s="392">
        <v>1400000</v>
      </c>
      <c r="I53" s="392">
        <v>1400000</v>
      </c>
      <c r="J53" s="392">
        <v>1100000</v>
      </c>
      <c r="K53" s="392">
        <v>1800000</v>
      </c>
      <c r="L53" s="392">
        <v>2600000</v>
      </c>
      <c r="M53" s="392">
        <v>1270000</v>
      </c>
      <c r="N53" s="392">
        <v>2300000</v>
      </c>
      <c r="O53" s="392">
        <v>1500000</v>
      </c>
      <c r="P53" s="388"/>
      <c r="Q53" s="388"/>
      <c r="R53" s="19"/>
      <c r="S53" s="19"/>
      <c r="T53" s="19"/>
      <c r="V53" s="388"/>
      <c r="W53" s="388"/>
      <c r="X53" s="388"/>
      <c r="Y53" s="388"/>
      <c r="Z53" s="397">
        <f t="shared" si="29"/>
        <v>0</v>
      </c>
      <c r="AA53" s="388">
        <f t="shared" si="29"/>
        <v>0</v>
      </c>
      <c r="AB53" s="388">
        <f t="shared" si="29"/>
        <v>0</v>
      </c>
      <c r="AC53" s="398">
        <f>T53-Y53</f>
        <v>0</v>
      </c>
      <c r="AE53" s="399">
        <f t="shared" si="30"/>
        <v>-0.36363636363636365</v>
      </c>
      <c r="AF53" s="399">
        <f t="shared" si="30"/>
        <v>-0.38888888888888884</v>
      </c>
      <c r="AG53" s="399">
        <f t="shared" si="30"/>
        <v>-0.21739130434782605</v>
      </c>
      <c r="AH53" s="399">
        <f t="shared" si="30"/>
        <v>0.85714285714285721</v>
      </c>
      <c r="AI53" s="399">
        <f t="shared" si="30"/>
        <v>-9.285714285714286E-2</v>
      </c>
      <c r="AJ53" s="399">
        <f t="shared" si="30"/>
        <v>1.0909090909090908</v>
      </c>
      <c r="AK53" s="399">
        <f t="shared" si="30"/>
        <v>-0.16666666666666663</v>
      </c>
      <c r="AL53" s="399">
        <f t="shared" si="30"/>
        <v>-1</v>
      </c>
      <c r="AM53" s="399">
        <f t="shared" si="30"/>
        <v>-1</v>
      </c>
      <c r="AN53" s="399">
        <f t="shared" si="30"/>
        <v>-1</v>
      </c>
      <c r="AO53" s="399">
        <f t="shared" si="30"/>
        <v>-1</v>
      </c>
      <c r="AP53" s="399" t="str">
        <f t="shared" si="30"/>
        <v/>
      </c>
    </row>
    <row r="54" spans="2:42" x14ac:dyDescent="0.35">
      <c r="B54" s="38">
        <v>7</v>
      </c>
      <c r="C54" s="38" t="s">
        <v>208</v>
      </c>
      <c r="D54" s="400" t="s">
        <v>231</v>
      </c>
      <c r="E54" s="388">
        <f t="shared" ref="E54:T54" si="36">SUM(E53,E42)</f>
        <v>3200000</v>
      </c>
      <c r="F54" s="388">
        <f t="shared" si="36"/>
        <v>2800000</v>
      </c>
      <c r="G54" s="388">
        <f t="shared" si="36"/>
        <v>3300000</v>
      </c>
      <c r="H54" s="388">
        <f t="shared" si="36"/>
        <v>2400000</v>
      </c>
      <c r="I54" s="388">
        <f t="shared" si="36"/>
        <v>2400000</v>
      </c>
      <c r="J54" s="388">
        <f t="shared" si="36"/>
        <v>2100000</v>
      </c>
      <c r="K54" s="388">
        <f t="shared" si="36"/>
        <v>2800000</v>
      </c>
      <c r="L54" s="388">
        <f t="shared" si="36"/>
        <v>3600000</v>
      </c>
      <c r="M54" s="388">
        <f t="shared" si="36"/>
        <v>2270000</v>
      </c>
      <c r="N54" s="388">
        <f t="shared" si="36"/>
        <v>3300000</v>
      </c>
      <c r="O54" s="388">
        <f t="shared" si="36"/>
        <v>2500000</v>
      </c>
      <c r="P54" s="388">
        <f t="shared" si="36"/>
        <v>0</v>
      </c>
      <c r="Q54" s="388">
        <f t="shared" si="36"/>
        <v>0</v>
      </c>
      <c r="R54" s="388">
        <f t="shared" si="36"/>
        <v>0</v>
      </c>
      <c r="S54" s="388">
        <f t="shared" si="36"/>
        <v>0</v>
      </c>
      <c r="T54" s="388">
        <f t="shared" si="36"/>
        <v>0</v>
      </c>
      <c r="V54" s="388">
        <f t="shared" ref="V54:Y54" si="37">SUM(V53,V42)</f>
        <v>0</v>
      </c>
      <c r="W54" s="388">
        <f t="shared" si="37"/>
        <v>0</v>
      </c>
      <c r="X54" s="388">
        <f t="shared" si="37"/>
        <v>0</v>
      </c>
      <c r="Y54" s="388">
        <f t="shared" si="37"/>
        <v>0</v>
      </c>
      <c r="Z54" s="397">
        <f t="shared" si="29"/>
        <v>0</v>
      </c>
      <c r="AA54" s="388">
        <f t="shared" si="29"/>
        <v>0</v>
      </c>
      <c r="AB54" s="388">
        <f t="shared" si="29"/>
        <v>0</v>
      </c>
      <c r="AC54" s="398">
        <f>T54-Y54</f>
        <v>0</v>
      </c>
      <c r="AE54" s="399">
        <f t="shared" si="30"/>
        <v>-0.25</v>
      </c>
      <c r="AF54" s="399">
        <f t="shared" si="30"/>
        <v>-0.25</v>
      </c>
      <c r="AG54" s="399">
        <f t="shared" si="30"/>
        <v>-0.15151515151515149</v>
      </c>
      <c r="AH54" s="399">
        <f t="shared" si="30"/>
        <v>0.5</v>
      </c>
      <c r="AI54" s="399">
        <f t="shared" si="30"/>
        <v>-5.4166666666666696E-2</v>
      </c>
      <c r="AJ54" s="399">
        <f t="shared" si="30"/>
        <v>0.5714285714285714</v>
      </c>
      <c r="AK54" s="399">
        <f t="shared" si="30"/>
        <v>-0.1071428571428571</v>
      </c>
      <c r="AL54" s="399">
        <f t="shared" si="30"/>
        <v>-1</v>
      </c>
      <c r="AM54" s="399">
        <f t="shared" si="30"/>
        <v>-1</v>
      </c>
      <c r="AN54" s="399">
        <f t="shared" si="30"/>
        <v>-1</v>
      </c>
      <c r="AO54" s="399">
        <f t="shared" si="30"/>
        <v>-1</v>
      </c>
      <c r="AP54" s="399" t="str">
        <f t="shared" si="30"/>
        <v/>
      </c>
    </row>
    <row r="55" spans="2:42" x14ac:dyDescent="0.35">
      <c r="B55" s="38">
        <v>7</v>
      </c>
      <c r="C55" s="38" t="s">
        <v>208</v>
      </c>
      <c r="D55" s="400" t="s">
        <v>232</v>
      </c>
      <c r="E55" s="32">
        <f t="shared" ref="E55:Q55" si="38">E45-E54</f>
        <v>1000000</v>
      </c>
      <c r="F55" s="32">
        <f t="shared" si="38"/>
        <v>1400000</v>
      </c>
      <c r="G55" s="32">
        <f t="shared" si="38"/>
        <v>1100000</v>
      </c>
      <c r="H55" s="32">
        <f t="shared" si="38"/>
        <v>3000000</v>
      </c>
      <c r="I55" s="32">
        <f t="shared" si="38"/>
        <v>2700000</v>
      </c>
      <c r="J55" s="32">
        <f t="shared" si="38"/>
        <v>3000000</v>
      </c>
      <c r="K55" s="32">
        <f t="shared" si="38"/>
        <v>1600000</v>
      </c>
      <c r="L55" s="32">
        <f t="shared" si="38"/>
        <v>500000</v>
      </c>
      <c r="M55" s="32">
        <f t="shared" si="38"/>
        <v>2330000</v>
      </c>
      <c r="N55" s="32">
        <f t="shared" si="38"/>
        <v>1800000</v>
      </c>
      <c r="O55" s="32">
        <f t="shared" si="38"/>
        <v>2100000</v>
      </c>
      <c r="P55" s="32">
        <f t="shared" si="38"/>
        <v>0</v>
      </c>
      <c r="Q55" s="32">
        <f t="shared" si="38"/>
        <v>0</v>
      </c>
      <c r="R55" s="32">
        <f>R54*R56</f>
        <v>0</v>
      </c>
      <c r="S55" s="32" t="e">
        <f>S54*S56</f>
        <v>#DIV/0!</v>
      </c>
      <c r="T55" s="32" t="e">
        <f>T54*T56</f>
        <v>#DIV/0!</v>
      </c>
      <c r="V55" s="32">
        <f t="shared" ref="V55:Y55" si="39">V45-V54</f>
        <v>0</v>
      </c>
      <c r="W55" s="32">
        <f t="shared" si="39"/>
        <v>0</v>
      </c>
      <c r="X55" s="32">
        <f t="shared" si="39"/>
        <v>0</v>
      </c>
      <c r="Y55" s="32">
        <f t="shared" si="39"/>
        <v>0</v>
      </c>
      <c r="Z55" s="33">
        <f t="shared" si="29"/>
        <v>0</v>
      </c>
      <c r="AA55" s="32">
        <f t="shared" si="29"/>
        <v>0</v>
      </c>
      <c r="AB55" s="32" t="e">
        <f t="shared" si="29"/>
        <v>#DIV/0!</v>
      </c>
      <c r="AC55" s="34" t="e">
        <f>T55-Y55</f>
        <v>#DIV/0!</v>
      </c>
      <c r="AE55" s="35">
        <f t="shared" si="30"/>
        <v>1.7000000000000002</v>
      </c>
      <c r="AF55" s="35">
        <f t="shared" si="30"/>
        <v>1.1428571428571428</v>
      </c>
      <c r="AG55" s="35">
        <f t="shared" si="30"/>
        <v>0.45454545454545459</v>
      </c>
      <c r="AH55" s="35">
        <f t="shared" si="30"/>
        <v>-0.83333333333333337</v>
      </c>
      <c r="AI55" s="35">
        <f t="shared" si="30"/>
        <v>-0.13703703703703707</v>
      </c>
      <c r="AJ55" s="35">
        <f t="shared" si="30"/>
        <v>-0.4</v>
      </c>
      <c r="AK55" s="35">
        <f t="shared" si="30"/>
        <v>0.3125</v>
      </c>
      <c r="AL55" s="35">
        <f t="shared" si="30"/>
        <v>-1</v>
      </c>
      <c r="AM55" s="35">
        <f t="shared" si="30"/>
        <v>-1</v>
      </c>
      <c r="AN55" s="35">
        <f t="shared" si="30"/>
        <v>-1</v>
      </c>
      <c r="AO55" s="35" t="str">
        <f t="shared" si="30"/>
        <v/>
      </c>
      <c r="AP55" s="35" t="str">
        <f t="shared" si="30"/>
        <v/>
      </c>
    </row>
    <row r="56" spans="2:42" x14ac:dyDescent="0.35">
      <c r="B56" s="38">
        <v>7</v>
      </c>
      <c r="C56" s="38" t="s">
        <v>208</v>
      </c>
      <c r="D56" s="400" t="s">
        <v>233</v>
      </c>
      <c r="E56" s="406">
        <f t="shared" ref="E56:Q56" si="40">E55/E54</f>
        <v>0.3125</v>
      </c>
      <c r="F56" s="399">
        <f t="shared" si="40"/>
        <v>0.5</v>
      </c>
      <c r="G56" s="399">
        <f t="shared" si="40"/>
        <v>0.33333333333333331</v>
      </c>
      <c r="H56" s="399">
        <f t="shared" si="40"/>
        <v>1.25</v>
      </c>
      <c r="I56" s="399">
        <f t="shared" si="40"/>
        <v>1.125</v>
      </c>
      <c r="J56" s="399">
        <f t="shared" si="40"/>
        <v>1.4285714285714286</v>
      </c>
      <c r="K56" s="399">
        <f t="shared" si="40"/>
        <v>0.5714285714285714</v>
      </c>
      <c r="L56" s="399">
        <f t="shared" si="40"/>
        <v>0.1388888888888889</v>
      </c>
      <c r="M56" s="399">
        <f t="shared" si="40"/>
        <v>1.026431718061674</v>
      </c>
      <c r="N56" s="399">
        <f t="shared" si="40"/>
        <v>0.54545454545454541</v>
      </c>
      <c r="O56" s="399">
        <f t="shared" si="40"/>
        <v>0.84</v>
      </c>
      <c r="P56" s="399" t="e">
        <f t="shared" si="40"/>
        <v>#DIV/0!</v>
      </c>
      <c r="Q56" s="399" t="e">
        <f t="shared" si="40"/>
        <v>#DIV/0!</v>
      </c>
      <c r="R56" s="405">
        <f>($Q$22-AVERAGE($M$22,$I$22,$E$22))+N56</f>
        <v>2.1600531749210163</v>
      </c>
      <c r="S56" s="405" t="e">
        <f>($R$22-AVERAGE($N$22,$J$22,$F$22))+(O56)</f>
        <v>#DIV/0!</v>
      </c>
      <c r="T56" s="405" t="e">
        <f>($S$22-AVERAGE($O$22,$K$22,$G$22))+P56</f>
        <v>#DIV/0!</v>
      </c>
      <c r="V56" s="399" t="e">
        <f t="shared" ref="V56:Y56" si="41">V55/V54</f>
        <v>#DIV/0!</v>
      </c>
      <c r="W56" s="399" t="e">
        <f t="shared" si="41"/>
        <v>#DIV/0!</v>
      </c>
      <c r="X56" s="399" t="e">
        <f t="shared" si="41"/>
        <v>#DIV/0!</v>
      </c>
      <c r="Y56" s="399" t="e">
        <f t="shared" si="41"/>
        <v>#DIV/0!</v>
      </c>
      <c r="Z56" s="401" t="e">
        <f t="shared" si="29"/>
        <v>#DIV/0!</v>
      </c>
      <c r="AA56" s="402" t="e">
        <f t="shared" si="29"/>
        <v>#DIV/0!</v>
      </c>
      <c r="AB56" s="402" t="e">
        <f t="shared" si="29"/>
        <v>#DIV/0!</v>
      </c>
      <c r="AC56" s="403" t="e">
        <f>T56-Y56</f>
        <v>#DIV/0!</v>
      </c>
      <c r="AE56" s="399">
        <f t="shared" ref="AE56:AP56" si="42">IFERROR(I56-E56,"")</f>
        <v>0.8125</v>
      </c>
      <c r="AF56" s="399">
        <f t="shared" si="42"/>
        <v>0.9285714285714286</v>
      </c>
      <c r="AG56" s="399">
        <f t="shared" si="42"/>
        <v>0.23809523809523808</v>
      </c>
      <c r="AH56" s="399">
        <f t="shared" si="42"/>
        <v>-1.1111111111111112</v>
      </c>
      <c r="AI56" s="399">
        <f t="shared" si="42"/>
        <v>-9.8568281938326008E-2</v>
      </c>
      <c r="AJ56" s="399">
        <f t="shared" si="42"/>
        <v>-0.88311688311688319</v>
      </c>
      <c r="AK56" s="399">
        <f t="shared" si="42"/>
        <v>0.26857142857142857</v>
      </c>
      <c r="AL56" s="399" t="str">
        <f t="shared" si="42"/>
        <v/>
      </c>
      <c r="AM56" s="399" t="str">
        <f t="shared" si="42"/>
        <v/>
      </c>
      <c r="AN56" s="399">
        <f t="shared" si="42"/>
        <v>1.6145986294664709</v>
      </c>
      <c r="AO56" s="399" t="str">
        <f t="shared" si="42"/>
        <v/>
      </c>
      <c r="AP56" s="399" t="str">
        <f t="shared" si="42"/>
        <v/>
      </c>
    </row>
    <row r="57" spans="2:42" x14ac:dyDescent="0.35">
      <c r="B57" s="7"/>
      <c r="D57" s="396"/>
      <c r="Z57" s="16"/>
      <c r="AC57" s="17"/>
    </row>
    <row r="58" spans="2:42" x14ac:dyDescent="0.35">
      <c r="B58" s="7"/>
      <c r="D58" s="41" t="s">
        <v>237</v>
      </c>
      <c r="Z58" s="16"/>
      <c r="AC58" s="17"/>
    </row>
    <row r="59" spans="2:42" x14ac:dyDescent="0.35">
      <c r="B59" s="38" t="s">
        <v>208</v>
      </c>
      <c r="C59" s="38" t="s">
        <v>237</v>
      </c>
      <c r="D59" s="18" t="s">
        <v>217</v>
      </c>
      <c r="E59" s="19"/>
      <c r="F59" s="19"/>
      <c r="G59" s="19"/>
      <c r="H59" s="19"/>
      <c r="I59" s="19"/>
      <c r="J59" s="19"/>
      <c r="K59" s="19"/>
      <c r="L59" s="19"/>
      <c r="M59" s="19"/>
      <c r="N59" s="19"/>
      <c r="O59" s="19"/>
      <c r="P59" s="19"/>
      <c r="Q59" s="19"/>
      <c r="R59" s="36"/>
      <c r="S59" s="36"/>
      <c r="T59" s="36"/>
      <c r="V59" s="19"/>
      <c r="W59" s="19"/>
      <c r="X59" s="19"/>
      <c r="Y59" s="19"/>
      <c r="Z59" s="20">
        <f t="shared" ref="Z59:AC66" si="43">Q59-V59</f>
        <v>0</v>
      </c>
      <c r="AA59" s="19">
        <f t="shared" si="43"/>
        <v>0</v>
      </c>
      <c r="AB59" s="19">
        <f t="shared" si="43"/>
        <v>0</v>
      </c>
      <c r="AC59" s="21">
        <f t="shared" si="43"/>
        <v>0</v>
      </c>
      <c r="AE59" s="22" t="str">
        <f t="shared" ref="AE59:AP72" si="44">IFERROR(I59/E59-1,"")</f>
        <v/>
      </c>
      <c r="AF59" s="22" t="str">
        <f t="shared" si="44"/>
        <v/>
      </c>
      <c r="AG59" s="22" t="str">
        <f t="shared" si="44"/>
        <v/>
      </c>
      <c r="AH59" s="22" t="str">
        <f t="shared" si="44"/>
        <v/>
      </c>
      <c r="AI59" s="22" t="str">
        <f t="shared" si="44"/>
        <v/>
      </c>
      <c r="AJ59" s="22" t="str">
        <f t="shared" si="44"/>
        <v/>
      </c>
      <c r="AK59" s="22" t="str">
        <f t="shared" si="44"/>
        <v/>
      </c>
      <c r="AL59" s="22" t="str">
        <f t="shared" si="44"/>
        <v/>
      </c>
      <c r="AM59" s="22" t="str">
        <f t="shared" si="44"/>
        <v/>
      </c>
      <c r="AN59" s="22" t="str">
        <f t="shared" si="44"/>
        <v/>
      </c>
      <c r="AO59" s="22" t="str">
        <f t="shared" si="44"/>
        <v/>
      </c>
      <c r="AP59" s="22" t="str">
        <f t="shared" si="44"/>
        <v/>
      </c>
    </row>
    <row r="60" spans="2:42" x14ac:dyDescent="0.35">
      <c r="B60" s="38" t="s">
        <v>208</v>
      </c>
      <c r="C60" s="38" t="s">
        <v>237</v>
      </c>
      <c r="D60" s="18" t="s">
        <v>219</v>
      </c>
      <c r="E60" s="19"/>
      <c r="F60" s="19"/>
      <c r="G60" s="19"/>
      <c r="H60" s="19"/>
      <c r="I60" s="19"/>
      <c r="J60" s="19"/>
      <c r="K60" s="19"/>
      <c r="L60" s="19"/>
      <c r="M60" s="19"/>
      <c r="N60" s="19"/>
      <c r="O60" s="19"/>
      <c r="P60" s="19"/>
      <c r="Q60" s="19"/>
      <c r="R60" s="19"/>
      <c r="S60" s="37"/>
      <c r="T60" s="37"/>
      <c r="V60" s="19"/>
      <c r="W60" s="19"/>
      <c r="X60" s="19"/>
      <c r="Y60" s="19"/>
      <c r="Z60" s="20">
        <f t="shared" si="43"/>
        <v>0</v>
      </c>
      <c r="AA60" s="19">
        <f t="shared" si="43"/>
        <v>0</v>
      </c>
      <c r="AB60" s="19">
        <f t="shared" si="43"/>
        <v>0</v>
      </c>
      <c r="AC60" s="21">
        <f t="shared" si="43"/>
        <v>0</v>
      </c>
      <c r="AE60" s="22" t="str">
        <f t="shared" si="44"/>
        <v/>
      </c>
      <c r="AF60" s="22" t="str">
        <f t="shared" si="44"/>
        <v/>
      </c>
      <c r="AG60" s="22" t="str">
        <f t="shared" si="44"/>
        <v/>
      </c>
      <c r="AH60" s="22" t="str">
        <f t="shared" si="44"/>
        <v/>
      </c>
      <c r="AI60" s="22" t="str">
        <f t="shared" si="44"/>
        <v/>
      </c>
      <c r="AJ60" s="22" t="str">
        <f t="shared" si="44"/>
        <v/>
      </c>
      <c r="AK60" s="22" t="str">
        <f t="shared" si="44"/>
        <v/>
      </c>
      <c r="AL60" s="22" t="str">
        <f t="shared" si="44"/>
        <v/>
      </c>
      <c r="AM60" s="22" t="str">
        <f t="shared" si="44"/>
        <v/>
      </c>
      <c r="AN60" s="22" t="str">
        <f t="shared" si="44"/>
        <v/>
      </c>
      <c r="AO60" s="22" t="str">
        <f t="shared" si="44"/>
        <v/>
      </c>
      <c r="AP60" s="22" t="str">
        <f t="shared" si="44"/>
        <v/>
      </c>
    </row>
    <row r="61" spans="2:42" x14ac:dyDescent="0.35">
      <c r="B61" s="38" t="s">
        <v>208</v>
      </c>
      <c r="C61" s="38" t="s">
        <v>237</v>
      </c>
      <c r="D61" s="18" t="s">
        <v>220</v>
      </c>
      <c r="E61" s="393"/>
      <c r="F61" s="394"/>
      <c r="G61" s="395"/>
      <c r="H61" s="388"/>
      <c r="I61" s="393"/>
      <c r="J61" s="394"/>
      <c r="K61" s="395"/>
      <c r="L61" s="388"/>
      <c r="M61" s="393"/>
      <c r="N61" s="394"/>
      <c r="O61" s="395"/>
      <c r="P61" s="388"/>
      <c r="Q61" s="393"/>
      <c r="R61" s="19"/>
      <c r="S61" s="19" t="e">
        <f>S62-SUM(S59:S60)</f>
        <v>#DIV/0!</v>
      </c>
      <c r="T61" s="19" t="e">
        <f>T62-SUM(T59:T60)</f>
        <v>#DIV/0!</v>
      </c>
      <c r="V61" s="393"/>
      <c r="W61" s="394"/>
      <c r="X61" s="395"/>
      <c r="Y61" s="388"/>
      <c r="Z61" s="20">
        <f t="shared" si="43"/>
        <v>0</v>
      </c>
      <c r="AA61" s="19">
        <f t="shared" si="43"/>
        <v>0</v>
      </c>
      <c r="AB61" s="19" t="e">
        <f t="shared" si="43"/>
        <v>#DIV/0!</v>
      </c>
      <c r="AC61" s="21" t="e">
        <f t="shared" si="43"/>
        <v>#DIV/0!</v>
      </c>
      <c r="AE61" s="22" t="str">
        <f t="shared" si="44"/>
        <v/>
      </c>
      <c r="AF61" s="22" t="str">
        <f t="shared" si="44"/>
        <v/>
      </c>
      <c r="AG61" s="22" t="str">
        <f t="shared" si="44"/>
        <v/>
      </c>
      <c r="AH61" s="22" t="str">
        <f t="shared" si="44"/>
        <v/>
      </c>
      <c r="AI61" s="22" t="str">
        <f t="shared" si="44"/>
        <v/>
      </c>
      <c r="AJ61" s="22" t="str">
        <f t="shared" si="44"/>
        <v/>
      </c>
      <c r="AK61" s="22" t="str">
        <f t="shared" si="44"/>
        <v/>
      </c>
      <c r="AL61" s="22" t="str">
        <f t="shared" si="44"/>
        <v/>
      </c>
      <c r="AM61" s="22" t="str">
        <f t="shared" si="44"/>
        <v/>
      </c>
      <c r="AN61" s="22" t="str">
        <f t="shared" si="44"/>
        <v/>
      </c>
      <c r="AO61" s="22" t="str">
        <f t="shared" si="44"/>
        <v/>
      </c>
      <c r="AP61" s="22" t="str">
        <f t="shared" si="44"/>
        <v/>
      </c>
    </row>
    <row r="62" spans="2:42" x14ac:dyDescent="0.35">
      <c r="B62" s="38" t="s">
        <v>208</v>
      </c>
      <c r="C62" s="38" t="s">
        <v>237</v>
      </c>
      <c r="D62" s="396" t="s">
        <v>221</v>
      </c>
      <c r="E62" s="23">
        <f t="shared" ref="E62:Q62" si="45">SUM(E59:E61)</f>
        <v>0</v>
      </c>
      <c r="F62" s="23">
        <f t="shared" si="45"/>
        <v>0</v>
      </c>
      <c r="G62" s="23">
        <f t="shared" si="45"/>
        <v>0</v>
      </c>
      <c r="H62" s="23">
        <f t="shared" si="45"/>
        <v>0</v>
      </c>
      <c r="I62" s="23">
        <f t="shared" si="45"/>
        <v>0</v>
      </c>
      <c r="J62" s="23">
        <f t="shared" si="45"/>
        <v>0</v>
      </c>
      <c r="K62" s="23">
        <f t="shared" si="45"/>
        <v>0</v>
      </c>
      <c r="L62" s="23">
        <f t="shared" si="45"/>
        <v>0</v>
      </c>
      <c r="M62" s="23">
        <f t="shared" si="45"/>
        <v>0</v>
      </c>
      <c r="N62" s="23">
        <f t="shared" si="45"/>
        <v>0</v>
      </c>
      <c r="O62" s="23">
        <f t="shared" si="45"/>
        <v>0</v>
      </c>
      <c r="P62" s="23">
        <f t="shared" si="45"/>
        <v>0</v>
      </c>
      <c r="Q62" s="23">
        <f t="shared" si="45"/>
        <v>0</v>
      </c>
      <c r="R62" s="23" t="e">
        <f>SUM(R71:R72)</f>
        <v>#DIV/0!</v>
      </c>
      <c r="S62" s="23" t="e">
        <f>SUM(S71:S72)</f>
        <v>#DIV/0!</v>
      </c>
      <c r="T62" s="23" t="e">
        <f>SUM(T71:T72)</f>
        <v>#DIV/0!</v>
      </c>
      <c r="V62" s="23">
        <f t="shared" ref="V62:Y62" si="46">SUM(V59:V61)</f>
        <v>0</v>
      </c>
      <c r="W62" s="23">
        <f t="shared" si="46"/>
        <v>0</v>
      </c>
      <c r="X62" s="23">
        <f t="shared" si="46"/>
        <v>0</v>
      </c>
      <c r="Y62" s="23">
        <f t="shared" si="46"/>
        <v>0</v>
      </c>
      <c r="Z62" s="397">
        <f t="shared" si="43"/>
        <v>0</v>
      </c>
      <c r="AA62" s="388" t="e">
        <f t="shared" si="43"/>
        <v>#DIV/0!</v>
      </c>
      <c r="AB62" s="388" t="e">
        <f t="shared" si="43"/>
        <v>#DIV/0!</v>
      </c>
      <c r="AC62" s="398" t="e">
        <f t="shared" si="43"/>
        <v>#DIV/0!</v>
      </c>
      <c r="AE62" s="399" t="str">
        <f t="shared" si="44"/>
        <v/>
      </c>
      <c r="AF62" s="399" t="str">
        <f t="shared" si="44"/>
        <v/>
      </c>
      <c r="AG62" s="399" t="str">
        <f t="shared" si="44"/>
        <v/>
      </c>
      <c r="AH62" s="399" t="str">
        <f t="shared" si="44"/>
        <v/>
      </c>
      <c r="AI62" s="399" t="str">
        <f t="shared" si="44"/>
        <v/>
      </c>
      <c r="AJ62" s="399" t="str">
        <f t="shared" si="44"/>
        <v/>
      </c>
      <c r="AK62" s="399" t="str">
        <f t="shared" si="44"/>
        <v/>
      </c>
      <c r="AL62" s="399" t="str">
        <f t="shared" si="44"/>
        <v/>
      </c>
      <c r="AM62" s="399" t="str">
        <f t="shared" si="44"/>
        <v/>
      </c>
      <c r="AN62" s="399" t="str">
        <f t="shared" si="44"/>
        <v/>
      </c>
      <c r="AO62" s="399" t="str">
        <f t="shared" si="44"/>
        <v/>
      </c>
      <c r="AP62" s="399" t="str">
        <f t="shared" si="44"/>
        <v/>
      </c>
    </row>
    <row r="63" spans="2:42" x14ac:dyDescent="0.35">
      <c r="B63" s="38" t="s">
        <v>208</v>
      </c>
      <c r="C63" s="38" t="s">
        <v>237</v>
      </c>
      <c r="D63" s="396" t="s">
        <v>223</v>
      </c>
      <c r="E63" s="19"/>
      <c r="F63" s="19"/>
      <c r="G63" s="19"/>
      <c r="H63" s="19"/>
      <c r="I63" s="19"/>
      <c r="J63" s="19"/>
      <c r="K63" s="19"/>
      <c r="L63" s="19"/>
      <c r="M63" s="19"/>
      <c r="N63" s="19"/>
      <c r="O63" s="19"/>
      <c r="P63" s="19"/>
      <c r="Q63" s="19"/>
      <c r="R63" s="19">
        <v>0</v>
      </c>
      <c r="S63" s="19" t="e">
        <f>O63*(1+AVERAGE(AH63:AM63))</f>
        <v>#DIV/0!</v>
      </c>
      <c r="T63" s="19" t="e">
        <f>P63*(1+AVERAGE(AI63:AN63))</f>
        <v>#DIV/0!</v>
      </c>
      <c r="V63" s="19"/>
      <c r="W63" s="19"/>
      <c r="X63" s="19"/>
      <c r="Y63" s="19"/>
      <c r="Z63" s="397">
        <f t="shared" si="43"/>
        <v>0</v>
      </c>
      <c r="AA63" s="388">
        <f t="shared" si="43"/>
        <v>0</v>
      </c>
      <c r="AB63" s="388" t="e">
        <f t="shared" si="43"/>
        <v>#DIV/0!</v>
      </c>
      <c r="AC63" s="398" t="e">
        <f t="shared" si="43"/>
        <v>#DIV/0!</v>
      </c>
      <c r="AE63" s="399" t="str">
        <f t="shared" si="44"/>
        <v/>
      </c>
      <c r="AF63" s="399" t="str">
        <f t="shared" si="44"/>
        <v/>
      </c>
      <c r="AG63" s="399" t="str">
        <f t="shared" si="44"/>
        <v/>
      </c>
      <c r="AH63" s="399" t="str">
        <f t="shared" si="44"/>
        <v/>
      </c>
      <c r="AI63" s="399" t="str">
        <f t="shared" si="44"/>
        <v/>
      </c>
      <c r="AJ63" s="399" t="str">
        <f t="shared" si="44"/>
        <v/>
      </c>
      <c r="AK63" s="399" t="str">
        <f t="shared" si="44"/>
        <v/>
      </c>
      <c r="AL63" s="399" t="str">
        <f t="shared" si="44"/>
        <v/>
      </c>
      <c r="AM63" s="399" t="str">
        <f t="shared" si="44"/>
        <v/>
      </c>
      <c r="AN63" s="399" t="str">
        <f t="shared" si="44"/>
        <v/>
      </c>
      <c r="AO63" s="399" t="str">
        <f t="shared" si="44"/>
        <v/>
      </c>
      <c r="AP63" s="399" t="str">
        <f t="shared" si="44"/>
        <v/>
      </c>
    </row>
    <row r="64" spans="2:42" x14ac:dyDescent="0.35">
      <c r="B64" s="38" t="s">
        <v>208</v>
      </c>
      <c r="C64" s="38" t="s">
        <v>237</v>
      </c>
      <c r="D64" s="396" t="s">
        <v>224</v>
      </c>
      <c r="E64" s="19"/>
      <c r="F64" s="19"/>
      <c r="G64" s="19"/>
      <c r="H64" s="19"/>
      <c r="I64" s="19"/>
      <c r="J64" s="19"/>
      <c r="K64" s="19"/>
      <c r="L64" s="19"/>
      <c r="M64" s="19"/>
      <c r="N64" s="19"/>
      <c r="O64" s="19"/>
      <c r="P64" s="19"/>
      <c r="Q64" s="19"/>
      <c r="R64" s="19">
        <v>0</v>
      </c>
      <c r="S64" s="19">
        <f t="shared" ref="S64:T67" si="47">(R64-N64)/4+$Q64</f>
        <v>0</v>
      </c>
      <c r="T64" s="19">
        <f t="shared" si="47"/>
        <v>0</v>
      </c>
      <c r="V64" s="19"/>
      <c r="W64" s="19"/>
      <c r="X64" s="19"/>
      <c r="Y64" s="19"/>
      <c r="Z64" s="397">
        <f t="shared" si="43"/>
        <v>0</v>
      </c>
      <c r="AA64" s="388">
        <f t="shared" si="43"/>
        <v>0</v>
      </c>
      <c r="AB64" s="388">
        <f t="shared" si="43"/>
        <v>0</v>
      </c>
      <c r="AC64" s="398">
        <f t="shared" si="43"/>
        <v>0</v>
      </c>
      <c r="AE64" s="399" t="str">
        <f t="shared" si="44"/>
        <v/>
      </c>
      <c r="AF64" s="399" t="str">
        <f t="shared" si="44"/>
        <v/>
      </c>
      <c r="AG64" s="399" t="str">
        <f t="shared" si="44"/>
        <v/>
      </c>
      <c r="AH64" s="399" t="str">
        <f t="shared" si="44"/>
        <v/>
      </c>
      <c r="AI64" s="399" t="str">
        <f t="shared" si="44"/>
        <v/>
      </c>
      <c r="AJ64" s="399" t="str">
        <f t="shared" si="44"/>
        <v/>
      </c>
      <c r="AK64" s="399" t="str">
        <f t="shared" si="44"/>
        <v/>
      </c>
      <c r="AL64" s="399" t="str">
        <f t="shared" si="44"/>
        <v/>
      </c>
      <c r="AM64" s="399" t="str">
        <f t="shared" si="44"/>
        <v/>
      </c>
      <c r="AN64" s="399" t="str">
        <f t="shared" si="44"/>
        <v/>
      </c>
      <c r="AO64" s="399" t="str">
        <f t="shared" si="44"/>
        <v/>
      </c>
      <c r="AP64" s="399" t="str">
        <f t="shared" si="44"/>
        <v/>
      </c>
    </row>
    <row r="65" spans="2:42" x14ac:dyDescent="0.35">
      <c r="B65" s="38" t="s">
        <v>208</v>
      </c>
      <c r="C65" s="38" t="s">
        <v>237</v>
      </c>
      <c r="D65" s="396" t="s">
        <v>225</v>
      </c>
      <c r="E65" s="19"/>
      <c r="F65" s="19"/>
      <c r="G65" s="19"/>
      <c r="H65" s="19"/>
      <c r="I65" s="19"/>
      <c r="J65" s="19"/>
      <c r="K65" s="19"/>
      <c r="L65" s="19"/>
      <c r="M65" s="19"/>
      <c r="N65" s="19"/>
      <c r="O65" s="19"/>
      <c r="P65" s="19"/>
      <c r="Q65" s="19"/>
      <c r="R65" s="19">
        <f>($Q65-M65)/4+$Q65</f>
        <v>0</v>
      </c>
      <c r="S65" s="19">
        <f t="shared" si="47"/>
        <v>0</v>
      </c>
      <c r="T65" s="19">
        <f t="shared" si="47"/>
        <v>0</v>
      </c>
      <c r="V65" s="19"/>
      <c r="W65" s="19"/>
      <c r="X65" s="19"/>
      <c r="Y65" s="19"/>
      <c r="Z65" s="397">
        <f t="shared" si="43"/>
        <v>0</v>
      </c>
      <c r="AA65" s="388">
        <f t="shared" si="43"/>
        <v>0</v>
      </c>
      <c r="AB65" s="388">
        <f t="shared" si="43"/>
        <v>0</v>
      </c>
      <c r="AC65" s="398">
        <f t="shared" si="43"/>
        <v>0</v>
      </c>
      <c r="AE65" s="399" t="str">
        <f t="shared" si="44"/>
        <v/>
      </c>
      <c r="AF65" s="399" t="str">
        <f t="shared" si="44"/>
        <v/>
      </c>
      <c r="AG65" s="399" t="str">
        <f t="shared" si="44"/>
        <v/>
      </c>
      <c r="AH65" s="399" t="str">
        <f t="shared" si="44"/>
        <v/>
      </c>
      <c r="AI65" s="399" t="str">
        <f t="shared" si="44"/>
        <v/>
      </c>
      <c r="AJ65" s="399" t="str">
        <f t="shared" si="44"/>
        <v/>
      </c>
      <c r="AK65" s="399" t="str">
        <f t="shared" si="44"/>
        <v/>
      </c>
      <c r="AL65" s="399" t="str">
        <f t="shared" si="44"/>
        <v/>
      </c>
      <c r="AM65" s="399" t="str">
        <f t="shared" si="44"/>
        <v/>
      </c>
      <c r="AN65" s="399" t="str">
        <f t="shared" si="44"/>
        <v/>
      </c>
      <c r="AO65" s="399" t="str">
        <f t="shared" si="44"/>
        <v/>
      </c>
      <c r="AP65" s="399" t="str">
        <f t="shared" si="44"/>
        <v/>
      </c>
    </row>
    <row r="66" spans="2:42" x14ac:dyDescent="0.35">
      <c r="B66" s="38" t="s">
        <v>208</v>
      </c>
      <c r="C66" s="38" t="s">
        <v>237</v>
      </c>
      <c r="D66" s="396" t="s">
        <v>226</v>
      </c>
      <c r="E66" s="19"/>
      <c r="F66" s="19"/>
      <c r="G66" s="19"/>
      <c r="H66" s="19"/>
      <c r="I66" s="19"/>
      <c r="J66" s="19"/>
      <c r="K66" s="19"/>
      <c r="L66" s="19"/>
      <c r="M66" s="19"/>
      <c r="N66" s="19"/>
      <c r="O66" s="19"/>
      <c r="P66" s="19"/>
      <c r="Q66" s="19"/>
      <c r="R66" s="19">
        <v>0</v>
      </c>
      <c r="S66" s="19">
        <f t="shared" si="47"/>
        <v>0</v>
      </c>
      <c r="T66" s="19">
        <f t="shared" si="47"/>
        <v>0</v>
      </c>
      <c r="V66" s="19"/>
      <c r="W66" s="19"/>
      <c r="X66" s="19"/>
      <c r="Y66" s="19"/>
      <c r="Z66" s="397">
        <f t="shared" si="43"/>
        <v>0</v>
      </c>
      <c r="AA66" s="388">
        <f t="shared" si="43"/>
        <v>0</v>
      </c>
      <c r="AB66" s="388">
        <f t="shared" si="43"/>
        <v>0</v>
      </c>
      <c r="AC66" s="398">
        <f t="shared" si="43"/>
        <v>0</v>
      </c>
      <c r="AE66" s="399" t="str">
        <f t="shared" si="44"/>
        <v/>
      </c>
      <c r="AF66" s="399" t="str">
        <f t="shared" si="44"/>
        <v/>
      </c>
      <c r="AG66" s="399" t="str">
        <f t="shared" si="44"/>
        <v/>
      </c>
      <c r="AH66" s="399" t="str">
        <f t="shared" si="44"/>
        <v/>
      </c>
      <c r="AI66" s="399" t="str">
        <f t="shared" si="44"/>
        <v/>
      </c>
      <c r="AJ66" s="399" t="str">
        <f t="shared" si="44"/>
        <v/>
      </c>
      <c r="AK66" s="399" t="str">
        <f t="shared" si="44"/>
        <v/>
      </c>
      <c r="AL66" s="399" t="str">
        <f t="shared" si="44"/>
        <v/>
      </c>
      <c r="AM66" s="399" t="str">
        <f t="shared" si="44"/>
        <v/>
      </c>
      <c r="AN66" s="399" t="str">
        <f t="shared" si="44"/>
        <v/>
      </c>
      <c r="AO66" s="399" t="str">
        <f t="shared" si="44"/>
        <v/>
      </c>
      <c r="AP66" s="399" t="str">
        <f t="shared" si="44"/>
        <v/>
      </c>
    </row>
    <row r="67" spans="2:42" x14ac:dyDescent="0.35">
      <c r="B67" s="38" t="s">
        <v>208</v>
      </c>
      <c r="C67" s="38" t="s">
        <v>237</v>
      </c>
      <c r="D67" s="396" t="s">
        <v>235</v>
      </c>
      <c r="E67" s="19"/>
      <c r="F67" s="19"/>
      <c r="G67" s="19"/>
      <c r="H67" s="19"/>
      <c r="I67" s="19"/>
      <c r="J67" s="19"/>
      <c r="K67" s="19"/>
      <c r="L67" s="19"/>
      <c r="M67" s="19"/>
      <c r="N67" s="19"/>
      <c r="O67" s="19"/>
      <c r="P67" s="19"/>
      <c r="Q67" s="19"/>
      <c r="R67" s="19">
        <v>0</v>
      </c>
      <c r="S67" s="19">
        <f t="shared" si="47"/>
        <v>0</v>
      </c>
      <c r="T67" s="19">
        <f t="shared" si="47"/>
        <v>0</v>
      </c>
      <c r="V67" s="19"/>
      <c r="W67" s="19"/>
      <c r="X67" s="19"/>
      <c r="Y67" s="19"/>
      <c r="Z67" s="397">
        <f>Q67-V67</f>
        <v>0</v>
      </c>
      <c r="AA67" s="388">
        <f>R67-W67</f>
        <v>0</v>
      </c>
      <c r="AB67" s="388">
        <f>S67-X67</f>
        <v>0</v>
      </c>
      <c r="AC67" s="398">
        <f>T67-Y67</f>
        <v>0</v>
      </c>
      <c r="AE67" s="399" t="str">
        <f t="shared" si="44"/>
        <v/>
      </c>
      <c r="AF67" s="399" t="str">
        <f t="shared" si="44"/>
        <v/>
      </c>
      <c r="AG67" s="399" t="str">
        <f t="shared" si="44"/>
        <v/>
      </c>
      <c r="AH67" s="399" t="str">
        <f t="shared" si="44"/>
        <v/>
      </c>
      <c r="AI67" s="399" t="str">
        <f t="shared" si="44"/>
        <v/>
      </c>
      <c r="AJ67" s="399" t="str">
        <f t="shared" si="44"/>
        <v/>
      </c>
      <c r="AK67" s="399" t="str">
        <f t="shared" si="44"/>
        <v/>
      </c>
      <c r="AL67" s="399" t="str">
        <f t="shared" si="44"/>
        <v/>
      </c>
      <c r="AM67" s="399" t="str">
        <f t="shared" si="44"/>
        <v/>
      </c>
      <c r="AN67" s="399" t="str">
        <f t="shared" si="44"/>
        <v/>
      </c>
      <c r="AO67" s="399" t="str">
        <f t="shared" si="44"/>
        <v/>
      </c>
      <c r="AP67" s="399" t="str">
        <f t="shared" si="44"/>
        <v/>
      </c>
    </row>
    <row r="68" spans="2:42" x14ac:dyDescent="0.35">
      <c r="B68" s="38" t="s">
        <v>208</v>
      </c>
      <c r="C68" s="38" t="s">
        <v>237</v>
      </c>
      <c r="D68" s="396" t="s">
        <v>236</v>
      </c>
      <c r="E68" s="19"/>
      <c r="F68" s="19"/>
      <c r="G68" s="19"/>
      <c r="H68" s="19"/>
      <c r="I68" s="19"/>
      <c r="J68" s="19"/>
      <c r="K68" s="19"/>
      <c r="L68" s="19"/>
      <c r="M68" s="19"/>
      <c r="N68" s="19"/>
      <c r="O68" s="19"/>
      <c r="P68" s="19"/>
      <c r="Q68" s="19"/>
      <c r="R68" s="19">
        <v>0</v>
      </c>
      <c r="S68" s="388">
        <f>O68*$B$2</f>
        <v>0</v>
      </c>
      <c r="T68" s="388">
        <f>P68*$B$2</f>
        <v>0</v>
      </c>
      <c r="V68" s="19"/>
      <c r="W68" s="19"/>
      <c r="X68" s="19"/>
      <c r="Y68" s="19"/>
      <c r="Z68" s="397">
        <f t="shared" ref="Z68:AC73" si="48">Q68-V68</f>
        <v>0</v>
      </c>
      <c r="AA68" s="388">
        <f t="shared" si="48"/>
        <v>0</v>
      </c>
      <c r="AB68" s="388">
        <f t="shared" si="48"/>
        <v>0</v>
      </c>
      <c r="AC68" s="398">
        <f t="shared" si="48"/>
        <v>0</v>
      </c>
      <c r="AE68" s="399" t="str">
        <f t="shared" si="44"/>
        <v/>
      </c>
      <c r="AF68" s="399" t="str">
        <f t="shared" si="44"/>
        <v/>
      </c>
      <c r="AG68" s="399" t="str">
        <f t="shared" si="44"/>
        <v/>
      </c>
      <c r="AH68" s="399" t="str">
        <f t="shared" si="44"/>
        <v/>
      </c>
      <c r="AI68" s="399" t="str">
        <f t="shared" si="44"/>
        <v/>
      </c>
      <c r="AJ68" s="399" t="str">
        <f t="shared" si="44"/>
        <v/>
      </c>
      <c r="AK68" s="399" t="str">
        <f t="shared" si="44"/>
        <v/>
      </c>
      <c r="AL68" s="399" t="str">
        <f t="shared" si="44"/>
        <v/>
      </c>
      <c r="AM68" s="399" t="str">
        <f t="shared" si="44"/>
        <v/>
      </c>
      <c r="AN68" s="399" t="str">
        <f t="shared" si="44"/>
        <v/>
      </c>
      <c r="AO68" s="399" t="str">
        <f t="shared" si="44"/>
        <v/>
      </c>
      <c r="AP68" s="399" t="str">
        <f t="shared" si="44"/>
        <v/>
      </c>
    </row>
    <row r="69" spans="2:42" x14ac:dyDescent="0.35">
      <c r="B69" s="38" t="s">
        <v>208</v>
      </c>
      <c r="C69" s="38" t="s">
        <v>237</v>
      </c>
      <c r="D69" s="25" t="s">
        <v>229</v>
      </c>
      <c r="E69" s="26">
        <f>SUM(E62:E68)</f>
        <v>0</v>
      </c>
      <c r="F69" s="27">
        <f t="shared" ref="F69:Q69" si="49">SUM(F62:F68)</f>
        <v>0</v>
      </c>
      <c r="G69" s="28">
        <f t="shared" si="49"/>
        <v>0</v>
      </c>
      <c r="H69" s="23">
        <f t="shared" si="49"/>
        <v>0</v>
      </c>
      <c r="I69" s="26">
        <f t="shared" si="49"/>
        <v>0</v>
      </c>
      <c r="J69" s="27">
        <f t="shared" si="49"/>
        <v>0</v>
      </c>
      <c r="K69" s="28">
        <f t="shared" si="49"/>
        <v>0</v>
      </c>
      <c r="L69" s="23">
        <f t="shared" si="49"/>
        <v>0</v>
      </c>
      <c r="M69" s="26">
        <f t="shared" si="49"/>
        <v>0</v>
      </c>
      <c r="N69" s="27">
        <f t="shared" si="49"/>
        <v>0</v>
      </c>
      <c r="O69" s="28">
        <f t="shared" si="49"/>
        <v>0</v>
      </c>
      <c r="P69" s="23">
        <f t="shared" si="49"/>
        <v>0</v>
      </c>
      <c r="Q69" s="26">
        <f t="shared" si="49"/>
        <v>0</v>
      </c>
      <c r="R69" s="23" t="e">
        <f>SUM(R62:R68)</f>
        <v>#DIV/0!</v>
      </c>
      <c r="S69" s="23" t="e">
        <f>SUM(S62:S68)</f>
        <v>#DIV/0!</v>
      </c>
      <c r="T69" s="23" t="e">
        <f>SUM(T62:T68)</f>
        <v>#DIV/0!</v>
      </c>
      <c r="U69" s="8"/>
      <c r="V69" s="26">
        <f t="shared" ref="V69:Y69" si="50">SUM(V62:V68)</f>
        <v>0</v>
      </c>
      <c r="W69" s="27">
        <f t="shared" si="50"/>
        <v>0</v>
      </c>
      <c r="X69" s="28">
        <f t="shared" si="50"/>
        <v>0</v>
      </c>
      <c r="Y69" s="23">
        <f t="shared" si="50"/>
        <v>0</v>
      </c>
      <c r="Z69" s="29">
        <f t="shared" si="48"/>
        <v>0</v>
      </c>
      <c r="AA69" s="23" t="e">
        <f t="shared" si="48"/>
        <v>#DIV/0!</v>
      </c>
      <c r="AB69" s="23" t="e">
        <f t="shared" si="48"/>
        <v>#DIV/0!</v>
      </c>
      <c r="AC69" s="30" t="e">
        <f t="shared" si="48"/>
        <v>#DIV/0!</v>
      </c>
      <c r="AE69" s="31" t="str">
        <f t="shared" si="44"/>
        <v/>
      </c>
      <c r="AF69" s="31" t="str">
        <f t="shared" si="44"/>
        <v/>
      </c>
      <c r="AG69" s="31" t="str">
        <f t="shared" si="44"/>
        <v/>
      </c>
      <c r="AH69" s="31" t="str">
        <f t="shared" si="44"/>
        <v/>
      </c>
      <c r="AI69" s="31" t="str">
        <f t="shared" si="44"/>
        <v/>
      </c>
      <c r="AJ69" s="31" t="str">
        <f t="shared" si="44"/>
        <v/>
      </c>
      <c r="AK69" s="31" t="str">
        <f t="shared" si="44"/>
        <v/>
      </c>
      <c r="AL69" s="31" t="str">
        <f t="shared" si="44"/>
        <v/>
      </c>
      <c r="AM69" s="31" t="str">
        <f t="shared" si="44"/>
        <v/>
      </c>
      <c r="AN69" s="31" t="str">
        <f t="shared" si="44"/>
        <v/>
      </c>
      <c r="AO69" s="31" t="str">
        <f t="shared" si="44"/>
        <v/>
      </c>
      <c r="AP69" s="31" t="str">
        <f t="shared" si="44"/>
        <v/>
      </c>
    </row>
    <row r="70" spans="2:42" x14ac:dyDescent="0.35">
      <c r="B70" s="38" t="s">
        <v>208</v>
      </c>
      <c r="C70" s="38" t="s">
        <v>237</v>
      </c>
      <c r="D70" s="400" t="s">
        <v>230</v>
      </c>
      <c r="E70" s="388"/>
      <c r="F70" s="388"/>
      <c r="G70" s="388"/>
      <c r="H70" s="388"/>
      <c r="I70" s="388"/>
      <c r="J70" s="388"/>
      <c r="K70" s="388"/>
      <c r="L70" s="388"/>
      <c r="M70" s="388"/>
      <c r="N70" s="388"/>
      <c r="O70" s="388"/>
      <c r="P70" s="388"/>
      <c r="Q70" s="388"/>
      <c r="R70" s="19"/>
      <c r="S70" s="19"/>
      <c r="T70" s="19"/>
      <c r="V70" s="388"/>
      <c r="W70" s="388"/>
      <c r="X70" s="388"/>
      <c r="Y70" s="388"/>
      <c r="Z70" s="397">
        <f t="shared" si="48"/>
        <v>0</v>
      </c>
      <c r="AA70" s="388">
        <f t="shared" si="48"/>
        <v>0</v>
      </c>
      <c r="AB70" s="388">
        <f t="shared" si="48"/>
        <v>0</v>
      </c>
      <c r="AC70" s="398">
        <f>T70-Y70</f>
        <v>0</v>
      </c>
      <c r="AE70" s="399" t="str">
        <f t="shared" si="44"/>
        <v/>
      </c>
      <c r="AF70" s="399" t="str">
        <f t="shared" si="44"/>
        <v/>
      </c>
      <c r="AG70" s="399" t="str">
        <f t="shared" si="44"/>
        <v/>
      </c>
      <c r="AH70" s="399" t="str">
        <f t="shared" si="44"/>
        <v/>
      </c>
      <c r="AI70" s="399" t="str">
        <f t="shared" si="44"/>
        <v/>
      </c>
      <c r="AJ70" s="399" t="str">
        <f t="shared" si="44"/>
        <v/>
      </c>
      <c r="AK70" s="399" t="str">
        <f t="shared" si="44"/>
        <v/>
      </c>
      <c r="AL70" s="399" t="str">
        <f t="shared" si="44"/>
        <v/>
      </c>
      <c r="AM70" s="399" t="str">
        <f t="shared" si="44"/>
        <v/>
      </c>
      <c r="AN70" s="399" t="str">
        <f t="shared" si="44"/>
        <v/>
      </c>
      <c r="AO70" s="399" t="str">
        <f t="shared" si="44"/>
        <v/>
      </c>
      <c r="AP70" s="399" t="str">
        <f t="shared" si="44"/>
        <v/>
      </c>
    </row>
    <row r="71" spans="2:42" x14ac:dyDescent="0.35">
      <c r="B71" s="38" t="s">
        <v>208</v>
      </c>
      <c r="C71" s="38" t="s">
        <v>237</v>
      </c>
      <c r="D71" s="400" t="s">
        <v>231</v>
      </c>
      <c r="E71" s="388">
        <f t="shared" ref="E71:T71" si="51">SUM(E70,E59)</f>
        <v>0</v>
      </c>
      <c r="F71" s="388">
        <f t="shared" si="51"/>
        <v>0</v>
      </c>
      <c r="G71" s="388">
        <f t="shared" si="51"/>
        <v>0</v>
      </c>
      <c r="H71" s="388">
        <f t="shared" si="51"/>
        <v>0</v>
      </c>
      <c r="I71" s="388">
        <f t="shared" si="51"/>
        <v>0</v>
      </c>
      <c r="J71" s="388">
        <f t="shared" si="51"/>
        <v>0</v>
      </c>
      <c r="K71" s="388">
        <f t="shared" si="51"/>
        <v>0</v>
      </c>
      <c r="L71" s="388">
        <f t="shared" si="51"/>
        <v>0</v>
      </c>
      <c r="M71" s="388">
        <f t="shared" si="51"/>
        <v>0</v>
      </c>
      <c r="N71" s="388">
        <f t="shared" si="51"/>
        <v>0</v>
      </c>
      <c r="O71" s="388">
        <f t="shared" si="51"/>
        <v>0</v>
      </c>
      <c r="P71" s="388">
        <f t="shared" si="51"/>
        <v>0</v>
      </c>
      <c r="Q71" s="388">
        <f t="shared" si="51"/>
        <v>0</v>
      </c>
      <c r="R71" s="388">
        <f t="shared" si="51"/>
        <v>0</v>
      </c>
      <c r="S71" s="388">
        <f t="shared" si="51"/>
        <v>0</v>
      </c>
      <c r="T71" s="388">
        <f t="shared" si="51"/>
        <v>0</v>
      </c>
      <c r="V71" s="388">
        <f t="shared" ref="V71:Y71" si="52">SUM(V70,V59)</f>
        <v>0</v>
      </c>
      <c r="W71" s="388">
        <f t="shared" si="52"/>
        <v>0</v>
      </c>
      <c r="X71" s="388">
        <f t="shared" si="52"/>
        <v>0</v>
      </c>
      <c r="Y71" s="388">
        <f t="shared" si="52"/>
        <v>0</v>
      </c>
      <c r="Z71" s="397">
        <f t="shared" si="48"/>
        <v>0</v>
      </c>
      <c r="AA71" s="388">
        <f t="shared" si="48"/>
        <v>0</v>
      </c>
      <c r="AB71" s="388">
        <f t="shared" si="48"/>
        <v>0</v>
      </c>
      <c r="AC71" s="398">
        <f>T71-Y71</f>
        <v>0</v>
      </c>
      <c r="AE71" s="399" t="str">
        <f t="shared" si="44"/>
        <v/>
      </c>
      <c r="AF71" s="399" t="str">
        <f t="shared" si="44"/>
        <v/>
      </c>
      <c r="AG71" s="399" t="str">
        <f t="shared" si="44"/>
        <v/>
      </c>
      <c r="AH71" s="399" t="str">
        <f t="shared" si="44"/>
        <v/>
      </c>
      <c r="AI71" s="399" t="str">
        <f t="shared" si="44"/>
        <v/>
      </c>
      <c r="AJ71" s="399" t="str">
        <f t="shared" si="44"/>
        <v/>
      </c>
      <c r="AK71" s="399" t="str">
        <f t="shared" si="44"/>
        <v/>
      </c>
      <c r="AL71" s="399" t="str">
        <f t="shared" si="44"/>
        <v/>
      </c>
      <c r="AM71" s="399" t="str">
        <f t="shared" si="44"/>
        <v/>
      </c>
      <c r="AN71" s="399" t="str">
        <f t="shared" si="44"/>
        <v/>
      </c>
      <c r="AO71" s="399" t="str">
        <f t="shared" si="44"/>
        <v/>
      </c>
      <c r="AP71" s="399" t="str">
        <f t="shared" si="44"/>
        <v/>
      </c>
    </row>
    <row r="72" spans="2:42" x14ac:dyDescent="0.35">
      <c r="B72" s="38" t="s">
        <v>208</v>
      </c>
      <c r="C72" s="38" t="s">
        <v>237</v>
      </c>
      <c r="D72" s="400" t="s">
        <v>232</v>
      </c>
      <c r="E72" s="32">
        <f t="shared" ref="E72:Q72" si="53">E62-E71</f>
        <v>0</v>
      </c>
      <c r="F72" s="32">
        <f t="shared" si="53"/>
        <v>0</v>
      </c>
      <c r="G72" s="32">
        <f t="shared" si="53"/>
        <v>0</v>
      </c>
      <c r="H72" s="32">
        <f t="shared" si="53"/>
        <v>0</v>
      </c>
      <c r="I72" s="32">
        <f t="shared" si="53"/>
        <v>0</v>
      </c>
      <c r="J72" s="32">
        <f t="shared" si="53"/>
        <v>0</v>
      </c>
      <c r="K72" s="32">
        <f t="shared" si="53"/>
        <v>0</v>
      </c>
      <c r="L72" s="32">
        <f t="shared" si="53"/>
        <v>0</v>
      </c>
      <c r="M72" s="32">
        <f t="shared" si="53"/>
        <v>0</v>
      </c>
      <c r="N72" s="32">
        <f t="shared" si="53"/>
        <v>0</v>
      </c>
      <c r="O72" s="32">
        <f t="shared" si="53"/>
        <v>0</v>
      </c>
      <c r="P72" s="32">
        <f t="shared" si="53"/>
        <v>0</v>
      </c>
      <c r="Q72" s="32">
        <f t="shared" si="53"/>
        <v>0</v>
      </c>
      <c r="R72" s="32" t="e">
        <f>R71*R73</f>
        <v>#DIV/0!</v>
      </c>
      <c r="S72" s="32" t="e">
        <f>S71*S73</f>
        <v>#DIV/0!</v>
      </c>
      <c r="T72" s="32" t="e">
        <f>T71*T73</f>
        <v>#DIV/0!</v>
      </c>
      <c r="V72" s="32">
        <f t="shared" ref="V72:Y72" si="54">V62-V71</f>
        <v>0</v>
      </c>
      <c r="W72" s="32">
        <f t="shared" si="54"/>
        <v>0</v>
      </c>
      <c r="X72" s="32">
        <f t="shared" si="54"/>
        <v>0</v>
      </c>
      <c r="Y72" s="32">
        <f t="shared" si="54"/>
        <v>0</v>
      </c>
      <c r="Z72" s="33">
        <f t="shared" si="48"/>
        <v>0</v>
      </c>
      <c r="AA72" s="32" t="e">
        <f t="shared" si="48"/>
        <v>#DIV/0!</v>
      </c>
      <c r="AB72" s="32" t="e">
        <f t="shared" si="48"/>
        <v>#DIV/0!</v>
      </c>
      <c r="AC72" s="34" t="e">
        <f>T72-Y72</f>
        <v>#DIV/0!</v>
      </c>
      <c r="AE72" s="35" t="str">
        <f t="shared" si="44"/>
        <v/>
      </c>
      <c r="AF72" s="35" t="str">
        <f t="shared" si="44"/>
        <v/>
      </c>
      <c r="AG72" s="35" t="str">
        <f t="shared" si="44"/>
        <v/>
      </c>
      <c r="AH72" s="35" t="str">
        <f t="shared" si="44"/>
        <v/>
      </c>
      <c r="AI72" s="35" t="str">
        <f t="shared" si="44"/>
        <v/>
      </c>
      <c r="AJ72" s="35" t="str">
        <f t="shared" si="44"/>
        <v/>
      </c>
      <c r="AK72" s="35" t="str">
        <f t="shared" si="44"/>
        <v/>
      </c>
      <c r="AL72" s="35" t="str">
        <f t="shared" si="44"/>
        <v/>
      </c>
      <c r="AM72" s="35" t="str">
        <f t="shared" si="44"/>
        <v/>
      </c>
      <c r="AN72" s="35" t="str">
        <f t="shared" si="44"/>
        <v/>
      </c>
      <c r="AO72" s="35" t="str">
        <f t="shared" si="44"/>
        <v/>
      </c>
      <c r="AP72" s="35" t="str">
        <f t="shared" si="44"/>
        <v/>
      </c>
    </row>
    <row r="73" spans="2:42" x14ac:dyDescent="0.35">
      <c r="B73" s="38" t="s">
        <v>208</v>
      </c>
      <c r="C73" s="38" t="s">
        <v>237</v>
      </c>
      <c r="D73" s="400" t="s">
        <v>233</v>
      </c>
      <c r="E73" s="406" t="e">
        <f t="shared" ref="E73:Q73" si="55">E72/E71</f>
        <v>#DIV/0!</v>
      </c>
      <c r="F73" s="399" t="e">
        <f t="shared" si="55"/>
        <v>#DIV/0!</v>
      </c>
      <c r="G73" s="399" t="e">
        <f t="shared" si="55"/>
        <v>#DIV/0!</v>
      </c>
      <c r="H73" s="399" t="e">
        <f t="shared" si="55"/>
        <v>#DIV/0!</v>
      </c>
      <c r="I73" s="399" t="e">
        <f t="shared" si="55"/>
        <v>#DIV/0!</v>
      </c>
      <c r="J73" s="399" t="e">
        <f t="shared" si="55"/>
        <v>#DIV/0!</v>
      </c>
      <c r="K73" s="399" t="e">
        <f t="shared" si="55"/>
        <v>#DIV/0!</v>
      </c>
      <c r="L73" s="399" t="e">
        <f t="shared" si="55"/>
        <v>#DIV/0!</v>
      </c>
      <c r="M73" s="399" t="e">
        <f t="shared" si="55"/>
        <v>#DIV/0!</v>
      </c>
      <c r="N73" s="399" t="e">
        <f t="shared" si="55"/>
        <v>#DIV/0!</v>
      </c>
      <c r="O73" s="399" t="e">
        <f t="shared" si="55"/>
        <v>#DIV/0!</v>
      </c>
      <c r="P73" s="399" t="e">
        <f t="shared" si="55"/>
        <v>#DIV/0!</v>
      </c>
      <c r="Q73" s="399" t="e">
        <f t="shared" si="55"/>
        <v>#DIV/0!</v>
      </c>
      <c r="R73" s="405" t="e">
        <f>($Q$22-AVERAGE($M$22,$I$22,$E$22))+N73</f>
        <v>#DIV/0!</v>
      </c>
      <c r="S73" s="405" t="e">
        <f>($R$22-AVERAGE($N$22,$J$22,$F$22))+(O73)</f>
        <v>#DIV/0!</v>
      </c>
      <c r="T73" s="405" t="e">
        <f>($S$22-AVERAGE($O$22,$K$22,$G$22))+P73</f>
        <v>#DIV/0!</v>
      </c>
      <c r="V73" s="399" t="e">
        <f t="shared" ref="V73:Y73" si="56">V72/V71</f>
        <v>#DIV/0!</v>
      </c>
      <c r="W73" s="399" t="e">
        <f t="shared" si="56"/>
        <v>#DIV/0!</v>
      </c>
      <c r="X73" s="399" t="e">
        <f t="shared" si="56"/>
        <v>#DIV/0!</v>
      </c>
      <c r="Y73" s="399" t="e">
        <f t="shared" si="56"/>
        <v>#DIV/0!</v>
      </c>
      <c r="Z73" s="401" t="e">
        <f t="shared" si="48"/>
        <v>#DIV/0!</v>
      </c>
      <c r="AA73" s="402" t="e">
        <f t="shared" si="48"/>
        <v>#DIV/0!</v>
      </c>
      <c r="AB73" s="402" t="e">
        <f t="shared" si="48"/>
        <v>#DIV/0!</v>
      </c>
      <c r="AC73" s="403" t="e">
        <f>T73-Y73</f>
        <v>#DIV/0!</v>
      </c>
      <c r="AE73" s="399" t="str">
        <f t="shared" ref="AE73:AP73" si="57">IFERROR(I73-E73,"")</f>
        <v/>
      </c>
      <c r="AF73" s="399" t="str">
        <f t="shared" si="57"/>
        <v/>
      </c>
      <c r="AG73" s="399" t="str">
        <f t="shared" si="57"/>
        <v/>
      </c>
      <c r="AH73" s="399" t="str">
        <f t="shared" si="57"/>
        <v/>
      </c>
      <c r="AI73" s="399" t="str">
        <f t="shared" si="57"/>
        <v/>
      </c>
      <c r="AJ73" s="399" t="str">
        <f t="shared" si="57"/>
        <v/>
      </c>
      <c r="AK73" s="399" t="str">
        <f t="shared" si="57"/>
        <v/>
      </c>
      <c r="AL73" s="399" t="str">
        <f t="shared" si="57"/>
        <v/>
      </c>
      <c r="AM73" s="399" t="str">
        <f t="shared" si="57"/>
        <v/>
      </c>
      <c r="AN73" s="399" t="str">
        <f t="shared" si="57"/>
        <v/>
      </c>
      <c r="AO73" s="399" t="str">
        <f t="shared" si="57"/>
        <v/>
      </c>
      <c r="AP73" s="399" t="str">
        <f t="shared" si="57"/>
        <v/>
      </c>
    </row>
    <row r="74" spans="2:42" x14ac:dyDescent="0.35">
      <c r="B74" s="7"/>
      <c r="D74" s="396"/>
      <c r="Z74" s="16"/>
      <c r="AC74" s="17"/>
    </row>
    <row r="75" spans="2:42" x14ac:dyDescent="0.35">
      <c r="B75" s="7"/>
      <c r="D75" s="41" t="s">
        <v>238</v>
      </c>
      <c r="Z75" s="16"/>
      <c r="AC75" s="17"/>
    </row>
    <row r="76" spans="2:42" x14ac:dyDescent="0.35">
      <c r="B76" s="38" t="s">
        <v>208</v>
      </c>
      <c r="C76" s="38" t="s">
        <v>238</v>
      </c>
      <c r="D76" s="18" t="s">
        <v>217</v>
      </c>
      <c r="E76" s="19"/>
      <c r="F76" s="19"/>
      <c r="G76" s="19"/>
      <c r="H76" s="19"/>
      <c r="I76" s="19"/>
      <c r="J76" s="19"/>
      <c r="K76" s="19"/>
      <c r="L76" s="19"/>
      <c r="M76" s="19"/>
      <c r="N76" s="19"/>
      <c r="O76" s="19"/>
      <c r="P76" s="19"/>
      <c r="Q76" s="19"/>
      <c r="R76" s="36"/>
      <c r="S76" s="36"/>
      <c r="T76" s="36"/>
      <c r="V76" s="19"/>
      <c r="W76" s="19"/>
      <c r="X76" s="19"/>
      <c r="Y76" s="19"/>
      <c r="Z76" s="20">
        <f t="shared" ref="Z76:AC83" si="58">Q76-V76</f>
        <v>0</v>
      </c>
      <c r="AA76" s="19">
        <f t="shared" si="58"/>
        <v>0</v>
      </c>
      <c r="AB76" s="19">
        <f t="shared" si="58"/>
        <v>0</v>
      </c>
      <c r="AC76" s="21">
        <f t="shared" si="58"/>
        <v>0</v>
      </c>
      <c r="AE76" s="22" t="str">
        <f t="shared" ref="AE76:AP89" si="59">IFERROR(I76/E76-1,"")</f>
        <v/>
      </c>
      <c r="AF76" s="22" t="str">
        <f t="shared" si="59"/>
        <v/>
      </c>
      <c r="AG76" s="22" t="str">
        <f t="shared" si="59"/>
        <v/>
      </c>
      <c r="AH76" s="22" t="str">
        <f t="shared" si="59"/>
        <v/>
      </c>
      <c r="AI76" s="22" t="str">
        <f t="shared" si="59"/>
        <v/>
      </c>
      <c r="AJ76" s="22" t="str">
        <f t="shared" si="59"/>
        <v/>
      </c>
      <c r="AK76" s="22" t="str">
        <f t="shared" si="59"/>
        <v/>
      </c>
      <c r="AL76" s="22" t="str">
        <f t="shared" si="59"/>
        <v/>
      </c>
      <c r="AM76" s="22" t="str">
        <f t="shared" si="59"/>
        <v/>
      </c>
      <c r="AN76" s="22" t="str">
        <f t="shared" si="59"/>
        <v/>
      </c>
      <c r="AO76" s="22" t="str">
        <f t="shared" si="59"/>
        <v/>
      </c>
      <c r="AP76" s="22" t="str">
        <f t="shared" si="59"/>
        <v/>
      </c>
    </row>
    <row r="77" spans="2:42" x14ac:dyDescent="0.35">
      <c r="B77" s="38" t="s">
        <v>208</v>
      </c>
      <c r="C77" s="38" t="s">
        <v>238</v>
      </c>
      <c r="D77" s="18" t="s">
        <v>219</v>
      </c>
      <c r="E77" s="19"/>
      <c r="F77" s="19"/>
      <c r="G77" s="19"/>
      <c r="H77" s="19"/>
      <c r="I77" s="19"/>
      <c r="J77" s="19"/>
      <c r="K77" s="19"/>
      <c r="L77" s="19"/>
      <c r="M77" s="19"/>
      <c r="N77" s="19"/>
      <c r="O77" s="19"/>
      <c r="P77" s="19"/>
      <c r="Q77" s="19"/>
      <c r="R77" s="19"/>
      <c r="S77" s="37"/>
      <c r="T77" s="37"/>
      <c r="V77" s="19"/>
      <c r="W77" s="19"/>
      <c r="X77" s="19"/>
      <c r="Y77" s="19"/>
      <c r="Z77" s="20">
        <f t="shared" si="58"/>
        <v>0</v>
      </c>
      <c r="AA77" s="19">
        <f t="shared" si="58"/>
        <v>0</v>
      </c>
      <c r="AB77" s="19">
        <f t="shared" si="58"/>
        <v>0</v>
      </c>
      <c r="AC77" s="21">
        <f t="shared" si="58"/>
        <v>0</v>
      </c>
      <c r="AE77" s="22" t="str">
        <f t="shared" si="59"/>
        <v/>
      </c>
      <c r="AF77" s="22" t="str">
        <f t="shared" si="59"/>
        <v/>
      </c>
      <c r="AG77" s="22" t="str">
        <f t="shared" si="59"/>
        <v/>
      </c>
      <c r="AH77" s="22" t="str">
        <f t="shared" si="59"/>
        <v/>
      </c>
      <c r="AI77" s="22" t="str">
        <f t="shared" si="59"/>
        <v/>
      </c>
      <c r="AJ77" s="22" t="str">
        <f t="shared" si="59"/>
        <v/>
      </c>
      <c r="AK77" s="22" t="str">
        <f t="shared" si="59"/>
        <v/>
      </c>
      <c r="AL77" s="22" t="str">
        <f t="shared" si="59"/>
        <v/>
      </c>
      <c r="AM77" s="22" t="str">
        <f t="shared" si="59"/>
        <v/>
      </c>
      <c r="AN77" s="22" t="str">
        <f t="shared" si="59"/>
        <v/>
      </c>
      <c r="AO77" s="22" t="str">
        <f t="shared" si="59"/>
        <v/>
      </c>
      <c r="AP77" s="22" t="str">
        <f t="shared" si="59"/>
        <v/>
      </c>
    </row>
    <row r="78" spans="2:42" x14ac:dyDescent="0.35">
      <c r="B78" s="38" t="s">
        <v>208</v>
      </c>
      <c r="C78" s="38" t="s">
        <v>238</v>
      </c>
      <c r="D78" s="18" t="s">
        <v>220</v>
      </c>
      <c r="E78" s="393"/>
      <c r="F78" s="394"/>
      <c r="G78" s="395"/>
      <c r="H78" s="388"/>
      <c r="I78" s="393"/>
      <c r="J78" s="394"/>
      <c r="K78" s="395"/>
      <c r="L78" s="388"/>
      <c r="M78" s="393"/>
      <c r="N78" s="394"/>
      <c r="O78" s="395"/>
      <c r="P78" s="388"/>
      <c r="Q78" s="393"/>
      <c r="R78" s="19"/>
      <c r="S78" s="19" t="e">
        <f>S79-SUM(S76:S77)</f>
        <v>#DIV/0!</v>
      </c>
      <c r="T78" s="19" t="e">
        <f>T79-SUM(T76:T77)</f>
        <v>#DIV/0!</v>
      </c>
      <c r="V78" s="393"/>
      <c r="W78" s="394"/>
      <c r="X78" s="395"/>
      <c r="Y78" s="388"/>
      <c r="Z78" s="20">
        <f t="shared" si="58"/>
        <v>0</v>
      </c>
      <c r="AA78" s="19">
        <f t="shared" si="58"/>
        <v>0</v>
      </c>
      <c r="AB78" s="19" t="e">
        <f t="shared" si="58"/>
        <v>#DIV/0!</v>
      </c>
      <c r="AC78" s="21" t="e">
        <f t="shared" si="58"/>
        <v>#DIV/0!</v>
      </c>
      <c r="AE78" s="22" t="str">
        <f t="shared" si="59"/>
        <v/>
      </c>
      <c r="AF78" s="22" t="str">
        <f t="shared" si="59"/>
        <v/>
      </c>
      <c r="AG78" s="22" t="str">
        <f t="shared" si="59"/>
        <v/>
      </c>
      <c r="AH78" s="22" t="str">
        <f t="shared" si="59"/>
        <v/>
      </c>
      <c r="AI78" s="22" t="str">
        <f t="shared" si="59"/>
        <v/>
      </c>
      <c r="AJ78" s="22" t="str">
        <f t="shared" si="59"/>
        <v/>
      </c>
      <c r="AK78" s="22" t="str">
        <f t="shared" si="59"/>
        <v/>
      </c>
      <c r="AL78" s="22" t="str">
        <f t="shared" si="59"/>
        <v/>
      </c>
      <c r="AM78" s="22" t="str">
        <f t="shared" si="59"/>
        <v/>
      </c>
      <c r="AN78" s="22" t="str">
        <f t="shared" si="59"/>
        <v/>
      </c>
      <c r="AO78" s="22" t="str">
        <f t="shared" si="59"/>
        <v/>
      </c>
      <c r="AP78" s="22" t="str">
        <f t="shared" si="59"/>
        <v/>
      </c>
    </row>
    <row r="79" spans="2:42" x14ac:dyDescent="0.35">
      <c r="B79" s="38" t="s">
        <v>208</v>
      </c>
      <c r="C79" s="38" t="s">
        <v>238</v>
      </c>
      <c r="D79" s="396" t="s">
        <v>221</v>
      </c>
      <c r="E79" s="23">
        <f t="shared" ref="E79:Q79" si="60">SUM(E76:E78)</f>
        <v>0</v>
      </c>
      <c r="F79" s="23">
        <f t="shared" si="60"/>
        <v>0</v>
      </c>
      <c r="G79" s="23">
        <f t="shared" si="60"/>
        <v>0</v>
      </c>
      <c r="H79" s="23">
        <f t="shared" si="60"/>
        <v>0</v>
      </c>
      <c r="I79" s="23">
        <f t="shared" si="60"/>
        <v>0</v>
      </c>
      <c r="J79" s="23">
        <f t="shared" si="60"/>
        <v>0</v>
      </c>
      <c r="K79" s="23">
        <f t="shared" si="60"/>
        <v>0</v>
      </c>
      <c r="L79" s="23">
        <f t="shared" si="60"/>
        <v>0</v>
      </c>
      <c r="M79" s="23">
        <f t="shared" si="60"/>
        <v>0</v>
      </c>
      <c r="N79" s="23">
        <f t="shared" si="60"/>
        <v>0</v>
      </c>
      <c r="O79" s="23">
        <f t="shared" si="60"/>
        <v>0</v>
      </c>
      <c r="P79" s="23">
        <f t="shared" si="60"/>
        <v>0</v>
      </c>
      <c r="Q79" s="23">
        <f t="shared" si="60"/>
        <v>0</v>
      </c>
      <c r="R79" s="23" t="e">
        <f>SUM(R88:R89)</f>
        <v>#DIV/0!</v>
      </c>
      <c r="S79" s="23" t="e">
        <f>SUM(S88:S89)</f>
        <v>#DIV/0!</v>
      </c>
      <c r="T79" s="23" t="e">
        <f>SUM(T88:T89)</f>
        <v>#DIV/0!</v>
      </c>
      <c r="V79" s="23">
        <f t="shared" ref="V79:Y79" si="61">SUM(V76:V78)</f>
        <v>0</v>
      </c>
      <c r="W79" s="23">
        <f t="shared" si="61"/>
        <v>0</v>
      </c>
      <c r="X79" s="23">
        <f t="shared" si="61"/>
        <v>0</v>
      </c>
      <c r="Y79" s="23">
        <f t="shared" si="61"/>
        <v>0</v>
      </c>
      <c r="Z79" s="397">
        <f t="shared" si="58"/>
        <v>0</v>
      </c>
      <c r="AA79" s="388" t="e">
        <f t="shared" si="58"/>
        <v>#DIV/0!</v>
      </c>
      <c r="AB79" s="388" t="e">
        <f t="shared" si="58"/>
        <v>#DIV/0!</v>
      </c>
      <c r="AC79" s="398" t="e">
        <f t="shared" si="58"/>
        <v>#DIV/0!</v>
      </c>
      <c r="AE79" s="399" t="str">
        <f t="shared" si="59"/>
        <v/>
      </c>
      <c r="AF79" s="399" t="str">
        <f t="shared" si="59"/>
        <v/>
      </c>
      <c r="AG79" s="399" t="str">
        <f t="shared" si="59"/>
        <v/>
      </c>
      <c r="AH79" s="399" t="str">
        <f t="shared" si="59"/>
        <v/>
      </c>
      <c r="AI79" s="399" t="str">
        <f t="shared" si="59"/>
        <v/>
      </c>
      <c r="AJ79" s="399" t="str">
        <f t="shared" si="59"/>
        <v/>
      </c>
      <c r="AK79" s="399" t="str">
        <f t="shared" si="59"/>
        <v/>
      </c>
      <c r="AL79" s="399" t="str">
        <f t="shared" si="59"/>
        <v/>
      </c>
      <c r="AM79" s="399" t="str">
        <f t="shared" si="59"/>
        <v/>
      </c>
      <c r="AN79" s="399" t="str">
        <f t="shared" si="59"/>
        <v/>
      </c>
      <c r="AO79" s="399" t="str">
        <f t="shared" si="59"/>
        <v/>
      </c>
      <c r="AP79" s="399" t="str">
        <f t="shared" si="59"/>
        <v/>
      </c>
    </row>
    <row r="80" spans="2:42" x14ac:dyDescent="0.35">
      <c r="B80" s="38" t="s">
        <v>208</v>
      </c>
      <c r="C80" s="38" t="s">
        <v>238</v>
      </c>
      <c r="D80" s="396" t="s">
        <v>223</v>
      </c>
      <c r="E80" s="19"/>
      <c r="F80" s="19"/>
      <c r="G80" s="19"/>
      <c r="H80" s="19"/>
      <c r="I80" s="19"/>
      <c r="J80" s="19"/>
      <c r="K80" s="19"/>
      <c r="L80" s="19"/>
      <c r="M80" s="19"/>
      <c r="N80" s="19"/>
      <c r="O80" s="19"/>
      <c r="P80" s="19"/>
      <c r="Q80" s="19"/>
      <c r="R80" s="19">
        <v>0</v>
      </c>
      <c r="S80" s="19" t="e">
        <f>O80*(1+AVERAGE(AH80:AM80))</f>
        <v>#DIV/0!</v>
      </c>
      <c r="T80" s="19" t="e">
        <f>P80*(1+AVERAGE(AI80:AN80))</f>
        <v>#DIV/0!</v>
      </c>
      <c r="V80" s="19"/>
      <c r="W80" s="19"/>
      <c r="X80" s="19"/>
      <c r="Y80" s="19"/>
      <c r="Z80" s="397">
        <f t="shared" si="58"/>
        <v>0</v>
      </c>
      <c r="AA80" s="388">
        <f t="shared" si="58"/>
        <v>0</v>
      </c>
      <c r="AB80" s="388" t="e">
        <f t="shared" si="58"/>
        <v>#DIV/0!</v>
      </c>
      <c r="AC80" s="398" t="e">
        <f t="shared" si="58"/>
        <v>#DIV/0!</v>
      </c>
      <c r="AE80" s="399" t="str">
        <f t="shared" si="59"/>
        <v/>
      </c>
      <c r="AF80" s="399" t="str">
        <f t="shared" si="59"/>
        <v/>
      </c>
      <c r="AG80" s="399" t="str">
        <f t="shared" si="59"/>
        <v/>
      </c>
      <c r="AH80" s="399" t="str">
        <f t="shared" si="59"/>
        <v/>
      </c>
      <c r="AI80" s="399" t="str">
        <f t="shared" si="59"/>
        <v/>
      </c>
      <c r="AJ80" s="399" t="str">
        <f t="shared" si="59"/>
        <v/>
      </c>
      <c r="AK80" s="399" t="str">
        <f t="shared" si="59"/>
        <v/>
      </c>
      <c r="AL80" s="399" t="str">
        <f t="shared" si="59"/>
        <v/>
      </c>
      <c r="AM80" s="399" t="str">
        <f t="shared" si="59"/>
        <v/>
      </c>
      <c r="AN80" s="399" t="str">
        <f t="shared" si="59"/>
        <v/>
      </c>
      <c r="AO80" s="399" t="str">
        <f t="shared" si="59"/>
        <v/>
      </c>
      <c r="AP80" s="399" t="str">
        <f t="shared" si="59"/>
        <v/>
      </c>
    </row>
    <row r="81" spans="2:42" x14ac:dyDescent="0.35">
      <c r="B81" s="38" t="s">
        <v>208</v>
      </c>
      <c r="C81" s="38" t="s">
        <v>238</v>
      </c>
      <c r="D81" s="396" t="s">
        <v>224</v>
      </c>
      <c r="E81" s="19"/>
      <c r="F81" s="19"/>
      <c r="G81" s="19"/>
      <c r="H81" s="19"/>
      <c r="I81" s="19"/>
      <c r="J81" s="19"/>
      <c r="K81" s="19"/>
      <c r="L81" s="19"/>
      <c r="M81" s="19"/>
      <c r="N81" s="19"/>
      <c r="O81" s="19"/>
      <c r="P81" s="19"/>
      <c r="Q81" s="19"/>
      <c r="R81" s="19">
        <v>0</v>
      </c>
      <c r="S81" s="19">
        <f t="shared" ref="S81:T84" si="62">(R81-N81)/4+$Q81</f>
        <v>0</v>
      </c>
      <c r="T81" s="19">
        <f t="shared" si="62"/>
        <v>0</v>
      </c>
      <c r="V81" s="19"/>
      <c r="W81" s="19"/>
      <c r="X81" s="19"/>
      <c r="Y81" s="19"/>
      <c r="Z81" s="397">
        <f t="shared" si="58"/>
        <v>0</v>
      </c>
      <c r="AA81" s="388">
        <f t="shared" si="58"/>
        <v>0</v>
      </c>
      <c r="AB81" s="388">
        <f t="shared" si="58"/>
        <v>0</v>
      </c>
      <c r="AC81" s="398">
        <f t="shared" si="58"/>
        <v>0</v>
      </c>
      <c r="AE81" s="399" t="str">
        <f t="shared" si="59"/>
        <v/>
      </c>
      <c r="AF81" s="399" t="str">
        <f t="shared" si="59"/>
        <v/>
      </c>
      <c r="AG81" s="399" t="str">
        <f t="shared" si="59"/>
        <v/>
      </c>
      <c r="AH81" s="399" t="str">
        <f t="shared" si="59"/>
        <v/>
      </c>
      <c r="AI81" s="399" t="str">
        <f t="shared" si="59"/>
        <v/>
      </c>
      <c r="AJ81" s="399" t="str">
        <f t="shared" si="59"/>
        <v/>
      </c>
      <c r="AK81" s="399" t="str">
        <f t="shared" si="59"/>
        <v/>
      </c>
      <c r="AL81" s="399" t="str">
        <f t="shared" si="59"/>
        <v/>
      </c>
      <c r="AM81" s="399" t="str">
        <f t="shared" si="59"/>
        <v/>
      </c>
      <c r="AN81" s="399" t="str">
        <f t="shared" si="59"/>
        <v/>
      </c>
      <c r="AO81" s="399" t="str">
        <f t="shared" si="59"/>
        <v/>
      </c>
      <c r="AP81" s="399" t="str">
        <f t="shared" si="59"/>
        <v/>
      </c>
    </row>
    <row r="82" spans="2:42" x14ac:dyDescent="0.35">
      <c r="B82" s="38" t="s">
        <v>208</v>
      </c>
      <c r="C82" s="38" t="s">
        <v>238</v>
      </c>
      <c r="D82" s="396" t="s">
        <v>225</v>
      </c>
      <c r="E82" s="19"/>
      <c r="F82" s="19"/>
      <c r="G82" s="19"/>
      <c r="H82" s="19"/>
      <c r="I82" s="19"/>
      <c r="J82" s="19"/>
      <c r="K82" s="19"/>
      <c r="L82" s="19"/>
      <c r="M82" s="19"/>
      <c r="N82" s="19"/>
      <c r="O82" s="19"/>
      <c r="P82" s="19"/>
      <c r="Q82" s="19"/>
      <c r="R82" s="19">
        <f>($Q82-M82)/4+$Q82</f>
        <v>0</v>
      </c>
      <c r="S82" s="19">
        <f t="shared" si="62"/>
        <v>0</v>
      </c>
      <c r="T82" s="19">
        <f t="shared" si="62"/>
        <v>0</v>
      </c>
      <c r="V82" s="19"/>
      <c r="W82" s="19"/>
      <c r="X82" s="19"/>
      <c r="Y82" s="19"/>
      <c r="Z82" s="397">
        <f t="shared" si="58"/>
        <v>0</v>
      </c>
      <c r="AA82" s="388">
        <f t="shared" si="58"/>
        <v>0</v>
      </c>
      <c r="AB82" s="388">
        <f t="shared" si="58"/>
        <v>0</v>
      </c>
      <c r="AC82" s="398">
        <f t="shared" si="58"/>
        <v>0</v>
      </c>
      <c r="AE82" s="399" t="str">
        <f t="shared" si="59"/>
        <v/>
      </c>
      <c r="AF82" s="399" t="str">
        <f t="shared" si="59"/>
        <v/>
      </c>
      <c r="AG82" s="399" t="str">
        <f t="shared" si="59"/>
        <v/>
      </c>
      <c r="AH82" s="399" t="str">
        <f t="shared" si="59"/>
        <v/>
      </c>
      <c r="AI82" s="399" t="str">
        <f t="shared" si="59"/>
        <v/>
      </c>
      <c r="AJ82" s="399" t="str">
        <f t="shared" si="59"/>
        <v/>
      </c>
      <c r="AK82" s="399" t="str">
        <f t="shared" si="59"/>
        <v/>
      </c>
      <c r="AL82" s="399" t="str">
        <f t="shared" si="59"/>
        <v/>
      </c>
      <c r="AM82" s="399" t="str">
        <f t="shared" si="59"/>
        <v/>
      </c>
      <c r="AN82" s="399" t="str">
        <f t="shared" si="59"/>
        <v/>
      </c>
      <c r="AO82" s="399" t="str">
        <f t="shared" si="59"/>
        <v/>
      </c>
      <c r="AP82" s="399" t="str">
        <f t="shared" si="59"/>
        <v/>
      </c>
    </row>
    <row r="83" spans="2:42" x14ac:dyDescent="0.35">
      <c r="B83" s="38" t="s">
        <v>208</v>
      </c>
      <c r="C83" s="38" t="s">
        <v>238</v>
      </c>
      <c r="D83" s="396" t="s">
        <v>226</v>
      </c>
      <c r="E83" s="19"/>
      <c r="F83" s="19"/>
      <c r="G83" s="19"/>
      <c r="H83" s="19"/>
      <c r="I83" s="19"/>
      <c r="J83" s="19"/>
      <c r="K83" s="19"/>
      <c r="L83" s="19"/>
      <c r="M83" s="19"/>
      <c r="N83" s="19"/>
      <c r="O83" s="19"/>
      <c r="P83" s="19"/>
      <c r="Q83" s="19"/>
      <c r="R83" s="19">
        <v>0</v>
      </c>
      <c r="S83" s="19">
        <f t="shared" si="62"/>
        <v>0</v>
      </c>
      <c r="T83" s="19">
        <f t="shared" si="62"/>
        <v>0</v>
      </c>
      <c r="V83" s="19"/>
      <c r="W83" s="19"/>
      <c r="X83" s="19"/>
      <c r="Y83" s="19"/>
      <c r="Z83" s="397">
        <f t="shared" si="58"/>
        <v>0</v>
      </c>
      <c r="AA83" s="388">
        <f t="shared" si="58"/>
        <v>0</v>
      </c>
      <c r="AB83" s="388">
        <f t="shared" si="58"/>
        <v>0</v>
      </c>
      <c r="AC83" s="398">
        <f t="shared" si="58"/>
        <v>0</v>
      </c>
      <c r="AE83" s="399" t="str">
        <f t="shared" si="59"/>
        <v/>
      </c>
      <c r="AF83" s="399" t="str">
        <f t="shared" si="59"/>
        <v/>
      </c>
      <c r="AG83" s="399" t="str">
        <f t="shared" si="59"/>
        <v/>
      </c>
      <c r="AH83" s="399" t="str">
        <f t="shared" si="59"/>
        <v/>
      </c>
      <c r="AI83" s="399" t="str">
        <f t="shared" si="59"/>
        <v/>
      </c>
      <c r="AJ83" s="399" t="str">
        <f t="shared" si="59"/>
        <v/>
      </c>
      <c r="AK83" s="399" t="str">
        <f t="shared" si="59"/>
        <v/>
      </c>
      <c r="AL83" s="399" t="str">
        <f t="shared" si="59"/>
        <v/>
      </c>
      <c r="AM83" s="399" t="str">
        <f t="shared" si="59"/>
        <v/>
      </c>
      <c r="AN83" s="399" t="str">
        <f t="shared" si="59"/>
        <v/>
      </c>
      <c r="AO83" s="399" t="str">
        <f t="shared" si="59"/>
        <v/>
      </c>
      <c r="AP83" s="399" t="str">
        <f t="shared" si="59"/>
        <v/>
      </c>
    </row>
    <row r="84" spans="2:42" x14ac:dyDescent="0.35">
      <c r="B84" s="38" t="s">
        <v>208</v>
      </c>
      <c r="C84" s="38" t="s">
        <v>238</v>
      </c>
      <c r="D84" s="396" t="s">
        <v>235</v>
      </c>
      <c r="E84" s="19"/>
      <c r="F84" s="19"/>
      <c r="G84" s="19"/>
      <c r="H84" s="19"/>
      <c r="I84" s="19"/>
      <c r="J84" s="19"/>
      <c r="K84" s="19"/>
      <c r="L84" s="19"/>
      <c r="M84" s="19"/>
      <c r="N84" s="19"/>
      <c r="O84" s="19"/>
      <c r="P84" s="19"/>
      <c r="Q84" s="19"/>
      <c r="R84" s="19">
        <v>0</v>
      </c>
      <c r="S84" s="19">
        <f t="shared" si="62"/>
        <v>0</v>
      </c>
      <c r="T84" s="19">
        <f t="shared" si="62"/>
        <v>0</v>
      </c>
      <c r="V84" s="19"/>
      <c r="W84" s="19"/>
      <c r="X84" s="19"/>
      <c r="Y84" s="19"/>
      <c r="Z84" s="397">
        <f>Q84-V84</f>
        <v>0</v>
      </c>
      <c r="AA84" s="388">
        <f>R84-W84</f>
        <v>0</v>
      </c>
      <c r="AB84" s="388">
        <f>S84-X84</f>
        <v>0</v>
      </c>
      <c r="AC84" s="398">
        <f>T84-Y84</f>
        <v>0</v>
      </c>
      <c r="AE84" s="399" t="str">
        <f t="shared" si="59"/>
        <v/>
      </c>
      <c r="AF84" s="399" t="str">
        <f t="shared" si="59"/>
        <v/>
      </c>
      <c r="AG84" s="399" t="str">
        <f t="shared" si="59"/>
        <v/>
      </c>
      <c r="AH84" s="399" t="str">
        <f t="shared" si="59"/>
        <v/>
      </c>
      <c r="AI84" s="399" t="str">
        <f t="shared" si="59"/>
        <v/>
      </c>
      <c r="AJ84" s="399" t="str">
        <f t="shared" si="59"/>
        <v/>
      </c>
      <c r="AK84" s="399" t="str">
        <f t="shared" si="59"/>
        <v/>
      </c>
      <c r="AL84" s="399" t="str">
        <f t="shared" si="59"/>
        <v/>
      </c>
      <c r="AM84" s="399" t="str">
        <f t="shared" si="59"/>
        <v/>
      </c>
      <c r="AN84" s="399" t="str">
        <f t="shared" si="59"/>
        <v/>
      </c>
      <c r="AO84" s="399" t="str">
        <f t="shared" si="59"/>
        <v/>
      </c>
      <c r="AP84" s="399" t="str">
        <f t="shared" si="59"/>
        <v/>
      </c>
    </row>
    <row r="85" spans="2:42" x14ac:dyDescent="0.35">
      <c r="B85" s="38" t="s">
        <v>208</v>
      </c>
      <c r="C85" s="38" t="s">
        <v>238</v>
      </c>
      <c r="D85" s="396" t="s">
        <v>236</v>
      </c>
      <c r="E85" s="19"/>
      <c r="F85" s="19"/>
      <c r="G85" s="19"/>
      <c r="H85" s="19"/>
      <c r="I85" s="19"/>
      <c r="J85" s="19"/>
      <c r="K85" s="19"/>
      <c r="L85" s="19"/>
      <c r="M85" s="19"/>
      <c r="N85" s="19"/>
      <c r="O85" s="19"/>
      <c r="P85" s="19"/>
      <c r="Q85" s="19"/>
      <c r="R85" s="19">
        <v>0</v>
      </c>
      <c r="S85" s="388">
        <f>O85*$B$2</f>
        <v>0</v>
      </c>
      <c r="T85" s="388">
        <f>P85*$B$2</f>
        <v>0</v>
      </c>
      <c r="V85" s="19"/>
      <c r="W85" s="19"/>
      <c r="X85" s="19"/>
      <c r="Y85" s="19"/>
      <c r="Z85" s="397">
        <f t="shared" ref="Z85:AC90" si="63">Q85-V85</f>
        <v>0</v>
      </c>
      <c r="AA85" s="388">
        <f t="shared" si="63"/>
        <v>0</v>
      </c>
      <c r="AB85" s="388">
        <f t="shared" si="63"/>
        <v>0</v>
      </c>
      <c r="AC85" s="398">
        <f t="shared" si="63"/>
        <v>0</v>
      </c>
      <c r="AE85" s="399" t="str">
        <f t="shared" si="59"/>
        <v/>
      </c>
      <c r="AF85" s="399" t="str">
        <f t="shared" si="59"/>
        <v/>
      </c>
      <c r="AG85" s="399" t="str">
        <f t="shared" si="59"/>
        <v/>
      </c>
      <c r="AH85" s="399" t="str">
        <f t="shared" si="59"/>
        <v/>
      </c>
      <c r="AI85" s="399" t="str">
        <f t="shared" si="59"/>
        <v/>
      </c>
      <c r="AJ85" s="399" t="str">
        <f t="shared" si="59"/>
        <v/>
      </c>
      <c r="AK85" s="399" t="str">
        <f t="shared" si="59"/>
        <v/>
      </c>
      <c r="AL85" s="399" t="str">
        <f t="shared" si="59"/>
        <v/>
      </c>
      <c r="AM85" s="399" t="str">
        <f t="shared" si="59"/>
        <v/>
      </c>
      <c r="AN85" s="399" t="str">
        <f t="shared" si="59"/>
        <v/>
      </c>
      <c r="AO85" s="399" t="str">
        <f t="shared" si="59"/>
        <v/>
      </c>
      <c r="AP85" s="399" t="str">
        <f t="shared" si="59"/>
        <v/>
      </c>
    </row>
    <row r="86" spans="2:42" x14ac:dyDescent="0.35">
      <c r="B86" s="38" t="s">
        <v>208</v>
      </c>
      <c r="C86" s="38" t="s">
        <v>238</v>
      </c>
      <c r="D86" s="25" t="s">
        <v>229</v>
      </c>
      <c r="E86" s="26">
        <f>SUM(E79:E85)</f>
        <v>0</v>
      </c>
      <c r="F86" s="27">
        <f t="shared" ref="F86:Q86" si="64">SUM(F79:F85)</f>
        <v>0</v>
      </c>
      <c r="G86" s="28">
        <f t="shared" si="64"/>
        <v>0</v>
      </c>
      <c r="H86" s="23">
        <f t="shared" si="64"/>
        <v>0</v>
      </c>
      <c r="I86" s="26">
        <f t="shared" si="64"/>
        <v>0</v>
      </c>
      <c r="J86" s="27">
        <f t="shared" si="64"/>
        <v>0</v>
      </c>
      <c r="K86" s="28">
        <f t="shared" si="64"/>
        <v>0</v>
      </c>
      <c r="L86" s="23">
        <f t="shared" si="64"/>
        <v>0</v>
      </c>
      <c r="M86" s="26">
        <f t="shared" si="64"/>
        <v>0</v>
      </c>
      <c r="N86" s="27">
        <f t="shared" si="64"/>
        <v>0</v>
      </c>
      <c r="O86" s="28">
        <f t="shared" si="64"/>
        <v>0</v>
      </c>
      <c r="P86" s="23">
        <f t="shared" si="64"/>
        <v>0</v>
      </c>
      <c r="Q86" s="26">
        <f t="shared" si="64"/>
        <v>0</v>
      </c>
      <c r="R86" s="23" t="e">
        <f>SUM(R79:R85)</f>
        <v>#DIV/0!</v>
      </c>
      <c r="S86" s="23" t="e">
        <f>SUM(S79:S85)</f>
        <v>#DIV/0!</v>
      </c>
      <c r="T86" s="23" t="e">
        <f>SUM(T79:T85)</f>
        <v>#DIV/0!</v>
      </c>
      <c r="U86" s="8"/>
      <c r="V86" s="26">
        <f t="shared" ref="V86:Y86" si="65">SUM(V79:V85)</f>
        <v>0</v>
      </c>
      <c r="W86" s="27">
        <f t="shared" si="65"/>
        <v>0</v>
      </c>
      <c r="X86" s="28">
        <f t="shared" si="65"/>
        <v>0</v>
      </c>
      <c r="Y86" s="23">
        <f t="shared" si="65"/>
        <v>0</v>
      </c>
      <c r="Z86" s="29">
        <f t="shared" si="63"/>
        <v>0</v>
      </c>
      <c r="AA86" s="23" t="e">
        <f t="shared" si="63"/>
        <v>#DIV/0!</v>
      </c>
      <c r="AB86" s="23" t="e">
        <f t="shared" si="63"/>
        <v>#DIV/0!</v>
      </c>
      <c r="AC86" s="30" t="e">
        <f t="shared" si="63"/>
        <v>#DIV/0!</v>
      </c>
      <c r="AE86" s="31" t="str">
        <f t="shared" si="59"/>
        <v/>
      </c>
      <c r="AF86" s="31" t="str">
        <f t="shared" si="59"/>
        <v/>
      </c>
      <c r="AG86" s="31" t="str">
        <f t="shared" si="59"/>
        <v/>
      </c>
      <c r="AH86" s="31" t="str">
        <f t="shared" si="59"/>
        <v/>
      </c>
      <c r="AI86" s="31" t="str">
        <f t="shared" si="59"/>
        <v/>
      </c>
      <c r="AJ86" s="31" t="str">
        <f t="shared" si="59"/>
        <v/>
      </c>
      <c r="AK86" s="31" t="str">
        <f t="shared" si="59"/>
        <v/>
      </c>
      <c r="AL86" s="31" t="str">
        <f t="shared" si="59"/>
        <v/>
      </c>
      <c r="AM86" s="31" t="str">
        <f t="shared" si="59"/>
        <v/>
      </c>
      <c r="AN86" s="31" t="str">
        <f t="shared" si="59"/>
        <v/>
      </c>
      <c r="AO86" s="31" t="str">
        <f t="shared" si="59"/>
        <v/>
      </c>
      <c r="AP86" s="31" t="str">
        <f t="shared" si="59"/>
        <v/>
      </c>
    </row>
    <row r="87" spans="2:42" x14ac:dyDescent="0.35">
      <c r="B87" s="38" t="s">
        <v>208</v>
      </c>
      <c r="C87" s="38" t="s">
        <v>238</v>
      </c>
      <c r="D87" s="400" t="s">
        <v>230</v>
      </c>
      <c r="E87" s="388"/>
      <c r="F87" s="388"/>
      <c r="G87" s="388"/>
      <c r="H87" s="388"/>
      <c r="I87" s="388"/>
      <c r="J87" s="388"/>
      <c r="K87" s="388"/>
      <c r="L87" s="388"/>
      <c r="M87" s="388"/>
      <c r="N87" s="388"/>
      <c r="O87" s="388"/>
      <c r="P87" s="388"/>
      <c r="Q87" s="388"/>
      <c r="R87" s="19"/>
      <c r="S87" s="19"/>
      <c r="T87" s="19"/>
      <c r="V87" s="388"/>
      <c r="W87" s="388"/>
      <c r="X87" s="388"/>
      <c r="Y87" s="388"/>
      <c r="Z87" s="397">
        <f t="shared" si="63"/>
        <v>0</v>
      </c>
      <c r="AA87" s="388">
        <f t="shared" si="63"/>
        <v>0</v>
      </c>
      <c r="AB87" s="388">
        <f t="shared" si="63"/>
        <v>0</v>
      </c>
      <c r="AC87" s="398">
        <f>T87-Y87</f>
        <v>0</v>
      </c>
      <c r="AE87" s="399" t="str">
        <f t="shared" si="59"/>
        <v/>
      </c>
      <c r="AF87" s="399" t="str">
        <f t="shared" si="59"/>
        <v/>
      </c>
      <c r="AG87" s="399" t="str">
        <f t="shared" si="59"/>
        <v/>
      </c>
      <c r="AH87" s="399" t="str">
        <f t="shared" si="59"/>
        <v/>
      </c>
      <c r="AI87" s="399" t="str">
        <f t="shared" si="59"/>
        <v/>
      </c>
      <c r="AJ87" s="399" t="str">
        <f t="shared" si="59"/>
        <v/>
      </c>
      <c r="AK87" s="399" t="str">
        <f t="shared" si="59"/>
        <v/>
      </c>
      <c r="AL87" s="399" t="str">
        <f t="shared" si="59"/>
        <v/>
      </c>
      <c r="AM87" s="399" t="str">
        <f t="shared" si="59"/>
        <v/>
      </c>
      <c r="AN87" s="399" t="str">
        <f t="shared" si="59"/>
        <v/>
      </c>
      <c r="AO87" s="399" t="str">
        <f t="shared" si="59"/>
        <v/>
      </c>
      <c r="AP87" s="399" t="str">
        <f t="shared" si="59"/>
        <v/>
      </c>
    </row>
    <row r="88" spans="2:42" x14ac:dyDescent="0.35">
      <c r="B88" s="38" t="s">
        <v>208</v>
      </c>
      <c r="C88" s="38" t="s">
        <v>238</v>
      </c>
      <c r="D88" s="400" t="s">
        <v>231</v>
      </c>
      <c r="E88" s="388">
        <f t="shared" ref="E88:T88" si="66">SUM(E87,E76)</f>
        <v>0</v>
      </c>
      <c r="F88" s="388">
        <f t="shared" si="66"/>
        <v>0</v>
      </c>
      <c r="G88" s="388">
        <f t="shared" si="66"/>
        <v>0</v>
      </c>
      <c r="H88" s="388">
        <f t="shared" si="66"/>
        <v>0</v>
      </c>
      <c r="I88" s="388">
        <f t="shared" si="66"/>
        <v>0</v>
      </c>
      <c r="J88" s="388">
        <f t="shared" si="66"/>
        <v>0</v>
      </c>
      <c r="K88" s="388">
        <f t="shared" si="66"/>
        <v>0</v>
      </c>
      <c r="L88" s="388">
        <f t="shared" si="66"/>
        <v>0</v>
      </c>
      <c r="M88" s="388">
        <f t="shared" si="66"/>
        <v>0</v>
      </c>
      <c r="N88" s="388">
        <f t="shared" si="66"/>
        <v>0</v>
      </c>
      <c r="O88" s="388">
        <f t="shared" si="66"/>
        <v>0</v>
      </c>
      <c r="P88" s="388">
        <f t="shared" si="66"/>
        <v>0</v>
      </c>
      <c r="Q88" s="388">
        <f t="shared" si="66"/>
        <v>0</v>
      </c>
      <c r="R88" s="388">
        <f t="shared" si="66"/>
        <v>0</v>
      </c>
      <c r="S88" s="388">
        <f t="shared" si="66"/>
        <v>0</v>
      </c>
      <c r="T88" s="388">
        <f t="shared" si="66"/>
        <v>0</v>
      </c>
      <c r="V88" s="388">
        <f t="shared" ref="V88:Y88" si="67">SUM(V87,V76)</f>
        <v>0</v>
      </c>
      <c r="W88" s="388">
        <f t="shared" si="67"/>
        <v>0</v>
      </c>
      <c r="X88" s="388">
        <f t="shared" si="67"/>
        <v>0</v>
      </c>
      <c r="Y88" s="388">
        <f t="shared" si="67"/>
        <v>0</v>
      </c>
      <c r="Z88" s="397">
        <f t="shared" si="63"/>
        <v>0</v>
      </c>
      <c r="AA88" s="388">
        <f t="shared" si="63"/>
        <v>0</v>
      </c>
      <c r="AB88" s="388">
        <f t="shared" si="63"/>
        <v>0</v>
      </c>
      <c r="AC88" s="398">
        <f>T88-Y88</f>
        <v>0</v>
      </c>
      <c r="AE88" s="399" t="str">
        <f t="shared" si="59"/>
        <v/>
      </c>
      <c r="AF88" s="399" t="str">
        <f t="shared" si="59"/>
        <v/>
      </c>
      <c r="AG88" s="399" t="str">
        <f t="shared" si="59"/>
        <v/>
      </c>
      <c r="AH88" s="399" t="str">
        <f t="shared" si="59"/>
        <v/>
      </c>
      <c r="AI88" s="399" t="str">
        <f t="shared" si="59"/>
        <v/>
      </c>
      <c r="AJ88" s="399" t="str">
        <f t="shared" si="59"/>
        <v/>
      </c>
      <c r="AK88" s="399" t="str">
        <f t="shared" si="59"/>
        <v/>
      </c>
      <c r="AL88" s="399" t="str">
        <f t="shared" si="59"/>
        <v/>
      </c>
      <c r="AM88" s="399" t="str">
        <f t="shared" si="59"/>
        <v/>
      </c>
      <c r="AN88" s="399" t="str">
        <f t="shared" si="59"/>
        <v/>
      </c>
      <c r="AO88" s="399" t="str">
        <f t="shared" si="59"/>
        <v/>
      </c>
      <c r="AP88" s="399" t="str">
        <f t="shared" si="59"/>
        <v/>
      </c>
    </row>
    <row r="89" spans="2:42" x14ac:dyDescent="0.35">
      <c r="B89" s="38" t="s">
        <v>208</v>
      </c>
      <c r="C89" s="38" t="s">
        <v>238</v>
      </c>
      <c r="D89" s="400" t="s">
        <v>232</v>
      </c>
      <c r="E89" s="32">
        <f t="shared" ref="E89:Q89" si="68">E79-E88</f>
        <v>0</v>
      </c>
      <c r="F89" s="32">
        <f t="shared" si="68"/>
        <v>0</v>
      </c>
      <c r="G89" s="32">
        <f t="shared" si="68"/>
        <v>0</v>
      </c>
      <c r="H89" s="32">
        <f t="shared" si="68"/>
        <v>0</v>
      </c>
      <c r="I89" s="32">
        <f t="shared" si="68"/>
        <v>0</v>
      </c>
      <c r="J89" s="32">
        <f t="shared" si="68"/>
        <v>0</v>
      </c>
      <c r="K89" s="32">
        <f t="shared" si="68"/>
        <v>0</v>
      </c>
      <c r="L89" s="32">
        <f t="shared" si="68"/>
        <v>0</v>
      </c>
      <c r="M89" s="32">
        <f t="shared" si="68"/>
        <v>0</v>
      </c>
      <c r="N89" s="32">
        <f t="shared" si="68"/>
        <v>0</v>
      </c>
      <c r="O89" s="32">
        <f t="shared" si="68"/>
        <v>0</v>
      </c>
      <c r="P89" s="32">
        <f t="shared" si="68"/>
        <v>0</v>
      </c>
      <c r="Q89" s="32">
        <f t="shared" si="68"/>
        <v>0</v>
      </c>
      <c r="R89" s="32" t="e">
        <f>R88*R90</f>
        <v>#DIV/0!</v>
      </c>
      <c r="S89" s="32" t="e">
        <f>S88*S90</f>
        <v>#DIV/0!</v>
      </c>
      <c r="T89" s="32" t="e">
        <f>T88*T90</f>
        <v>#DIV/0!</v>
      </c>
      <c r="V89" s="32">
        <f t="shared" ref="V89:Y89" si="69">V79-V88</f>
        <v>0</v>
      </c>
      <c r="W89" s="32">
        <f t="shared" si="69"/>
        <v>0</v>
      </c>
      <c r="X89" s="32">
        <f t="shared" si="69"/>
        <v>0</v>
      </c>
      <c r="Y89" s="32">
        <f t="shared" si="69"/>
        <v>0</v>
      </c>
      <c r="Z89" s="33">
        <f t="shared" si="63"/>
        <v>0</v>
      </c>
      <c r="AA89" s="32" t="e">
        <f t="shared" si="63"/>
        <v>#DIV/0!</v>
      </c>
      <c r="AB89" s="32" t="e">
        <f t="shared" si="63"/>
        <v>#DIV/0!</v>
      </c>
      <c r="AC89" s="34" t="e">
        <f>T89-Y89</f>
        <v>#DIV/0!</v>
      </c>
      <c r="AE89" s="35" t="str">
        <f t="shared" si="59"/>
        <v/>
      </c>
      <c r="AF89" s="35" t="str">
        <f t="shared" si="59"/>
        <v/>
      </c>
      <c r="AG89" s="35" t="str">
        <f t="shared" si="59"/>
        <v/>
      </c>
      <c r="AH89" s="35" t="str">
        <f t="shared" si="59"/>
        <v/>
      </c>
      <c r="AI89" s="35" t="str">
        <f t="shared" si="59"/>
        <v/>
      </c>
      <c r="AJ89" s="35" t="str">
        <f t="shared" si="59"/>
        <v/>
      </c>
      <c r="AK89" s="35" t="str">
        <f t="shared" si="59"/>
        <v/>
      </c>
      <c r="AL89" s="35" t="str">
        <f t="shared" si="59"/>
        <v/>
      </c>
      <c r="AM89" s="35" t="str">
        <f t="shared" si="59"/>
        <v/>
      </c>
      <c r="AN89" s="35" t="str">
        <f t="shared" si="59"/>
        <v/>
      </c>
      <c r="AO89" s="35" t="str">
        <f t="shared" si="59"/>
        <v/>
      </c>
      <c r="AP89" s="35" t="str">
        <f t="shared" si="59"/>
        <v/>
      </c>
    </row>
    <row r="90" spans="2:42" x14ac:dyDescent="0.35">
      <c r="B90" s="38" t="s">
        <v>208</v>
      </c>
      <c r="C90" s="38" t="s">
        <v>238</v>
      </c>
      <c r="D90" s="400" t="s">
        <v>233</v>
      </c>
      <c r="E90" s="406" t="e">
        <f t="shared" ref="E90:Q90" si="70">E89/E88</f>
        <v>#DIV/0!</v>
      </c>
      <c r="F90" s="399" t="e">
        <f t="shared" si="70"/>
        <v>#DIV/0!</v>
      </c>
      <c r="G90" s="399" t="e">
        <f t="shared" si="70"/>
        <v>#DIV/0!</v>
      </c>
      <c r="H90" s="399" t="e">
        <f t="shared" si="70"/>
        <v>#DIV/0!</v>
      </c>
      <c r="I90" s="399" t="e">
        <f t="shared" si="70"/>
        <v>#DIV/0!</v>
      </c>
      <c r="J90" s="399" t="e">
        <f t="shared" si="70"/>
        <v>#DIV/0!</v>
      </c>
      <c r="K90" s="399" t="e">
        <f t="shared" si="70"/>
        <v>#DIV/0!</v>
      </c>
      <c r="L90" s="399" t="e">
        <f t="shared" si="70"/>
        <v>#DIV/0!</v>
      </c>
      <c r="M90" s="399" t="e">
        <f t="shared" si="70"/>
        <v>#DIV/0!</v>
      </c>
      <c r="N90" s="399" t="e">
        <f t="shared" si="70"/>
        <v>#DIV/0!</v>
      </c>
      <c r="O90" s="399" t="e">
        <f t="shared" si="70"/>
        <v>#DIV/0!</v>
      </c>
      <c r="P90" s="399" t="e">
        <f t="shared" si="70"/>
        <v>#DIV/0!</v>
      </c>
      <c r="Q90" s="399" t="e">
        <f t="shared" si="70"/>
        <v>#DIV/0!</v>
      </c>
      <c r="R90" s="405" t="e">
        <f>($Q$22-AVERAGE($M$22,$I$22,$E$22))+N90</f>
        <v>#DIV/0!</v>
      </c>
      <c r="S90" s="405" t="e">
        <f>($R$22-AVERAGE($N$22,$J$22,$F$22))+(O90)</f>
        <v>#DIV/0!</v>
      </c>
      <c r="T90" s="405" t="e">
        <f>($S$22-AVERAGE($O$22,$K$22,$G$22))+P90</f>
        <v>#DIV/0!</v>
      </c>
      <c r="V90" s="399" t="e">
        <f t="shared" ref="V90:Y90" si="71">V89/V88</f>
        <v>#DIV/0!</v>
      </c>
      <c r="W90" s="399" t="e">
        <f t="shared" si="71"/>
        <v>#DIV/0!</v>
      </c>
      <c r="X90" s="399" t="e">
        <f t="shared" si="71"/>
        <v>#DIV/0!</v>
      </c>
      <c r="Y90" s="399" t="e">
        <f t="shared" si="71"/>
        <v>#DIV/0!</v>
      </c>
      <c r="Z90" s="401" t="e">
        <f t="shared" si="63"/>
        <v>#DIV/0!</v>
      </c>
      <c r="AA90" s="402" t="e">
        <f t="shared" si="63"/>
        <v>#DIV/0!</v>
      </c>
      <c r="AB90" s="402" t="e">
        <f t="shared" si="63"/>
        <v>#DIV/0!</v>
      </c>
      <c r="AC90" s="403" t="e">
        <f>T90-Y90</f>
        <v>#DIV/0!</v>
      </c>
      <c r="AE90" s="399" t="str">
        <f t="shared" ref="AE90:AP90" si="72">IFERROR(I90-E90,"")</f>
        <v/>
      </c>
      <c r="AF90" s="399" t="str">
        <f t="shared" si="72"/>
        <v/>
      </c>
      <c r="AG90" s="399" t="str">
        <f t="shared" si="72"/>
        <v/>
      </c>
      <c r="AH90" s="399" t="str">
        <f t="shared" si="72"/>
        <v/>
      </c>
      <c r="AI90" s="399" t="str">
        <f t="shared" si="72"/>
        <v/>
      </c>
      <c r="AJ90" s="399" t="str">
        <f t="shared" si="72"/>
        <v/>
      </c>
      <c r="AK90" s="399" t="str">
        <f t="shared" si="72"/>
        <v/>
      </c>
      <c r="AL90" s="399" t="str">
        <f t="shared" si="72"/>
        <v/>
      </c>
      <c r="AM90" s="399" t="str">
        <f t="shared" si="72"/>
        <v/>
      </c>
      <c r="AN90" s="399" t="str">
        <f t="shared" si="72"/>
        <v/>
      </c>
      <c r="AO90" s="399" t="str">
        <f t="shared" si="72"/>
        <v/>
      </c>
      <c r="AP90" s="399" t="str">
        <f t="shared" si="72"/>
        <v/>
      </c>
    </row>
    <row r="91" spans="2:42" x14ac:dyDescent="0.35">
      <c r="B91" s="7"/>
      <c r="D91" s="396"/>
      <c r="Z91" s="16"/>
      <c r="AC91" s="17"/>
    </row>
    <row r="92" spans="2:42" x14ac:dyDescent="0.35">
      <c r="B92" s="7"/>
      <c r="D92" s="41" t="s">
        <v>239</v>
      </c>
      <c r="Z92" s="16"/>
      <c r="AC92" s="17"/>
    </row>
    <row r="93" spans="2:42" x14ac:dyDescent="0.35">
      <c r="B93" s="38" t="s">
        <v>208</v>
      </c>
      <c r="C93" s="38" t="s">
        <v>239</v>
      </c>
      <c r="D93" s="18" t="s">
        <v>217</v>
      </c>
      <c r="E93" s="19"/>
      <c r="F93" s="19"/>
      <c r="G93" s="19"/>
      <c r="H93" s="19"/>
      <c r="I93" s="19"/>
      <c r="J93" s="19"/>
      <c r="K93" s="19"/>
      <c r="L93" s="19"/>
      <c r="M93" s="19"/>
      <c r="N93" s="19"/>
      <c r="O93" s="19"/>
      <c r="P93" s="19"/>
      <c r="Q93" s="19"/>
      <c r="R93" s="36"/>
      <c r="S93" s="36"/>
      <c r="T93" s="36"/>
      <c r="V93" s="19"/>
      <c r="W93" s="19"/>
      <c r="X93" s="19"/>
      <c r="Y93" s="19"/>
      <c r="Z93" s="20">
        <f t="shared" ref="Z93:AC100" si="73">Q93-V93</f>
        <v>0</v>
      </c>
      <c r="AA93" s="19">
        <f t="shared" si="73"/>
        <v>0</v>
      </c>
      <c r="AB93" s="19">
        <f t="shared" si="73"/>
        <v>0</v>
      </c>
      <c r="AC93" s="21">
        <f t="shared" si="73"/>
        <v>0</v>
      </c>
      <c r="AE93" s="22" t="str">
        <f t="shared" ref="AE93:AP106" si="74">IFERROR(I93/E93-1,"")</f>
        <v/>
      </c>
      <c r="AF93" s="22" t="str">
        <f t="shared" si="74"/>
        <v/>
      </c>
      <c r="AG93" s="22" t="str">
        <f t="shared" si="74"/>
        <v/>
      </c>
      <c r="AH93" s="22" t="str">
        <f t="shared" si="74"/>
        <v/>
      </c>
      <c r="AI93" s="22" t="str">
        <f t="shared" si="74"/>
        <v/>
      </c>
      <c r="AJ93" s="22" t="str">
        <f t="shared" si="74"/>
        <v/>
      </c>
      <c r="AK93" s="22" t="str">
        <f t="shared" si="74"/>
        <v/>
      </c>
      <c r="AL93" s="22" t="str">
        <f t="shared" si="74"/>
        <v/>
      </c>
      <c r="AM93" s="22" t="str">
        <f t="shared" si="74"/>
        <v/>
      </c>
      <c r="AN93" s="22" t="str">
        <f t="shared" si="74"/>
        <v/>
      </c>
      <c r="AO93" s="22" t="str">
        <f t="shared" si="74"/>
        <v/>
      </c>
      <c r="AP93" s="22" t="str">
        <f t="shared" si="74"/>
        <v/>
      </c>
    </row>
    <row r="94" spans="2:42" x14ac:dyDescent="0.35">
      <c r="B94" s="38" t="s">
        <v>208</v>
      </c>
      <c r="C94" s="38" t="s">
        <v>239</v>
      </c>
      <c r="D94" s="18" t="s">
        <v>219</v>
      </c>
      <c r="E94" s="19"/>
      <c r="F94" s="19"/>
      <c r="G94" s="19"/>
      <c r="H94" s="19"/>
      <c r="I94" s="19"/>
      <c r="J94" s="19"/>
      <c r="K94" s="19"/>
      <c r="L94" s="19"/>
      <c r="M94" s="19"/>
      <c r="N94" s="19"/>
      <c r="O94" s="19"/>
      <c r="P94" s="19"/>
      <c r="Q94" s="19"/>
      <c r="R94" s="19"/>
      <c r="S94" s="37"/>
      <c r="T94" s="37"/>
      <c r="V94" s="19"/>
      <c r="W94" s="19"/>
      <c r="X94" s="19"/>
      <c r="Y94" s="19"/>
      <c r="Z94" s="20">
        <f t="shared" si="73"/>
        <v>0</v>
      </c>
      <c r="AA94" s="19">
        <f t="shared" si="73"/>
        <v>0</v>
      </c>
      <c r="AB94" s="19">
        <f t="shared" si="73"/>
        <v>0</v>
      </c>
      <c r="AC94" s="21">
        <f t="shared" si="73"/>
        <v>0</v>
      </c>
      <c r="AE94" s="22" t="str">
        <f t="shared" si="74"/>
        <v/>
      </c>
      <c r="AF94" s="22" t="str">
        <f t="shared" si="74"/>
        <v/>
      </c>
      <c r="AG94" s="22" t="str">
        <f t="shared" si="74"/>
        <v/>
      </c>
      <c r="AH94" s="22" t="str">
        <f t="shared" si="74"/>
        <v/>
      </c>
      <c r="AI94" s="22" t="str">
        <f t="shared" si="74"/>
        <v/>
      </c>
      <c r="AJ94" s="22" t="str">
        <f t="shared" si="74"/>
        <v/>
      </c>
      <c r="AK94" s="22" t="str">
        <f t="shared" si="74"/>
        <v/>
      </c>
      <c r="AL94" s="22" t="str">
        <f t="shared" si="74"/>
        <v/>
      </c>
      <c r="AM94" s="22" t="str">
        <f t="shared" si="74"/>
        <v/>
      </c>
      <c r="AN94" s="22" t="str">
        <f t="shared" si="74"/>
        <v/>
      </c>
      <c r="AO94" s="22" t="str">
        <f t="shared" si="74"/>
        <v/>
      </c>
      <c r="AP94" s="22" t="str">
        <f t="shared" si="74"/>
        <v/>
      </c>
    </row>
    <row r="95" spans="2:42" x14ac:dyDescent="0.35">
      <c r="B95" s="38" t="s">
        <v>208</v>
      </c>
      <c r="C95" s="38" t="s">
        <v>239</v>
      </c>
      <c r="D95" s="18" t="s">
        <v>220</v>
      </c>
      <c r="E95" s="393"/>
      <c r="F95" s="394"/>
      <c r="G95" s="395"/>
      <c r="H95" s="388"/>
      <c r="I95" s="393"/>
      <c r="J95" s="394"/>
      <c r="K95" s="395"/>
      <c r="L95" s="388"/>
      <c r="M95" s="393"/>
      <c r="N95" s="394"/>
      <c r="O95" s="395"/>
      <c r="P95" s="388"/>
      <c r="Q95" s="393"/>
      <c r="R95" s="19"/>
      <c r="S95" s="19" t="e">
        <f>S96-SUM(S93:S94)</f>
        <v>#DIV/0!</v>
      </c>
      <c r="T95" s="19" t="e">
        <f>T96-SUM(T93:T94)</f>
        <v>#DIV/0!</v>
      </c>
      <c r="V95" s="393"/>
      <c r="W95" s="394"/>
      <c r="X95" s="395"/>
      <c r="Y95" s="388"/>
      <c r="Z95" s="20">
        <f t="shared" si="73"/>
        <v>0</v>
      </c>
      <c r="AA95" s="19">
        <f t="shared" si="73"/>
        <v>0</v>
      </c>
      <c r="AB95" s="19" t="e">
        <f t="shared" si="73"/>
        <v>#DIV/0!</v>
      </c>
      <c r="AC95" s="21" t="e">
        <f t="shared" si="73"/>
        <v>#DIV/0!</v>
      </c>
      <c r="AE95" s="22" t="str">
        <f t="shared" si="74"/>
        <v/>
      </c>
      <c r="AF95" s="22" t="str">
        <f t="shared" si="74"/>
        <v/>
      </c>
      <c r="AG95" s="22" t="str">
        <f t="shared" si="74"/>
        <v/>
      </c>
      <c r="AH95" s="22" t="str">
        <f t="shared" si="74"/>
        <v/>
      </c>
      <c r="AI95" s="22" t="str">
        <f t="shared" si="74"/>
        <v/>
      </c>
      <c r="AJ95" s="22" t="str">
        <f t="shared" si="74"/>
        <v/>
      </c>
      <c r="AK95" s="22" t="str">
        <f t="shared" si="74"/>
        <v/>
      </c>
      <c r="AL95" s="22" t="str">
        <f t="shared" si="74"/>
        <v/>
      </c>
      <c r="AM95" s="22" t="str">
        <f t="shared" si="74"/>
        <v/>
      </c>
      <c r="AN95" s="22" t="str">
        <f t="shared" si="74"/>
        <v/>
      </c>
      <c r="AO95" s="22" t="str">
        <f t="shared" si="74"/>
        <v/>
      </c>
      <c r="AP95" s="22" t="str">
        <f t="shared" si="74"/>
        <v/>
      </c>
    </row>
    <row r="96" spans="2:42" x14ac:dyDescent="0.35">
      <c r="B96" s="38" t="s">
        <v>208</v>
      </c>
      <c r="C96" s="38" t="s">
        <v>239</v>
      </c>
      <c r="D96" s="396" t="s">
        <v>221</v>
      </c>
      <c r="E96" s="23">
        <f t="shared" ref="E96:Q96" si="75">SUM(E93:E95)</f>
        <v>0</v>
      </c>
      <c r="F96" s="23">
        <f t="shared" si="75"/>
        <v>0</v>
      </c>
      <c r="G96" s="23">
        <f t="shared" si="75"/>
        <v>0</v>
      </c>
      <c r="H96" s="23">
        <f t="shared" si="75"/>
        <v>0</v>
      </c>
      <c r="I96" s="23">
        <f t="shared" si="75"/>
        <v>0</v>
      </c>
      <c r="J96" s="23">
        <f t="shared" si="75"/>
        <v>0</v>
      </c>
      <c r="K96" s="23">
        <f t="shared" si="75"/>
        <v>0</v>
      </c>
      <c r="L96" s="23">
        <f t="shared" si="75"/>
        <v>0</v>
      </c>
      <c r="M96" s="23">
        <f t="shared" si="75"/>
        <v>0</v>
      </c>
      <c r="N96" s="23">
        <f t="shared" si="75"/>
        <v>0</v>
      </c>
      <c r="O96" s="23">
        <f t="shared" si="75"/>
        <v>0</v>
      </c>
      <c r="P96" s="23">
        <f t="shared" si="75"/>
        <v>0</v>
      </c>
      <c r="Q96" s="23">
        <f t="shared" si="75"/>
        <v>0</v>
      </c>
      <c r="R96" s="23" t="e">
        <f>SUM(R105:R106)</f>
        <v>#DIV/0!</v>
      </c>
      <c r="S96" s="23" t="e">
        <f>SUM(S105:S106)</f>
        <v>#DIV/0!</v>
      </c>
      <c r="T96" s="23" t="e">
        <f>SUM(T105:T106)</f>
        <v>#DIV/0!</v>
      </c>
      <c r="V96" s="23">
        <f t="shared" ref="V96:Y96" si="76">SUM(V93:V95)</f>
        <v>0</v>
      </c>
      <c r="W96" s="23">
        <f t="shared" si="76"/>
        <v>0</v>
      </c>
      <c r="X96" s="23">
        <f t="shared" si="76"/>
        <v>0</v>
      </c>
      <c r="Y96" s="23">
        <f t="shared" si="76"/>
        <v>0</v>
      </c>
      <c r="Z96" s="397">
        <f t="shared" si="73"/>
        <v>0</v>
      </c>
      <c r="AA96" s="388" t="e">
        <f t="shared" si="73"/>
        <v>#DIV/0!</v>
      </c>
      <c r="AB96" s="388" t="e">
        <f t="shared" si="73"/>
        <v>#DIV/0!</v>
      </c>
      <c r="AC96" s="398" t="e">
        <f t="shared" si="73"/>
        <v>#DIV/0!</v>
      </c>
      <c r="AE96" s="399" t="str">
        <f t="shared" si="74"/>
        <v/>
      </c>
      <c r="AF96" s="399" t="str">
        <f t="shared" si="74"/>
        <v/>
      </c>
      <c r="AG96" s="399" t="str">
        <f t="shared" si="74"/>
        <v/>
      </c>
      <c r="AH96" s="399" t="str">
        <f t="shared" si="74"/>
        <v/>
      </c>
      <c r="AI96" s="399" t="str">
        <f t="shared" si="74"/>
        <v/>
      </c>
      <c r="AJ96" s="399" t="str">
        <f t="shared" si="74"/>
        <v/>
      </c>
      <c r="AK96" s="399" t="str">
        <f t="shared" si="74"/>
        <v/>
      </c>
      <c r="AL96" s="399" t="str">
        <f t="shared" si="74"/>
        <v/>
      </c>
      <c r="AM96" s="399" t="str">
        <f t="shared" si="74"/>
        <v/>
      </c>
      <c r="AN96" s="399" t="str">
        <f t="shared" si="74"/>
        <v/>
      </c>
      <c r="AO96" s="399" t="str">
        <f t="shared" si="74"/>
        <v/>
      </c>
      <c r="AP96" s="399" t="str">
        <f t="shared" si="74"/>
        <v/>
      </c>
    </row>
    <row r="97" spans="2:42" x14ac:dyDescent="0.35">
      <c r="B97" s="38" t="s">
        <v>208</v>
      </c>
      <c r="C97" s="38" t="s">
        <v>239</v>
      </c>
      <c r="D97" s="396" t="s">
        <v>223</v>
      </c>
      <c r="E97" s="19"/>
      <c r="F97" s="19"/>
      <c r="G97" s="19"/>
      <c r="H97" s="19"/>
      <c r="I97" s="19"/>
      <c r="J97" s="19"/>
      <c r="K97" s="19"/>
      <c r="L97" s="19"/>
      <c r="M97" s="19"/>
      <c r="N97" s="19"/>
      <c r="O97" s="19"/>
      <c r="P97" s="19"/>
      <c r="Q97" s="19"/>
      <c r="R97" s="19">
        <v>0</v>
      </c>
      <c r="S97" s="19" t="e">
        <f>O97*(1+AVERAGE(AH97:AM97))</f>
        <v>#DIV/0!</v>
      </c>
      <c r="T97" s="19" t="e">
        <f>P97*(1+AVERAGE(AI97:AN97))</f>
        <v>#DIV/0!</v>
      </c>
      <c r="V97" s="19"/>
      <c r="W97" s="19"/>
      <c r="X97" s="19"/>
      <c r="Y97" s="19"/>
      <c r="Z97" s="397">
        <f t="shared" si="73"/>
        <v>0</v>
      </c>
      <c r="AA97" s="388">
        <f t="shared" si="73"/>
        <v>0</v>
      </c>
      <c r="AB97" s="388" t="e">
        <f t="shared" si="73"/>
        <v>#DIV/0!</v>
      </c>
      <c r="AC97" s="398" t="e">
        <f t="shared" si="73"/>
        <v>#DIV/0!</v>
      </c>
      <c r="AE97" s="399" t="str">
        <f t="shared" si="74"/>
        <v/>
      </c>
      <c r="AF97" s="399" t="str">
        <f t="shared" si="74"/>
        <v/>
      </c>
      <c r="AG97" s="399" t="str">
        <f t="shared" si="74"/>
        <v/>
      </c>
      <c r="AH97" s="399" t="str">
        <f t="shared" si="74"/>
        <v/>
      </c>
      <c r="AI97" s="399" t="str">
        <f t="shared" si="74"/>
        <v/>
      </c>
      <c r="AJ97" s="399" t="str">
        <f t="shared" si="74"/>
        <v/>
      </c>
      <c r="AK97" s="399" t="str">
        <f t="shared" si="74"/>
        <v/>
      </c>
      <c r="AL97" s="399" t="str">
        <f t="shared" si="74"/>
        <v/>
      </c>
      <c r="AM97" s="399" t="str">
        <f t="shared" si="74"/>
        <v/>
      </c>
      <c r="AN97" s="399" t="str">
        <f t="shared" si="74"/>
        <v/>
      </c>
      <c r="AO97" s="399" t="str">
        <f t="shared" si="74"/>
        <v/>
      </c>
      <c r="AP97" s="399" t="str">
        <f t="shared" si="74"/>
        <v/>
      </c>
    </row>
    <row r="98" spans="2:42" x14ac:dyDescent="0.35">
      <c r="B98" s="38" t="s">
        <v>208</v>
      </c>
      <c r="C98" s="38" t="s">
        <v>239</v>
      </c>
      <c r="D98" s="396" t="s">
        <v>224</v>
      </c>
      <c r="E98" s="19"/>
      <c r="F98" s="19"/>
      <c r="G98" s="19"/>
      <c r="H98" s="19"/>
      <c r="I98" s="19"/>
      <c r="J98" s="19"/>
      <c r="K98" s="19"/>
      <c r="L98" s="19"/>
      <c r="M98" s="19"/>
      <c r="N98" s="19"/>
      <c r="O98" s="19"/>
      <c r="P98" s="19"/>
      <c r="Q98" s="19"/>
      <c r="R98" s="19">
        <v>0</v>
      </c>
      <c r="S98" s="19">
        <f t="shared" ref="S98:T101" si="77">(R98-N98)/4+$Q98</f>
        <v>0</v>
      </c>
      <c r="T98" s="19">
        <f t="shared" si="77"/>
        <v>0</v>
      </c>
      <c r="V98" s="19"/>
      <c r="W98" s="19"/>
      <c r="X98" s="19"/>
      <c r="Y98" s="19"/>
      <c r="Z98" s="397">
        <f t="shared" si="73"/>
        <v>0</v>
      </c>
      <c r="AA98" s="388">
        <f t="shared" si="73"/>
        <v>0</v>
      </c>
      <c r="AB98" s="388">
        <f t="shared" si="73"/>
        <v>0</v>
      </c>
      <c r="AC98" s="398">
        <f t="shared" si="73"/>
        <v>0</v>
      </c>
      <c r="AE98" s="399" t="str">
        <f t="shared" si="74"/>
        <v/>
      </c>
      <c r="AF98" s="399" t="str">
        <f t="shared" si="74"/>
        <v/>
      </c>
      <c r="AG98" s="399" t="str">
        <f t="shared" si="74"/>
        <v/>
      </c>
      <c r="AH98" s="399" t="str">
        <f t="shared" si="74"/>
        <v/>
      </c>
      <c r="AI98" s="399" t="str">
        <f t="shared" si="74"/>
        <v/>
      </c>
      <c r="AJ98" s="399" t="str">
        <f t="shared" si="74"/>
        <v/>
      </c>
      <c r="AK98" s="399" t="str">
        <f t="shared" si="74"/>
        <v/>
      </c>
      <c r="AL98" s="399" t="str">
        <f t="shared" si="74"/>
        <v/>
      </c>
      <c r="AM98" s="399" t="str">
        <f t="shared" si="74"/>
        <v/>
      </c>
      <c r="AN98" s="399" t="str">
        <f t="shared" si="74"/>
        <v/>
      </c>
      <c r="AO98" s="399" t="str">
        <f t="shared" si="74"/>
        <v/>
      </c>
      <c r="AP98" s="399" t="str">
        <f t="shared" si="74"/>
        <v/>
      </c>
    </row>
    <row r="99" spans="2:42" x14ac:dyDescent="0.35">
      <c r="B99" s="38" t="s">
        <v>208</v>
      </c>
      <c r="C99" s="38" t="s">
        <v>239</v>
      </c>
      <c r="D99" s="396" t="s">
        <v>225</v>
      </c>
      <c r="E99" s="19"/>
      <c r="F99" s="19"/>
      <c r="G99" s="19"/>
      <c r="H99" s="19"/>
      <c r="I99" s="19"/>
      <c r="J99" s="19"/>
      <c r="K99" s="19"/>
      <c r="L99" s="19"/>
      <c r="M99" s="19"/>
      <c r="N99" s="19"/>
      <c r="O99" s="19"/>
      <c r="P99" s="19"/>
      <c r="Q99" s="19"/>
      <c r="R99" s="19">
        <f>($Q99-M99)/4+$Q99</f>
        <v>0</v>
      </c>
      <c r="S99" s="19">
        <f t="shared" si="77"/>
        <v>0</v>
      </c>
      <c r="T99" s="19">
        <f t="shared" si="77"/>
        <v>0</v>
      </c>
      <c r="V99" s="19"/>
      <c r="W99" s="19"/>
      <c r="X99" s="19"/>
      <c r="Y99" s="19"/>
      <c r="Z99" s="397">
        <f t="shared" si="73"/>
        <v>0</v>
      </c>
      <c r="AA99" s="388">
        <f t="shared" si="73"/>
        <v>0</v>
      </c>
      <c r="AB99" s="388">
        <f t="shared" si="73"/>
        <v>0</v>
      </c>
      <c r="AC99" s="398">
        <f t="shared" si="73"/>
        <v>0</v>
      </c>
      <c r="AE99" s="399" t="str">
        <f t="shared" si="74"/>
        <v/>
      </c>
      <c r="AF99" s="399" t="str">
        <f t="shared" si="74"/>
        <v/>
      </c>
      <c r="AG99" s="399" t="str">
        <f t="shared" si="74"/>
        <v/>
      </c>
      <c r="AH99" s="399" t="str">
        <f t="shared" si="74"/>
        <v/>
      </c>
      <c r="AI99" s="399" t="str">
        <f t="shared" si="74"/>
        <v/>
      </c>
      <c r="AJ99" s="399" t="str">
        <f t="shared" si="74"/>
        <v/>
      </c>
      <c r="AK99" s="399" t="str">
        <f t="shared" si="74"/>
        <v/>
      </c>
      <c r="AL99" s="399" t="str">
        <f t="shared" si="74"/>
        <v/>
      </c>
      <c r="AM99" s="399" t="str">
        <f t="shared" si="74"/>
        <v/>
      </c>
      <c r="AN99" s="399" t="str">
        <f t="shared" si="74"/>
        <v/>
      </c>
      <c r="AO99" s="399" t="str">
        <f t="shared" si="74"/>
        <v/>
      </c>
      <c r="AP99" s="399" t="str">
        <f t="shared" si="74"/>
        <v/>
      </c>
    </row>
    <row r="100" spans="2:42" x14ac:dyDescent="0.35">
      <c r="B100" s="38" t="s">
        <v>208</v>
      </c>
      <c r="C100" s="38" t="s">
        <v>239</v>
      </c>
      <c r="D100" s="396" t="s">
        <v>226</v>
      </c>
      <c r="E100" s="19"/>
      <c r="F100" s="19"/>
      <c r="G100" s="19"/>
      <c r="H100" s="19"/>
      <c r="I100" s="19"/>
      <c r="J100" s="19"/>
      <c r="K100" s="19"/>
      <c r="L100" s="19"/>
      <c r="M100" s="19"/>
      <c r="N100" s="19"/>
      <c r="O100" s="19"/>
      <c r="P100" s="19"/>
      <c r="Q100" s="19"/>
      <c r="R100" s="19">
        <v>0</v>
      </c>
      <c r="S100" s="19">
        <f t="shared" si="77"/>
        <v>0</v>
      </c>
      <c r="T100" s="19">
        <f t="shared" si="77"/>
        <v>0</v>
      </c>
      <c r="V100" s="19"/>
      <c r="W100" s="19"/>
      <c r="X100" s="19"/>
      <c r="Y100" s="19"/>
      <c r="Z100" s="397">
        <f t="shared" si="73"/>
        <v>0</v>
      </c>
      <c r="AA100" s="388">
        <f t="shared" si="73"/>
        <v>0</v>
      </c>
      <c r="AB100" s="388">
        <f t="shared" si="73"/>
        <v>0</v>
      </c>
      <c r="AC100" s="398">
        <f t="shared" si="73"/>
        <v>0</v>
      </c>
      <c r="AE100" s="399" t="str">
        <f t="shared" si="74"/>
        <v/>
      </c>
      <c r="AF100" s="399" t="str">
        <f t="shared" si="74"/>
        <v/>
      </c>
      <c r="AG100" s="399" t="str">
        <f t="shared" si="74"/>
        <v/>
      </c>
      <c r="AH100" s="399" t="str">
        <f t="shared" si="74"/>
        <v/>
      </c>
      <c r="AI100" s="399" t="str">
        <f t="shared" si="74"/>
        <v/>
      </c>
      <c r="AJ100" s="399" t="str">
        <f t="shared" si="74"/>
        <v/>
      </c>
      <c r="AK100" s="399" t="str">
        <f t="shared" si="74"/>
        <v/>
      </c>
      <c r="AL100" s="399" t="str">
        <f t="shared" si="74"/>
        <v/>
      </c>
      <c r="AM100" s="399" t="str">
        <f t="shared" si="74"/>
        <v/>
      </c>
      <c r="AN100" s="399" t="str">
        <f t="shared" si="74"/>
        <v/>
      </c>
      <c r="AO100" s="399" t="str">
        <f t="shared" si="74"/>
        <v/>
      </c>
      <c r="AP100" s="399" t="str">
        <f t="shared" si="74"/>
        <v/>
      </c>
    </row>
    <row r="101" spans="2:42" x14ac:dyDescent="0.35">
      <c r="B101" s="38" t="s">
        <v>208</v>
      </c>
      <c r="C101" s="38" t="s">
        <v>239</v>
      </c>
      <c r="D101" s="396" t="s">
        <v>235</v>
      </c>
      <c r="E101" s="19"/>
      <c r="F101" s="19"/>
      <c r="G101" s="19"/>
      <c r="H101" s="19"/>
      <c r="I101" s="19"/>
      <c r="J101" s="19"/>
      <c r="K101" s="19"/>
      <c r="L101" s="19"/>
      <c r="M101" s="19"/>
      <c r="N101" s="19"/>
      <c r="O101" s="19"/>
      <c r="P101" s="19"/>
      <c r="Q101" s="19"/>
      <c r="R101" s="19">
        <v>0</v>
      </c>
      <c r="S101" s="19">
        <f t="shared" si="77"/>
        <v>0</v>
      </c>
      <c r="T101" s="19">
        <f t="shared" si="77"/>
        <v>0</v>
      </c>
      <c r="V101" s="19"/>
      <c r="W101" s="19"/>
      <c r="X101" s="19"/>
      <c r="Y101" s="19"/>
      <c r="Z101" s="397">
        <f>Q101-V101</f>
        <v>0</v>
      </c>
      <c r="AA101" s="388">
        <f>R101-W101</f>
        <v>0</v>
      </c>
      <c r="AB101" s="388">
        <f>S101-X101</f>
        <v>0</v>
      </c>
      <c r="AC101" s="398">
        <f>T101-Y101</f>
        <v>0</v>
      </c>
      <c r="AE101" s="399" t="str">
        <f t="shared" si="74"/>
        <v/>
      </c>
      <c r="AF101" s="399" t="str">
        <f t="shared" si="74"/>
        <v/>
      </c>
      <c r="AG101" s="399" t="str">
        <f t="shared" si="74"/>
        <v/>
      </c>
      <c r="AH101" s="399" t="str">
        <f t="shared" si="74"/>
        <v/>
      </c>
      <c r="AI101" s="399" t="str">
        <f t="shared" si="74"/>
        <v/>
      </c>
      <c r="AJ101" s="399" t="str">
        <f t="shared" si="74"/>
        <v/>
      </c>
      <c r="AK101" s="399" t="str">
        <f t="shared" si="74"/>
        <v/>
      </c>
      <c r="AL101" s="399" t="str">
        <f t="shared" si="74"/>
        <v/>
      </c>
      <c r="AM101" s="399" t="str">
        <f t="shared" si="74"/>
        <v/>
      </c>
      <c r="AN101" s="399" t="str">
        <f t="shared" si="74"/>
        <v/>
      </c>
      <c r="AO101" s="399" t="str">
        <f t="shared" si="74"/>
        <v/>
      </c>
      <c r="AP101" s="399" t="str">
        <f t="shared" si="74"/>
        <v/>
      </c>
    </row>
    <row r="102" spans="2:42" x14ac:dyDescent="0.35">
      <c r="B102" s="38" t="s">
        <v>208</v>
      </c>
      <c r="C102" s="38" t="s">
        <v>239</v>
      </c>
      <c r="D102" s="396" t="s">
        <v>236</v>
      </c>
      <c r="E102" s="19"/>
      <c r="F102" s="19"/>
      <c r="G102" s="19"/>
      <c r="H102" s="19"/>
      <c r="I102" s="19"/>
      <c r="J102" s="19"/>
      <c r="K102" s="19"/>
      <c r="L102" s="19"/>
      <c r="M102" s="19"/>
      <c r="N102" s="19"/>
      <c r="O102" s="19"/>
      <c r="P102" s="19"/>
      <c r="Q102" s="19"/>
      <c r="R102" s="19">
        <v>0</v>
      </c>
      <c r="S102" s="388">
        <f>O102*$B$2</f>
        <v>0</v>
      </c>
      <c r="T102" s="388">
        <f>P102*$B$2</f>
        <v>0</v>
      </c>
      <c r="V102" s="19"/>
      <c r="W102" s="19"/>
      <c r="X102" s="19"/>
      <c r="Y102" s="19"/>
      <c r="Z102" s="397">
        <f t="shared" ref="Z102:AC107" si="78">Q102-V102</f>
        <v>0</v>
      </c>
      <c r="AA102" s="388">
        <f t="shared" si="78"/>
        <v>0</v>
      </c>
      <c r="AB102" s="388">
        <f t="shared" si="78"/>
        <v>0</v>
      </c>
      <c r="AC102" s="398">
        <f t="shared" si="78"/>
        <v>0</v>
      </c>
      <c r="AE102" s="399" t="str">
        <f t="shared" si="74"/>
        <v/>
      </c>
      <c r="AF102" s="399" t="str">
        <f t="shared" si="74"/>
        <v/>
      </c>
      <c r="AG102" s="399" t="str">
        <f t="shared" si="74"/>
        <v/>
      </c>
      <c r="AH102" s="399" t="str">
        <f t="shared" si="74"/>
        <v/>
      </c>
      <c r="AI102" s="399" t="str">
        <f t="shared" si="74"/>
        <v/>
      </c>
      <c r="AJ102" s="399" t="str">
        <f t="shared" si="74"/>
        <v/>
      </c>
      <c r="AK102" s="399" t="str">
        <f t="shared" si="74"/>
        <v/>
      </c>
      <c r="AL102" s="399" t="str">
        <f t="shared" si="74"/>
        <v/>
      </c>
      <c r="AM102" s="399" t="str">
        <f t="shared" si="74"/>
        <v/>
      </c>
      <c r="AN102" s="399" t="str">
        <f t="shared" si="74"/>
        <v/>
      </c>
      <c r="AO102" s="399" t="str">
        <f t="shared" si="74"/>
        <v/>
      </c>
      <c r="AP102" s="399" t="str">
        <f t="shared" si="74"/>
        <v/>
      </c>
    </row>
    <row r="103" spans="2:42" x14ac:dyDescent="0.35">
      <c r="B103" s="38" t="s">
        <v>208</v>
      </c>
      <c r="C103" s="38" t="s">
        <v>239</v>
      </c>
      <c r="D103" s="25" t="s">
        <v>229</v>
      </c>
      <c r="E103" s="26">
        <f>SUM(E96:E102)</f>
        <v>0</v>
      </c>
      <c r="F103" s="27">
        <f t="shared" ref="F103:Q103" si="79">SUM(F96:F102)</f>
        <v>0</v>
      </c>
      <c r="G103" s="28">
        <f t="shared" si="79"/>
        <v>0</v>
      </c>
      <c r="H103" s="23">
        <f t="shared" si="79"/>
        <v>0</v>
      </c>
      <c r="I103" s="26">
        <f t="shared" si="79"/>
        <v>0</v>
      </c>
      <c r="J103" s="27">
        <f t="shared" si="79"/>
        <v>0</v>
      </c>
      <c r="K103" s="28">
        <f t="shared" si="79"/>
        <v>0</v>
      </c>
      <c r="L103" s="23">
        <f t="shared" si="79"/>
        <v>0</v>
      </c>
      <c r="M103" s="26">
        <f t="shared" si="79"/>
        <v>0</v>
      </c>
      <c r="N103" s="27">
        <f t="shared" si="79"/>
        <v>0</v>
      </c>
      <c r="O103" s="28">
        <f t="shared" si="79"/>
        <v>0</v>
      </c>
      <c r="P103" s="23">
        <f t="shared" si="79"/>
        <v>0</v>
      </c>
      <c r="Q103" s="26">
        <f t="shared" si="79"/>
        <v>0</v>
      </c>
      <c r="R103" s="23" t="e">
        <f>SUM(R96:R102)</f>
        <v>#DIV/0!</v>
      </c>
      <c r="S103" s="23" t="e">
        <f>SUM(S96:S102)</f>
        <v>#DIV/0!</v>
      </c>
      <c r="T103" s="23" t="e">
        <f>SUM(T96:T102)</f>
        <v>#DIV/0!</v>
      </c>
      <c r="U103" s="8"/>
      <c r="V103" s="26">
        <f t="shared" ref="V103:Y103" si="80">SUM(V96:V102)</f>
        <v>0</v>
      </c>
      <c r="W103" s="27">
        <f t="shared" si="80"/>
        <v>0</v>
      </c>
      <c r="X103" s="28">
        <f t="shared" si="80"/>
        <v>0</v>
      </c>
      <c r="Y103" s="23">
        <f t="shared" si="80"/>
        <v>0</v>
      </c>
      <c r="Z103" s="29">
        <f t="shared" si="78"/>
        <v>0</v>
      </c>
      <c r="AA103" s="23" t="e">
        <f t="shared" si="78"/>
        <v>#DIV/0!</v>
      </c>
      <c r="AB103" s="23" t="e">
        <f t="shared" si="78"/>
        <v>#DIV/0!</v>
      </c>
      <c r="AC103" s="30" t="e">
        <f t="shared" si="78"/>
        <v>#DIV/0!</v>
      </c>
      <c r="AE103" s="31" t="str">
        <f t="shared" si="74"/>
        <v/>
      </c>
      <c r="AF103" s="31" t="str">
        <f t="shared" si="74"/>
        <v/>
      </c>
      <c r="AG103" s="31" t="str">
        <f t="shared" si="74"/>
        <v/>
      </c>
      <c r="AH103" s="31" t="str">
        <f t="shared" si="74"/>
        <v/>
      </c>
      <c r="AI103" s="31" t="str">
        <f t="shared" si="74"/>
        <v/>
      </c>
      <c r="AJ103" s="31" t="str">
        <f t="shared" si="74"/>
        <v/>
      </c>
      <c r="AK103" s="31" t="str">
        <f t="shared" si="74"/>
        <v/>
      </c>
      <c r="AL103" s="31" t="str">
        <f t="shared" si="74"/>
        <v/>
      </c>
      <c r="AM103" s="31" t="str">
        <f t="shared" si="74"/>
        <v/>
      </c>
      <c r="AN103" s="31" t="str">
        <f t="shared" si="74"/>
        <v/>
      </c>
      <c r="AO103" s="31" t="str">
        <f t="shared" si="74"/>
        <v/>
      </c>
      <c r="AP103" s="31" t="str">
        <f t="shared" si="74"/>
        <v/>
      </c>
    </row>
    <row r="104" spans="2:42" x14ac:dyDescent="0.35">
      <c r="B104" s="38" t="s">
        <v>208</v>
      </c>
      <c r="C104" s="38" t="s">
        <v>239</v>
      </c>
      <c r="D104" s="400" t="s">
        <v>230</v>
      </c>
      <c r="E104" s="388"/>
      <c r="F104" s="388"/>
      <c r="G104" s="388"/>
      <c r="H104" s="388"/>
      <c r="I104" s="388"/>
      <c r="J104" s="388"/>
      <c r="K104" s="388"/>
      <c r="L104" s="388"/>
      <c r="M104" s="388"/>
      <c r="N104" s="388"/>
      <c r="O104" s="388"/>
      <c r="P104" s="388"/>
      <c r="Q104" s="388"/>
      <c r="R104" s="19"/>
      <c r="S104" s="19"/>
      <c r="T104" s="19"/>
      <c r="V104" s="388"/>
      <c r="W104" s="388"/>
      <c r="X104" s="388"/>
      <c r="Y104" s="388"/>
      <c r="Z104" s="397">
        <f t="shared" si="78"/>
        <v>0</v>
      </c>
      <c r="AA104" s="388">
        <f t="shared" si="78"/>
        <v>0</v>
      </c>
      <c r="AB104" s="388">
        <f t="shared" si="78"/>
        <v>0</v>
      </c>
      <c r="AC104" s="398">
        <f>T104-Y104</f>
        <v>0</v>
      </c>
      <c r="AE104" s="399" t="str">
        <f t="shared" si="74"/>
        <v/>
      </c>
      <c r="AF104" s="399" t="str">
        <f t="shared" si="74"/>
        <v/>
      </c>
      <c r="AG104" s="399" t="str">
        <f t="shared" si="74"/>
        <v/>
      </c>
      <c r="AH104" s="399" t="str">
        <f t="shared" si="74"/>
        <v/>
      </c>
      <c r="AI104" s="399" t="str">
        <f t="shared" si="74"/>
        <v/>
      </c>
      <c r="AJ104" s="399" t="str">
        <f t="shared" si="74"/>
        <v/>
      </c>
      <c r="AK104" s="399" t="str">
        <f t="shared" si="74"/>
        <v/>
      </c>
      <c r="AL104" s="399" t="str">
        <f t="shared" si="74"/>
        <v/>
      </c>
      <c r="AM104" s="399" t="str">
        <f t="shared" si="74"/>
        <v/>
      </c>
      <c r="AN104" s="399" t="str">
        <f t="shared" si="74"/>
        <v/>
      </c>
      <c r="AO104" s="399" t="str">
        <f t="shared" si="74"/>
        <v/>
      </c>
      <c r="AP104" s="399" t="str">
        <f t="shared" si="74"/>
        <v/>
      </c>
    </row>
    <row r="105" spans="2:42" x14ac:dyDescent="0.35">
      <c r="B105" s="38" t="s">
        <v>208</v>
      </c>
      <c r="C105" s="38" t="s">
        <v>239</v>
      </c>
      <c r="D105" s="400" t="s">
        <v>231</v>
      </c>
      <c r="E105" s="388">
        <f t="shared" ref="E105:T105" si="81">SUM(E104,E93)</f>
        <v>0</v>
      </c>
      <c r="F105" s="388">
        <f t="shared" si="81"/>
        <v>0</v>
      </c>
      <c r="G105" s="388">
        <f t="shared" si="81"/>
        <v>0</v>
      </c>
      <c r="H105" s="388">
        <f t="shared" si="81"/>
        <v>0</v>
      </c>
      <c r="I105" s="388">
        <f t="shared" si="81"/>
        <v>0</v>
      </c>
      <c r="J105" s="388">
        <f t="shared" si="81"/>
        <v>0</v>
      </c>
      <c r="K105" s="388">
        <f t="shared" si="81"/>
        <v>0</v>
      </c>
      <c r="L105" s="388">
        <f t="shared" si="81"/>
        <v>0</v>
      </c>
      <c r="M105" s="388">
        <f t="shared" si="81"/>
        <v>0</v>
      </c>
      <c r="N105" s="388">
        <f t="shared" si="81"/>
        <v>0</v>
      </c>
      <c r="O105" s="388">
        <f t="shared" si="81"/>
        <v>0</v>
      </c>
      <c r="P105" s="388">
        <f t="shared" si="81"/>
        <v>0</v>
      </c>
      <c r="Q105" s="388">
        <f t="shared" si="81"/>
        <v>0</v>
      </c>
      <c r="R105" s="388">
        <f t="shared" si="81"/>
        <v>0</v>
      </c>
      <c r="S105" s="388">
        <f t="shared" si="81"/>
        <v>0</v>
      </c>
      <c r="T105" s="388">
        <f t="shared" si="81"/>
        <v>0</v>
      </c>
      <c r="V105" s="388">
        <f t="shared" ref="V105:Y105" si="82">SUM(V104,V93)</f>
        <v>0</v>
      </c>
      <c r="W105" s="388">
        <f t="shared" si="82"/>
        <v>0</v>
      </c>
      <c r="X105" s="388">
        <f t="shared" si="82"/>
        <v>0</v>
      </c>
      <c r="Y105" s="388">
        <f t="shared" si="82"/>
        <v>0</v>
      </c>
      <c r="Z105" s="397">
        <f t="shared" si="78"/>
        <v>0</v>
      </c>
      <c r="AA105" s="388">
        <f t="shared" si="78"/>
        <v>0</v>
      </c>
      <c r="AB105" s="388">
        <f t="shared" si="78"/>
        <v>0</v>
      </c>
      <c r="AC105" s="398">
        <f>T105-Y105</f>
        <v>0</v>
      </c>
      <c r="AE105" s="399" t="str">
        <f t="shared" si="74"/>
        <v/>
      </c>
      <c r="AF105" s="399" t="str">
        <f t="shared" si="74"/>
        <v/>
      </c>
      <c r="AG105" s="399" t="str">
        <f t="shared" si="74"/>
        <v/>
      </c>
      <c r="AH105" s="399" t="str">
        <f t="shared" si="74"/>
        <v/>
      </c>
      <c r="AI105" s="399" t="str">
        <f t="shared" si="74"/>
        <v/>
      </c>
      <c r="AJ105" s="399" t="str">
        <f t="shared" si="74"/>
        <v/>
      </c>
      <c r="AK105" s="399" t="str">
        <f t="shared" si="74"/>
        <v/>
      </c>
      <c r="AL105" s="399" t="str">
        <f t="shared" si="74"/>
        <v/>
      </c>
      <c r="AM105" s="399" t="str">
        <f t="shared" si="74"/>
        <v/>
      </c>
      <c r="AN105" s="399" t="str">
        <f t="shared" si="74"/>
        <v/>
      </c>
      <c r="AO105" s="399" t="str">
        <f t="shared" si="74"/>
        <v/>
      </c>
      <c r="AP105" s="399" t="str">
        <f t="shared" si="74"/>
        <v/>
      </c>
    </row>
    <row r="106" spans="2:42" x14ac:dyDescent="0.35">
      <c r="B106" s="38" t="s">
        <v>208</v>
      </c>
      <c r="C106" s="38" t="s">
        <v>239</v>
      </c>
      <c r="D106" s="400" t="s">
        <v>232</v>
      </c>
      <c r="E106" s="32">
        <f t="shared" ref="E106:Q106" si="83">E96-E105</f>
        <v>0</v>
      </c>
      <c r="F106" s="32">
        <f t="shared" si="83"/>
        <v>0</v>
      </c>
      <c r="G106" s="32">
        <f t="shared" si="83"/>
        <v>0</v>
      </c>
      <c r="H106" s="32">
        <f t="shared" si="83"/>
        <v>0</v>
      </c>
      <c r="I106" s="32">
        <f t="shared" si="83"/>
        <v>0</v>
      </c>
      <c r="J106" s="32">
        <f t="shared" si="83"/>
        <v>0</v>
      </c>
      <c r="K106" s="32">
        <f t="shared" si="83"/>
        <v>0</v>
      </c>
      <c r="L106" s="32">
        <f t="shared" si="83"/>
        <v>0</v>
      </c>
      <c r="M106" s="32">
        <f t="shared" si="83"/>
        <v>0</v>
      </c>
      <c r="N106" s="32">
        <f t="shared" si="83"/>
        <v>0</v>
      </c>
      <c r="O106" s="32">
        <f t="shared" si="83"/>
        <v>0</v>
      </c>
      <c r="P106" s="32">
        <f t="shared" si="83"/>
        <v>0</v>
      </c>
      <c r="Q106" s="32">
        <f t="shared" si="83"/>
        <v>0</v>
      </c>
      <c r="R106" s="32" t="e">
        <f>R105*R107</f>
        <v>#DIV/0!</v>
      </c>
      <c r="S106" s="32" t="e">
        <f>S105*S107</f>
        <v>#DIV/0!</v>
      </c>
      <c r="T106" s="32" t="e">
        <f>T105*T107</f>
        <v>#DIV/0!</v>
      </c>
      <c r="V106" s="32">
        <f t="shared" ref="V106:Y106" si="84">V96-V105</f>
        <v>0</v>
      </c>
      <c r="W106" s="32">
        <f t="shared" si="84"/>
        <v>0</v>
      </c>
      <c r="X106" s="32">
        <f t="shared" si="84"/>
        <v>0</v>
      </c>
      <c r="Y106" s="32">
        <f t="shared" si="84"/>
        <v>0</v>
      </c>
      <c r="Z106" s="33">
        <f t="shared" si="78"/>
        <v>0</v>
      </c>
      <c r="AA106" s="32" t="e">
        <f t="shared" si="78"/>
        <v>#DIV/0!</v>
      </c>
      <c r="AB106" s="32" t="e">
        <f t="shared" si="78"/>
        <v>#DIV/0!</v>
      </c>
      <c r="AC106" s="34" t="e">
        <f>T106-Y106</f>
        <v>#DIV/0!</v>
      </c>
      <c r="AE106" s="35" t="str">
        <f t="shared" si="74"/>
        <v/>
      </c>
      <c r="AF106" s="35" t="str">
        <f t="shared" si="74"/>
        <v/>
      </c>
      <c r="AG106" s="35" t="str">
        <f t="shared" si="74"/>
        <v/>
      </c>
      <c r="AH106" s="35" t="str">
        <f t="shared" si="74"/>
        <v/>
      </c>
      <c r="AI106" s="35" t="str">
        <f t="shared" si="74"/>
        <v/>
      </c>
      <c r="AJ106" s="35" t="str">
        <f t="shared" si="74"/>
        <v/>
      </c>
      <c r="AK106" s="35" t="str">
        <f t="shared" si="74"/>
        <v/>
      </c>
      <c r="AL106" s="35" t="str">
        <f t="shared" si="74"/>
        <v/>
      </c>
      <c r="AM106" s="35" t="str">
        <f t="shared" si="74"/>
        <v/>
      </c>
      <c r="AN106" s="35" t="str">
        <f t="shared" si="74"/>
        <v/>
      </c>
      <c r="AO106" s="35" t="str">
        <f t="shared" si="74"/>
        <v/>
      </c>
      <c r="AP106" s="35" t="str">
        <f t="shared" si="74"/>
        <v/>
      </c>
    </row>
    <row r="107" spans="2:42" x14ac:dyDescent="0.35">
      <c r="B107" s="38" t="s">
        <v>208</v>
      </c>
      <c r="C107" s="38" t="s">
        <v>239</v>
      </c>
      <c r="D107" s="400" t="s">
        <v>233</v>
      </c>
      <c r="E107" s="406" t="e">
        <f t="shared" ref="E107:Q107" si="85">E106/E105</f>
        <v>#DIV/0!</v>
      </c>
      <c r="F107" s="399" t="e">
        <f t="shared" si="85"/>
        <v>#DIV/0!</v>
      </c>
      <c r="G107" s="399" t="e">
        <f t="shared" si="85"/>
        <v>#DIV/0!</v>
      </c>
      <c r="H107" s="399" t="e">
        <f t="shared" si="85"/>
        <v>#DIV/0!</v>
      </c>
      <c r="I107" s="399" t="e">
        <f t="shared" si="85"/>
        <v>#DIV/0!</v>
      </c>
      <c r="J107" s="399" t="e">
        <f t="shared" si="85"/>
        <v>#DIV/0!</v>
      </c>
      <c r="K107" s="399" t="e">
        <f t="shared" si="85"/>
        <v>#DIV/0!</v>
      </c>
      <c r="L107" s="399" t="e">
        <f t="shared" si="85"/>
        <v>#DIV/0!</v>
      </c>
      <c r="M107" s="399" t="e">
        <f t="shared" si="85"/>
        <v>#DIV/0!</v>
      </c>
      <c r="N107" s="399" t="e">
        <f t="shared" si="85"/>
        <v>#DIV/0!</v>
      </c>
      <c r="O107" s="399" t="e">
        <f t="shared" si="85"/>
        <v>#DIV/0!</v>
      </c>
      <c r="P107" s="399" t="e">
        <f t="shared" si="85"/>
        <v>#DIV/0!</v>
      </c>
      <c r="Q107" s="399" t="e">
        <f t="shared" si="85"/>
        <v>#DIV/0!</v>
      </c>
      <c r="R107" s="405" t="e">
        <f>($Q$22-AVERAGE($M$22,$I$22,$E$22))+N107</f>
        <v>#DIV/0!</v>
      </c>
      <c r="S107" s="405" t="e">
        <f>($R$22-AVERAGE($N$22,$J$22,$F$22))+(O107)</f>
        <v>#DIV/0!</v>
      </c>
      <c r="T107" s="405" t="e">
        <f>($S$22-AVERAGE($O$22,$K$22,$G$22))+P107</f>
        <v>#DIV/0!</v>
      </c>
      <c r="V107" s="399" t="e">
        <f t="shared" ref="V107:Y107" si="86">V106/V105</f>
        <v>#DIV/0!</v>
      </c>
      <c r="W107" s="399" t="e">
        <f t="shared" si="86"/>
        <v>#DIV/0!</v>
      </c>
      <c r="X107" s="399" t="e">
        <f t="shared" si="86"/>
        <v>#DIV/0!</v>
      </c>
      <c r="Y107" s="399" t="e">
        <f t="shared" si="86"/>
        <v>#DIV/0!</v>
      </c>
      <c r="Z107" s="401" t="e">
        <f t="shared" si="78"/>
        <v>#DIV/0!</v>
      </c>
      <c r="AA107" s="402" t="e">
        <f t="shared" si="78"/>
        <v>#DIV/0!</v>
      </c>
      <c r="AB107" s="402" t="e">
        <f t="shared" si="78"/>
        <v>#DIV/0!</v>
      </c>
      <c r="AC107" s="403" t="e">
        <f>T107-Y107</f>
        <v>#DIV/0!</v>
      </c>
      <c r="AE107" s="399" t="str">
        <f t="shared" ref="AE107:AP107" si="87">IFERROR(I107-E107,"")</f>
        <v/>
      </c>
      <c r="AF107" s="399" t="str">
        <f t="shared" si="87"/>
        <v/>
      </c>
      <c r="AG107" s="399" t="str">
        <f t="shared" si="87"/>
        <v/>
      </c>
      <c r="AH107" s="399" t="str">
        <f t="shared" si="87"/>
        <v/>
      </c>
      <c r="AI107" s="399" t="str">
        <f t="shared" si="87"/>
        <v/>
      </c>
      <c r="AJ107" s="399" t="str">
        <f t="shared" si="87"/>
        <v/>
      </c>
      <c r="AK107" s="399" t="str">
        <f t="shared" si="87"/>
        <v/>
      </c>
      <c r="AL107" s="399" t="str">
        <f t="shared" si="87"/>
        <v/>
      </c>
      <c r="AM107" s="399" t="str">
        <f t="shared" si="87"/>
        <v/>
      </c>
      <c r="AN107" s="399" t="str">
        <f t="shared" si="87"/>
        <v/>
      </c>
      <c r="AO107" s="399" t="str">
        <f t="shared" si="87"/>
        <v/>
      </c>
      <c r="AP107" s="399" t="str">
        <f t="shared" si="87"/>
        <v/>
      </c>
    </row>
    <row r="108" spans="2:42" x14ac:dyDescent="0.35">
      <c r="B108" s="7"/>
      <c r="D108" s="396"/>
      <c r="Z108" s="16"/>
      <c r="AC108" s="17"/>
    </row>
    <row r="109" spans="2:42" x14ac:dyDescent="0.35">
      <c r="B109" s="7"/>
      <c r="D109" s="41" t="s">
        <v>240</v>
      </c>
      <c r="Z109" s="16"/>
      <c r="AC109" s="17"/>
    </row>
    <row r="110" spans="2:42" x14ac:dyDescent="0.35">
      <c r="B110" s="38" t="s">
        <v>208</v>
      </c>
      <c r="C110" s="38" t="s">
        <v>240</v>
      </c>
      <c r="D110" s="18" t="s">
        <v>217</v>
      </c>
      <c r="E110" s="19"/>
      <c r="F110" s="19"/>
      <c r="G110" s="19"/>
      <c r="H110" s="19"/>
      <c r="I110" s="19"/>
      <c r="J110" s="19"/>
      <c r="K110" s="19"/>
      <c r="L110" s="19"/>
      <c r="M110" s="19"/>
      <c r="N110" s="19"/>
      <c r="O110" s="19"/>
      <c r="P110" s="19"/>
      <c r="Q110" s="19"/>
      <c r="R110" s="36"/>
      <c r="S110" s="36"/>
      <c r="T110" s="36"/>
      <c r="V110" s="19"/>
      <c r="W110" s="19"/>
      <c r="X110" s="19"/>
      <c r="Y110" s="19"/>
      <c r="Z110" s="20">
        <f t="shared" ref="Z110:AC117" si="88">Q110-V110</f>
        <v>0</v>
      </c>
      <c r="AA110" s="19">
        <f t="shared" si="88"/>
        <v>0</v>
      </c>
      <c r="AB110" s="19">
        <f t="shared" si="88"/>
        <v>0</v>
      </c>
      <c r="AC110" s="21">
        <f t="shared" si="88"/>
        <v>0</v>
      </c>
      <c r="AE110" s="22" t="str">
        <f t="shared" ref="AE110:AP123" si="89">IFERROR(I110/E110-1,"")</f>
        <v/>
      </c>
      <c r="AF110" s="22" t="str">
        <f t="shared" si="89"/>
        <v/>
      </c>
      <c r="AG110" s="22" t="str">
        <f t="shared" si="89"/>
        <v/>
      </c>
      <c r="AH110" s="22" t="str">
        <f t="shared" si="89"/>
        <v/>
      </c>
      <c r="AI110" s="22" t="str">
        <f t="shared" si="89"/>
        <v/>
      </c>
      <c r="AJ110" s="22" t="str">
        <f t="shared" si="89"/>
        <v/>
      </c>
      <c r="AK110" s="22" t="str">
        <f t="shared" si="89"/>
        <v/>
      </c>
      <c r="AL110" s="22" t="str">
        <f t="shared" si="89"/>
        <v/>
      </c>
      <c r="AM110" s="22" t="str">
        <f t="shared" si="89"/>
        <v/>
      </c>
      <c r="AN110" s="22" t="str">
        <f t="shared" si="89"/>
        <v/>
      </c>
      <c r="AO110" s="22" t="str">
        <f t="shared" si="89"/>
        <v/>
      </c>
      <c r="AP110" s="22" t="str">
        <f t="shared" si="89"/>
        <v/>
      </c>
    </row>
    <row r="111" spans="2:42" x14ac:dyDescent="0.35">
      <c r="B111" s="38" t="s">
        <v>208</v>
      </c>
      <c r="C111" s="38" t="s">
        <v>240</v>
      </c>
      <c r="D111" s="18" t="s">
        <v>219</v>
      </c>
      <c r="E111" s="19"/>
      <c r="F111" s="19"/>
      <c r="G111" s="19"/>
      <c r="H111" s="19"/>
      <c r="I111" s="19"/>
      <c r="J111" s="19"/>
      <c r="K111" s="19"/>
      <c r="L111" s="19"/>
      <c r="M111" s="19"/>
      <c r="N111" s="19"/>
      <c r="O111" s="19"/>
      <c r="P111" s="19"/>
      <c r="Q111" s="19"/>
      <c r="R111" s="19"/>
      <c r="S111" s="37"/>
      <c r="T111" s="37"/>
      <c r="V111" s="19"/>
      <c r="W111" s="19"/>
      <c r="X111" s="19"/>
      <c r="Y111" s="19"/>
      <c r="Z111" s="20">
        <f t="shared" si="88"/>
        <v>0</v>
      </c>
      <c r="AA111" s="19">
        <f t="shared" si="88"/>
        <v>0</v>
      </c>
      <c r="AB111" s="19">
        <f t="shared" si="88"/>
        <v>0</v>
      </c>
      <c r="AC111" s="21">
        <f t="shared" si="88"/>
        <v>0</v>
      </c>
      <c r="AE111" s="22" t="str">
        <f t="shared" si="89"/>
        <v/>
      </c>
      <c r="AF111" s="22" t="str">
        <f t="shared" si="89"/>
        <v/>
      </c>
      <c r="AG111" s="22" t="str">
        <f t="shared" si="89"/>
        <v/>
      </c>
      <c r="AH111" s="22" t="str">
        <f t="shared" si="89"/>
        <v/>
      </c>
      <c r="AI111" s="22" t="str">
        <f t="shared" si="89"/>
        <v/>
      </c>
      <c r="AJ111" s="22" t="str">
        <f t="shared" si="89"/>
        <v/>
      </c>
      <c r="AK111" s="22" t="str">
        <f t="shared" si="89"/>
        <v/>
      </c>
      <c r="AL111" s="22" t="str">
        <f t="shared" si="89"/>
        <v/>
      </c>
      <c r="AM111" s="22" t="str">
        <f t="shared" si="89"/>
        <v/>
      </c>
      <c r="AN111" s="22" t="str">
        <f t="shared" si="89"/>
        <v/>
      </c>
      <c r="AO111" s="22" t="str">
        <f t="shared" si="89"/>
        <v/>
      </c>
      <c r="AP111" s="22" t="str">
        <f t="shared" si="89"/>
        <v/>
      </c>
    </row>
    <row r="112" spans="2:42" x14ac:dyDescent="0.35">
      <c r="B112" s="38" t="s">
        <v>208</v>
      </c>
      <c r="C112" s="38" t="s">
        <v>240</v>
      </c>
      <c r="D112" s="18" t="s">
        <v>220</v>
      </c>
      <c r="E112" s="393"/>
      <c r="F112" s="394"/>
      <c r="G112" s="395"/>
      <c r="H112" s="388"/>
      <c r="I112" s="393"/>
      <c r="J112" s="394"/>
      <c r="K112" s="395"/>
      <c r="L112" s="388"/>
      <c r="M112" s="393"/>
      <c r="N112" s="394"/>
      <c r="O112" s="395"/>
      <c r="P112" s="388"/>
      <c r="Q112" s="393"/>
      <c r="R112" s="19"/>
      <c r="S112" s="19" t="e">
        <f>S113-SUM(S110:S111)</f>
        <v>#DIV/0!</v>
      </c>
      <c r="T112" s="19" t="e">
        <f>T113-SUM(T110:T111)</f>
        <v>#DIV/0!</v>
      </c>
      <c r="V112" s="393"/>
      <c r="W112" s="394"/>
      <c r="X112" s="395"/>
      <c r="Y112" s="388"/>
      <c r="Z112" s="20">
        <f t="shared" si="88"/>
        <v>0</v>
      </c>
      <c r="AA112" s="19">
        <f t="shared" si="88"/>
        <v>0</v>
      </c>
      <c r="AB112" s="19" t="e">
        <f t="shared" si="88"/>
        <v>#DIV/0!</v>
      </c>
      <c r="AC112" s="21" t="e">
        <f t="shared" si="88"/>
        <v>#DIV/0!</v>
      </c>
      <c r="AE112" s="22" t="str">
        <f t="shared" si="89"/>
        <v/>
      </c>
      <c r="AF112" s="22" t="str">
        <f t="shared" si="89"/>
        <v/>
      </c>
      <c r="AG112" s="22" t="str">
        <f t="shared" si="89"/>
        <v/>
      </c>
      <c r="AH112" s="22" t="str">
        <f t="shared" si="89"/>
        <v/>
      </c>
      <c r="AI112" s="22" t="str">
        <f t="shared" si="89"/>
        <v/>
      </c>
      <c r="AJ112" s="22" t="str">
        <f t="shared" si="89"/>
        <v/>
      </c>
      <c r="AK112" s="22" t="str">
        <f t="shared" si="89"/>
        <v/>
      </c>
      <c r="AL112" s="22" t="str">
        <f t="shared" si="89"/>
        <v/>
      </c>
      <c r="AM112" s="22" t="str">
        <f t="shared" si="89"/>
        <v/>
      </c>
      <c r="AN112" s="22" t="str">
        <f t="shared" si="89"/>
        <v/>
      </c>
      <c r="AO112" s="22" t="str">
        <f t="shared" si="89"/>
        <v/>
      </c>
      <c r="AP112" s="22" t="str">
        <f t="shared" si="89"/>
        <v/>
      </c>
    </row>
    <row r="113" spans="2:42" x14ac:dyDescent="0.35">
      <c r="B113" s="38" t="s">
        <v>208</v>
      </c>
      <c r="C113" s="38" t="s">
        <v>240</v>
      </c>
      <c r="D113" s="396" t="s">
        <v>221</v>
      </c>
      <c r="E113" s="23">
        <f t="shared" ref="E113:Q113" si="90">SUM(E110:E112)</f>
        <v>0</v>
      </c>
      <c r="F113" s="23">
        <f t="shared" si="90"/>
        <v>0</v>
      </c>
      <c r="G113" s="23">
        <f t="shared" si="90"/>
        <v>0</v>
      </c>
      <c r="H113" s="23">
        <f t="shared" si="90"/>
        <v>0</v>
      </c>
      <c r="I113" s="23">
        <f t="shared" si="90"/>
        <v>0</v>
      </c>
      <c r="J113" s="23">
        <f t="shared" si="90"/>
        <v>0</v>
      </c>
      <c r="K113" s="23">
        <f t="shared" si="90"/>
        <v>0</v>
      </c>
      <c r="L113" s="23">
        <f t="shared" si="90"/>
        <v>0</v>
      </c>
      <c r="M113" s="23">
        <f t="shared" si="90"/>
        <v>0</v>
      </c>
      <c r="N113" s="23">
        <f t="shared" si="90"/>
        <v>0</v>
      </c>
      <c r="O113" s="23">
        <f t="shared" si="90"/>
        <v>0</v>
      </c>
      <c r="P113" s="23">
        <f t="shared" si="90"/>
        <v>0</v>
      </c>
      <c r="Q113" s="23">
        <f t="shared" si="90"/>
        <v>0</v>
      </c>
      <c r="R113" s="23" t="e">
        <f>SUM(R122:R123)</f>
        <v>#DIV/0!</v>
      </c>
      <c r="S113" s="23" t="e">
        <f>SUM(S122:S123)</f>
        <v>#DIV/0!</v>
      </c>
      <c r="T113" s="23" t="e">
        <f>SUM(T122:T123)</f>
        <v>#DIV/0!</v>
      </c>
      <c r="V113" s="23">
        <f t="shared" ref="V113:Y113" si="91">SUM(V110:V112)</f>
        <v>0</v>
      </c>
      <c r="W113" s="23">
        <f t="shared" si="91"/>
        <v>0</v>
      </c>
      <c r="X113" s="23">
        <f t="shared" si="91"/>
        <v>0</v>
      </c>
      <c r="Y113" s="23">
        <f t="shared" si="91"/>
        <v>0</v>
      </c>
      <c r="Z113" s="397">
        <f t="shared" si="88"/>
        <v>0</v>
      </c>
      <c r="AA113" s="388" t="e">
        <f t="shared" si="88"/>
        <v>#DIV/0!</v>
      </c>
      <c r="AB113" s="388" t="e">
        <f t="shared" si="88"/>
        <v>#DIV/0!</v>
      </c>
      <c r="AC113" s="398" t="e">
        <f t="shared" si="88"/>
        <v>#DIV/0!</v>
      </c>
      <c r="AE113" s="399" t="str">
        <f t="shared" si="89"/>
        <v/>
      </c>
      <c r="AF113" s="399" t="str">
        <f t="shared" si="89"/>
        <v/>
      </c>
      <c r="AG113" s="399" t="str">
        <f t="shared" si="89"/>
        <v/>
      </c>
      <c r="AH113" s="399" t="str">
        <f t="shared" si="89"/>
        <v/>
      </c>
      <c r="AI113" s="399" t="str">
        <f t="shared" si="89"/>
        <v/>
      </c>
      <c r="AJ113" s="399" t="str">
        <f t="shared" si="89"/>
        <v/>
      </c>
      <c r="AK113" s="399" t="str">
        <f t="shared" si="89"/>
        <v/>
      </c>
      <c r="AL113" s="399" t="str">
        <f t="shared" si="89"/>
        <v/>
      </c>
      <c r="AM113" s="399" t="str">
        <f t="shared" si="89"/>
        <v/>
      </c>
      <c r="AN113" s="399" t="str">
        <f t="shared" si="89"/>
        <v/>
      </c>
      <c r="AO113" s="399" t="str">
        <f t="shared" si="89"/>
        <v/>
      </c>
      <c r="AP113" s="399" t="str">
        <f t="shared" si="89"/>
        <v/>
      </c>
    </row>
    <row r="114" spans="2:42" x14ac:dyDescent="0.35">
      <c r="B114" s="38" t="s">
        <v>208</v>
      </c>
      <c r="C114" s="38" t="s">
        <v>240</v>
      </c>
      <c r="D114" s="396" t="s">
        <v>223</v>
      </c>
      <c r="E114" s="19"/>
      <c r="F114" s="19"/>
      <c r="G114" s="19"/>
      <c r="H114" s="19"/>
      <c r="I114" s="19"/>
      <c r="J114" s="19"/>
      <c r="K114" s="19"/>
      <c r="L114" s="19"/>
      <c r="M114" s="19"/>
      <c r="N114" s="19"/>
      <c r="O114" s="19"/>
      <c r="P114" s="19"/>
      <c r="Q114" s="19"/>
      <c r="R114" s="19">
        <v>0</v>
      </c>
      <c r="S114" s="19" t="e">
        <f>O114*(1+AVERAGE(AH114:AM114))</f>
        <v>#DIV/0!</v>
      </c>
      <c r="T114" s="19" t="e">
        <f>P114*(1+AVERAGE(AI114:AN114))</f>
        <v>#DIV/0!</v>
      </c>
      <c r="V114" s="19"/>
      <c r="W114" s="19"/>
      <c r="X114" s="19"/>
      <c r="Y114" s="19"/>
      <c r="Z114" s="397">
        <f t="shared" si="88"/>
        <v>0</v>
      </c>
      <c r="AA114" s="388">
        <f t="shared" si="88"/>
        <v>0</v>
      </c>
      <c r="AB114" s="388" t="e">
        <f t="shared" si="88"/>
        <v>#DIV/0!</v>
      </c>
      <c r="AC114" s="398" t="e">
        <f t="shared" si="88"/>
        <v>#DIV/0!</v>
      </c>
      <c r="AE114" s="399" t="str">
        <f t="shared" si="89"/>
        <v/>
      </c>
      <c r="AF114" s="399" t="str">
        <f t="shared" si="89"/>
        <v/>
      </c>
      <c r="AG114" s="399" t="str">
        <f t="shared" si="89"/>
        <v/>
      </c>
      <c r="AH114" s="399" t="str">
        <f t="shared" si="89"/>
        <v/>
      </c>
      <c r="AI114" s="399" t="str">
        <f t="shared" si="89"/>
        <v/>
      </c>
      <c r="AJ114" s="399" t="str">
        <f t="shared" si="89"/>
        <v/>
      </c>
      <c r="AK114" s="399" t="str">
        <f t="shared" si="89"/>
        <v/>
      </c>
      <c r="AL114" s="399" t="str">
        <f t="shared" si="89"/>
        <v/>
      </c>
      <c r="AM114" s="399" t="str">
        <f t="shared" si="89"/>
        <v/>
      </c>
      <c r="AN114" s="399" t="str">
        <f t="shared" si="89"/>
        <v/>
      </c>
      <c r="AO114" s="399" t="str">
        <f t="shared" si="89"/>
        <v/>
      </c>
      <c r="AP114" s="399" t="str">
        <f t="shared" si="89"/>
        <v/>
      </c>
    </row>
    <row r="115" spans="2:42" x14ac:dyDescent="0.35">
      <c r="B115" s="38" t="s">
        <v>208</v>
      </c>
      <c r="C115" s="38" t="s">
        <v>240</v>
      </c>
      <c r="D115" s="396" t="s">
        <v>224</v>
      </c>
      <c r="E115" s="19"/>
      <c r="F115" s="19"/>
      <c r="G115" s="19"/>
      <c r="H115" s="19"/>
      <c r="I115" s="19"/>
      <c r="J115" s="19"/>
      <c r="K115" s="19"/>
      <c r="L115" s="19"/>
      <c r="M115" s="19"/>
      <c r="N115" s="19"/>
      <c r="O115" s="19"/>
      <c r="P115" s="19"/>
      <c r="Q115" s="19"/>
      <c r="R115" s="19">
        <v>0</v>
      </c>
      <c r="S115" s="19">
        <f t="shared" ref="S115:T118" si="92">(R115-N115)/4+$Q115</f>
        <v>0</v>
      </c>
      <c r="T115" s="19">
        <f t="shared" si="92"/>
        <v>0</v>
      </c>
      <c r="V115" s="19"/>
      <c r="W115" s="19"/>
      <c r="X115" s="19"/>
      <c r="Y115" s="19"/>
      <c r="Z115" s="397">
        <f t="shared" si="88"/>
        <v>0</v>
      </c>
      <c r="AA115" s="388">
        <f t="shared" si="88"/>
        <v>0</v>
      </c>
      <c r="AB115" s="388">
        <f t="shared" si="88"/>
        <v>0</v>
      </c>
      <c r="AC115" s="398">
        <f t="shared" si="88"/>
        <v>0</v>
      </c>
      <c r="AE115" s="399" t="str">
        <f t="shared" si="89"/>
        <v/>
      </c>
      <c r="AF115" s="399" t="str">
        <f t="shared" si="89"/>
        <v/>
      </c>
      <c r="AG115" s="399" t="str">
        <f t="shared" si="89"/>
        <v/>
      </c>
      <c r="AH115" s="399" t="str">
        <f t="shared" si="89"/>
        <v/>
      </c>
      <c r="AI115" s="399" t="str">
        <f t="shared" si="89"/>
        <v/>
      </c>
      <c r="AJ115" s="399" t="str">
        <f t="shared" si="89"/>
        <v/>
      </c>
      <c r="AK115" s="399" t="str">
        <f t="shared" si="89"/>
        <v/>
      </c>
      <c r="AL115" s="399" t="str">
        <f t="shared" si="89"/>
        <v/>
      </c>
      <c r="AM115" s="399" t="str">
        <f t="shared" si="89"/>
        <v/>
      </c>
      <c r="AN115" s="399" t="str">
        <f t="shared" si="89"/>
        <v/>
      </c>
      <c r="AO115" s="399" t="str">
        <f t="shared" si="89"/>
        <v/>
      </c>
      <c r="AP115" s="399" t="str">
        <f t="shared" si="89"/>
        <v/>
      </c>
    </row>
    <row r="116" spans="2:42" x14ac:dyDescent="0.35">
      <c r="B116" s="38" t="s">
        <v>208</v>
      </c>
      <c r="C116" s="38" t="s">
        <v>240</v>
      </c>
      <c r="D116" s="396" t="s">
        <v>225</v>
      </c>
      <c r="E116" s="19"/>
      <c r="F116" s="19"/>
      <c r="G116" s="19"/>
      <c r="H116" s="19"/>
      <c r="I116" s="19"/>
      <c r="J116" s="19"/>
      <c r="K116" s="19"/>
      <c r="L116" s="19"/>
      <c r="M116" s="19"/>
      <c r="N116" s="19"/>
      <c r="O116" s="19"/>
      <c r="P116" s="19"/>
      <c r="Q116" s="19"/>
      <c r="R116" s="19">
        <f>($Q116-M116)/4+$Q116</f>
        <v>0</v>
      </c>
      <c r="S116" s="19">
        <f t="shared" si="92"/>
        <v>0</v>
      </c>
      <c r="T116" s="19">
        <f t="shared" si="92"/>
        <v>0</v>
      </c>
      <c r="V116" s="19"/>
      <c r="W116" s="19"/>
      <c r="X116" s="19"/>
      <c r="Y116" s="19"/>
      <c r="Z116" s="397">
        <f t="shared" si="88"/>
        <v>0</v>
      </c>
      <c r="AA116" s="388">
        <f t="shared" si="88"/>
        <v>0</v>
      </c>
      <c r="AB116" s="388">
        <f t="shared" si="88"/>
        <v>0</v>
      </c>
      <c r="AC116" s="398">
        <f t="shared" si="88"/>
        <v>0</v>
      </c>
      <c r="AE116" s="399" t="str">
        <f t="shared" si="89"/>
        <v/>
      </c>
      <c r="AF116" s="399" t="str">
        <f t="shared" si="89"/>
        <v/>
      </c>
      <c r="AG116" s="399" t="str">
        <f t="shared" si="89"/>
        <v/>
      </c>
      <c r="AH116" s="399" t="str">
        <f t="shared" si="89"/>
        <v/>
      </c>
      <c r="AI116" s="399" t="str">
        <f t="shared" si="89"/>
        <v/>
      </c>
      <c r="AJ116" s="399" t="str">
        <f t="shared" si="89"/>
        <v/>
      </c>
      <c r="AK116" s="399" t="str">
        <f t="shared" si="89"/>
        <v/>
      </c>
      <c r="AL116" s="399" t="str">
        <f t="shared" si="89"/>
        <v/>
      </c>
      <c r="AM116" s="399" t="str">
        <f t="shared" si="89"/>
        <v/>
      </c>
      <c r="AN116" s="399" t="str">
        <f t="shared" si="89"/>
        <v/>
      </c>
      <c r="AO116" s="399" t="str">
        <f t="shared" si="89"/>
        <v/>
      </c>
      <c r="AP116" s="399" t="str">
        <f t="shared" si="89"/>
        <v/>
      </c>
    </row>
    <row r="117" spans="2:42" x14ac:dyDescent="0.35">
      <c r="B117" s="38" t="s">
        <v>208</v>
      </c>
      <c r="C117" s="38" t="s">
        <v>240</v>
      </c>
      <c r="D117" s="396" t="s">
        <v>226</v>
      </c>
      <c r="E117" s="19"/>
      <c r="F117" s="19"/>
      <c r="G117" s="19"/>
      <c r="H117" s="19"/>
      <c r="I117" s="19"/>
      <c r="J117" s="19"/>
      <c r="K117" s="19"/>
      <c r="L117" s="19"/>
      <c r="M117" s="19"/>
      <c r="N117" s="19"/>
      <c r="O117" s="19"/>
      <c r="P117" s="19"/>
      <c r="Q117" s="19"/>
      <c r="R117" s="19">
        <v>0</v>
      </c>
      <c r="S117" s="19">
        <f t="shared" si="92"/>
        <v>0</v>
      </c>
      <c r="T117" s="19">
        <f t="shared" si="92"/>
        <v>0</v>
      </c>
      <c r="V117" s="19"/>
      <c r="W117" s="19"/>
      <c r="X117" s="19"/>
      <c r="Y117" s="19"/>
      <c r="Z117" s="397">
        <f t="shared" si="88"/>
        <v>0</v>
      </c>
      <c r="AA117" s="388">
        <f t="shared" si="88"/>
        <v>0</v>
      </c>
      <c r="AB117" s="388">
        <f t="shared" si="88"/>
        <v>0</v>
      </c>
      <c r="AC117" s="398">
        <f t="shared" si="88"/>
        <v>0</v>
      </c>
      <c r="AE117" s="399" t="str">
        <f t="shared" si="89"/>
        <v/>
      </c>
      <c r="AF117" s="399" t="str">
        <f t="shared" si="89"/>
        <v/>
      </c>
      <c r="AG117" s="399" t="str">
        <f t="shared" si="89"/>
        <v/>
      </c>
      <c r="AH117" s="399" t="str">
        <f t="shared" si="89"/>
        <v/>
      </c>
      <c r="AI117" s="399" t="str">
        <f t="shared" si="89"/>
        <v/>
      </c>
      <c r="AJ117" s="399" t="str">
        <f t="shared" si="89"/>
        <v/>
      </c>
      <c r="AK117" s="399" t="str">
        <f t="shared" si="89"/>
        <v/>
      </c>
      <c r="AL117" s="399" t="str">
        <f t="shared" si="89"/>
        <v/>
      </c>
      <c r="AM117" s="399" t="str">
        <f t="shared" si="89"/>
        <v/>
      </c>
      <c r="AN117" s="399" t="str">
        <f t="shared" si="89"/>
        <v/>
      </c>
      <c r="AO117" s="399" t="str">
        <f t="shared" si="89"/>
        <v/>
      </c>
      <c r="AP117" s="399" t="str">
        <f t="shared" si="89"/>
        <v/>
      </c>
    </row>
    <row r="118" spans="2:42" x14ac:dyDescent="0.35">
      <c r="B118" s="38" t="s">
        <v>208</v>
      </c>
      <c r="C118" s="38" t="s">
        <v>240</v>
      </c>
      <c r="D118" s="396" t="s">
        <v>235</v>
      </c>
      <c r="E118" s="19"/>
      <c r="F118" s="19"/>
      <c r="G118" s="19"/>
      <c r="H118" s="19"/>
      <c r="I118" s="19"/>
      <c r="J118" s="19"/>
      <c r="K118" s="19"/>
      <c r="L118" s="19"/>
      <c r="M118" s="19"/>
      <c r="N118" s="19"/>
      <c r="O118" s="19"/>
      <c r="P118" s="19"/>
      <c r="Q118" s="19"/>
      <c r="R118" s="19">
        <v>0</v>
      </c>
      <c r="S118" s="19">
        <f t="shared" si="92"/>
        <v>0</v>
      </c>
      <c r="T118" s="19">
        <f t="shared" si="92"/>
        <v>0</v>
      </c>
      <c r="V118" s="19"/>
      <c r="W118" s="19"/>
      <c r="X118" s="19"/>
      <c r="Y118" s="19"/>
      <c r="Z118" s="397">
        <f>Q118-V118</f>
        <v>0</v>
      </c>
      <c r="AA118" s="388">
        <f>R118-W118</f>
        <v>0</v>
      </c>
      <c r="AB118" s="388">
        <f>S118-X118</f>
        <v>0</v>
      </c>
      <c r="AC118" s="398">
        <f>T118-Y118</f>
        <v>0</v>
      </c>
      <c r="AE118" s="399" t="str">
        <f t="shared" si="89"/>
        <v/>
      </c>
      <c r="AF118" s="399" t="str">
        <f t="shared" si="89"/>
        <v/>
      </c>
      <c r="AG118" s="399" t="str">
        <f t="shared" si="89"/>
        <v/>
      </c>
      <c r="AH118" s="399" t="str">
        <f t="shared" si="89"/>
        <v/>
      </c>
      <c r="AI118" s="399" t="str">
        <f t="shared" si="89"/>
        <v/>
      </c>
      <c r="AJ118" s="399" t="str">
        <f t="shared" si="89"/>
        <v/>
      </c>
      <c r="AK118" s="399" t="str">
        <f t="shared" si="89"/>
        <v/>
      </c>
      <c r="AL118" s="399" t="str">
        <f t="shared" si="89"/>
        <v/>
      </c>
      <c r="AM118" s="399" t="str">
        <f t="shared" si="89"/>
        <v/>
      </c>
      <c r="AN118" s="399" t="str">
        <f t="shared" si="89"/>
        <v/>
      </c>
      <c r="AO118" s="399" t="str">
        <f t="shared" si="89"/>
        <v/>
      </c>
      <c r="AP118" s="399" t="str">
        <f t="shared" si="89"/>
        <v/>
      </c>
    </row>
    <row r="119" spans="2:42" x14ac:dyDescent="0.35">
      <c r="B119" s="38" t="s">
        <v>208</v>
      </c>
      <c r="C119" s="38" t="s">
        <v>240</v>
      </c>
      <c r="D119" s="396" t="s">
        <v>236</v>
      </c>
      <c r="E119" s="19"/>
      <c r="F119" s="19"/>
      <c r="G119" s="19"/>
      <c r="H119" s="19"/>
      <c r="I119" s="19"/>
      <c r="J119" s="19"/>
      <c r="K119" s="19"/>
      <c r="L119" s="19"/>
      <c r="M119" s="19"/>
      <c r="N119" s="19"/>
      <c r="O119" s="19"/>
      <c r="P119" s="19"/>
      <c r="Q119" s="19"/>
      <c r="R119" s="19">
        <v>0</v>
      </c>
      <c r="S119" s="388">
        <f>O119*$B$2</f>
        <v>0</v>
      </c>
      <c r="T119" s="388">
        <f>P119*$B$2</f>
        <v>0</v>
      </c>
      <c r="V119" s="19"/>
      <c r="W119" s="19"/>
      <c r="X119" s="19"/>
      <c r="Y119" s="19"/>
      <c r="Z119" s="397">
        <f t="shared" ref="Z119:AC124" si="93">Q119-V119</f>
        <v>0</v>
      </c>
      <c r="AA119" s="388">
        <f t="shared" si="93"/>
        <v>0</v>
      </c>
      <c r="AB119" s="388">
        <f t="shared" si="93"/>
        <v>0</v>
      </c>
      <c r="AC119" s="398">
        <f t="shared" si="93"/>
        <v>0</v>
      </c>
      <c r="AE119" s="399" t="str">
        <f t="shared" si="89"/>
        <v/>
      </c>
      <c r="AF119" s="399" t="str">
        <f t="shared" si="89"/>
        <v/>
      </c>
      <c r="AG119" s="399" t="str">
        <f t="shared" si="89"/>
        <v/>
      </c>
      <c r="AH119" s="399" t="str">
        <f t="shared" si="89"/>
        <v/>
      </c>
      <c r="AI119" s="399" t="str">
        <f t="shared" si="89"/>
        <v/>
      </c>
      <c r="AJ119" s="399" t="str">
        <f t="shared" si="89"/>
        <v/>
      </c>
      <c r="AK119" s="399" t="str">
        <f t="shared" si="89"/>
        <v/>
      </c>
      <c r="AL119" s="399" t="str">
        <f t="shared" si="89"/>
        <v/>
      </c>
      <c r="AM119" s="399" t="str">
        <f t="shared" si="89"/>
        <v/>
      </c>
      <c r="AN119" s="399" t="str">
        <f t="shared" si="89"/>
        <v/>
      </c>
      <c r="AO119" s="399" t="str">
        <f t="shared" si="89"/>
        <v/>
      </c>
      <c r="AP119" s="399" t="str">
        <f t="shared" si="89"/>
        <v/>
      </c>
    </row>
    <row r="120" spans="2:42" x14ac:dyDescent="0.35">
      <c r="B120" s="38" t="s">
        <v>208</v>
      </c>
      <c r="C120" s="38" t="s">
        <v>240</v>
      </c>
      <c r="D120" s="25" t="s">
        <v>229</v>
      </c>
      <c r="E120" s="26">
        <f>SUM(E113:E119)</f>
        <v>0</v>
      </c>
      <c r="F120" s="27">
        <f t="shared" ref="F120:Q120" si="94">SUM(F113:F119)</f>
        <v>0</v>
      </c>
      <c r="G120" s="28">
        <f t="shared" si="94"/>
        <v>0</v>
      </c>
      <c r="H120" s="23">
        <f t="shared" si="94"/>
        <v>0</v>
      </c>
      <c r="I120" s="26">
        <f t="shared" si="94"/>
        <v>0</v>
      </c>
      <c r="J120" s="27">
        <f t="shared" si="94"/>
        <v>0</v>
      </c>
      <c r="K120" s="28">
        <f t="shared" si="94"/>
        <v>0</v>
      </c>
      <c r="L120" s="23">
        <f t="shared" si="94"/>
        <v>0</v>
      </c>
      <c r="M120" s="26">
        <f t="shared" si="94"/>
        <v>0</v>
      </c>
      <c r="N120" s="27">
        <f t="shared" si="94"/>
        <v>0</v>
      </c>
      <c r="O120" s="28">
        <f t="shared" si="94"/>
        <v>0</v>
      </c>
      <c r="P120" s="23">
        <f t="shared" si="94"/>
        <v>0</v>
      </c>
      <c r="Q120" s="26">
        <f t="shared" si="94"/>
        <v>0</v>
      </c>
      <c r="R120" s="23" t="e">
        <f>SUM(R113:R119)</f>
        <v>#DIV/0!</v>
      </c>
      <c r="S120" s="23" t="e">
        <f>SUM(S113:S119)</f>
        <v>#DIV/0!</v>
      </c>
      <c r="T120" s="23" t="e">
        <f>SUM(T113:T119)</f>
        <v>#DIV/0!</v>
      </c>
      <c r="U120" s="8"/>
      <c r="V120" s="26">
        <f t="shared" ref="V120:Y120" si="95">SUM(V113:V119)</f>
        <v>0</v>
      </c>
      <c r="W120" s="27">
        <f t="shared" si="95"/>
        <v>0</v>
      </c>
      <c r="X120" s="28">
        <f t="shared" si="95"/>
        <v>0</v>
      </c>
      <c r="Y120" s="23">
        <f t="shared" si="95"/>
        <v>0</v>
      </c>
      <c r="Z120" s="29">
        <f t="shared" si="93"/>
        <v>0</v>
      </c>
      <c r="AA120" s="23" t="e">
        <f t="shared" si="93"/>
        <v>#DIV/0!</v>
      </c>
      <c r="AB120" s="23" t="e">
        <f t="shared" si="93"/>
        <v>#DIV/0!</v>
      </c>
      <c r="AC120" s="30" t="e">
        <f t="shared" si="93"/>
        <v>#DIV/0!</v>
      </c>
      <c r="AE120" s="31" t="str">
        <f t="shared" si="89"/>
        <v/>
      </c>
      <c r="AF120" s="31" t="str">
        <f t="shared" si="89"/>
        <v/>
      </c>
      <c r="AG120" s="31" t="str">
        <f t="shared" si="89"/>
        <v/>
      </c>
      <c r="AH120" s="31" t="str">
        <f t="shared" si="89"/>
        <v/>
      </c>
      <c r="AI120" s="31" t="str">
        <f t="shared" si="89"/>
        <v/>
      </c>
      <c r="AJ120" s="31" t="str">
        <f t="shared" si="89"/>
        <v/>
      </c>
      <c r="AK120" s="31" t="str">
        <f t="shared" si="89"/>
        <v/>
      </c>
      <c r="AL120" s="31" t="str">
        <f t="shared" si="89"/>
        <v/>
      </c>
      <c r="AM120" s="31" t="str">
        <f t="shared" si="89"/>
        <v/>
      </c>
      <c r="AN120" s="31" t="str">
        <f t="shared" si="89"/>
        <v/>
      </c>
      <c r="AO120" s="31" t="str">
        <f t="shared" si="89"/>
        <v/>
      </c>
      <c r="AP120" s="31" t="str">
        <f t="shared" si="89"/>
        <v/>
      </c>
    </row>
    <row r="121" spans="2:42" x14ac:dyDescent="0.35">
      <c r="B121" s="38" t="s">
        <v>208</v>
      </c>
      <c r="C121" s="38" t="s">
        <v>240</v>
      </c>
      <c r="D121" s="400" t="s">
        <v>230</v>
      </c>
      <c r="E121" s="388"/>
      <c r="F121" s="388"/>
      <c r="G121" s="388"/>
      <c r="H121" s="388"/>
      <c r="I121" s="388"/>
      <c r="J121" s="388"/>
      <c r="K121" s="388"/>
      <c r="L121" s="388"/>
      <c r="M121" s="388"/>
      <c r="N121" s="388"/>
      <c r="O121" s="388"/>
      <c r="P121" s="388"/>
      <c r="Q121" s="388"/>
      <c r="R121" s="19"/>
      <c r="S121" s="19"/>
      <c r="T121" s="19"/>
      <c r="V121" s="388"/>
      <c r="W121" s="388"/>
      <c r="X121" s="388"/>
      <c r="Y121" s="388"/>
      <c r="Z121" s="397">
        <f t="shared" si="93"/>
        <v>0</v>
      </c>
      <c r="AA121" s="388">
        <f t="shared" si="93"/>
        <v>0</v>
      </c>
      <c r="AB121" s="388">
        <f t="shared" si="93"/>
        <v>0</v>
      </c>
      <c r="AC121" s="398">
        <f>T121-Y121</f>
        <v>0</v>
      </c>
      <c r="AE121" s="399" t="str">
        <f t="shared" si="89"/>
        <v/>
      </c>
      <c r="AF121" s="399" t="str">
        <f t="shared" si="89"/>
        <v/>
      </c>
      <c r="AG121" s="399" t="str">
        <f t="shared" si="89"/>
        <v/>
      </c>
      <c r="AH121" s="399" t="str">
        <f t="shared" si="89"/>
        <v/>
      </c>
      <c r="AI121" s="399" t="str">
        <f t="shared" si="89"/>
        <v/>
      </c>
      <c r="AJ121" s="399" t="str">
        <f t="shared" si="89"/>
        <v/>
      </c>
      <c r="AK121" s="399" t="str">
        <f t="shared" si="89"/>
        <v/>
      </c>
      <c r="AL121" s="399" t="str">
        <f t="shared" si="89"/>
        <v/>
      </c>
      <c r="AM121" s="399" t="str">
        <f t="shared" si="89"/>
        <v/>
      </c>
      <c r="AN121" s="399" t="str">
        <f t="shared" si="89"/>
        <v/>
      </c>
      <c r="AO121" s="399" t="str">
        <f t="shared" si="89"/>
        <v/>
      </c>
      <c r="AP121" s="399" t="str">
        <f t="shared" si="89"/>
        <v/>
      </c>
    </row>
    <row r="122" spans="2:42" x14ac:dyDescent="0.35">
      <c r="B122" s="38" t="s">
        <v>208</v>
      </c>
      <c r="C122" s="38" t="s">
        <v>240</v>
      </c>
      <c r="D122" s="400" t="s">
        <v>231</v>
      </c>
      <c r="E122" s="388">
        <f t="shared" ref="E122:T122" si="96">SUM(E121,E110)</f>
        <v>0</v>
      </c>
      <c r="F122" s="388">
        <f t="shared" si="96"/>
        <v>0</v>
      </c>
      <c r="G122" s="388">
        <f t="shared" si="96"/>
        <v>0</v>
      </c>
      <c r="H122" s="388">
        <f t="shared" si="96"/>
        <v>0</v>
      </c>
      <c r="I122" s="388">
        <f t="shared" si="96"/>
        <v>0</v>
      </c>
      <c r="J122" s="388">
        <f t="shared" si="96"/>
        <v>0</v>
      </c>
      <c r="K122" s="388">
        <f t="shared" si="96"/>
        <v>0</v>
      </c>
      <c r="L122" s="388">
        <f t="shared" si="96"/>
        <v>0</v>
      </c>
      <c r="M122" s="388">
        <f t="shared" si="96"/>
        <v>0</v>
      </c>
      <c r="N122" s="388">
        <f t="shared" si="96"/>
        <v>0</v>
      </c>
      <c r="O122" s="388">
        <f t="shared" si="96"/>
        <v>0</v>
      </c>
      <c r="P122" s="388">
        <f t="shared" si="96"/>
        <v>0</v>
      </c>
      <c r="Q122" s="388">
        <f t="shared" si="96"/>
        <v>0</v>
      </c>
      <c r="R122" s="388">
        <f t="shared" si="96"/>
        <v>0</v>
      </c>
      <c r="S122" s="388">
        <f t="shared" si="96"/>
        <v>0</v>
      </c>
      <c r="T122" s="388">
        <f t="shared" si="96"/>
        <v>0</v>
      </c>
      <c r="V122" s="388">
        <f t="shared" ref="V122:Y122" si="97">SUM(V121,V110)</f>
        <v>0</v>
      </c>
      <c r="W122" s="388">
        <f t="shared" si="97"/>
        <v>0</v>
      </c>
      <c r="X122" s="388">
        <f t="shared" si="97"/>
        <v>0</v>
      </c>
      <c r="Y122" s="388">
        <f t="shared" si="97"/>
        <v>0</v>
      </c>
      <c r="Z122" s="397">
        <f t="shared" si="93"/>
        <v>0</v>
      </c>
      <c r="AA122" s="388">
        <f t="shared" si="93"/>
        <v>0</v>
      </c>
      <c r="AB122" s="388">
        <f t="shared" si="93"/>
        <v>0</v>
      </c>
      <c r="AC122" s="398">
        <f>T122-Y122</f>
        <v>0</v>
      </c>
      <c r="AE122" s="399" t="str">
        <f t="shared" si="89"/>
        <v/>
      </c>
      <c r="AF122" s="399" t="str">
        <f t="shared" si="89"/>
        <v/>
      </c>
      <c r="AG122" s="399" t="str">
        <f t="shared" si="89"/>
        <v/>
      </c>
      <c r="AH122" s="399" t="str">
        <f t="shared" si="89"/>
        <v/>
      </c>
      <c r="AI122" s="399" t="str">
        <f t="shared" si="89"/>
        <v/>
      </c>
      <c r="AJ122" s="399" t="str">
        <f t="shared" si="89"/>
        <v/>
      </c>
      <c r="AK122" s="399" t="str">
        <f t="shared" si="89"/>
        <v/>
      </c>
      <c r="AL122" s="399" t="str">
        <f t="shared" si="89"/>
        <v/>
      </c>
      <c r="AM122" s="399" t="str">
        <f t="shared" si="89"/>
        <v/>
      </c>
      <c r="AN122" s="399" t="str">
        <f t="shared" si="89"/>
        <v/>
      </c>
      <c r="AO122" s="399" t="str">
        <f t="shared" si="89"/>
        <v/>
      </c>
      <c r="AP122" s="399" t="str">
        <f t="shared" si="89"/>
        <v/>
      </c>
    </row>
    <row r="123" spans="2:42" x14ac:dyDescent="0.35">
      <c r="B123" s="38" t="s">
        <v>208</v>
      </c>
      <c r="C123" s="38" t="s">
        <v>240</v>
      </c>
      <c r="D123" s="400" t="s">
        <v>232</v>
      </c>
      <c r="E123" s="32">
        <f t="shared" ref="E123:Q123" si="98">E113-E122</f>
        <v>0</v>
      </c>
      <c r="F123" s="32">
        <f t="shared" si="98"/>
        <v>0</v>
      </c>
      <c r="G123" s="32">
        <f t="shared" si="98"/>
        <v>0</v>
      </c>
      <c r="H123" s="32">
        <f t="shared" si="98"/>
        <v>0</v>
      </c>
      <c r="I123" s="32">
        <f t="shared" si="98"/>
        <v>0</v>
      </c>
      <c r="J123" s="32">
        <f t="shared" si="98"/>
        <v>0</v>
      </c>
      <c r="K123" s="32">
        <f t="shared" si="98"/>
        <v>0</v>
      </c>
      <c r="L123" s="32">
        <f t="shared" si="98"/>
        <v>0</v>
      </c>
      <c r="M123" s="32">
        <f t="shared" si="98"/>
        <v>0</v>
      </c>
      <c r="N123" s="32">
        <f t="shared" si="98"/>
        <v>0</v>
      </c>
      <c r="O123" s="32">
        <f t="shared" si="98"/>
        <v>0</v>
      </c>
      <c r="P123" s="32">
        <f t="shared" si="98"/>
        <v>0</v>
      </c>
      <c r="Q123" s="32">
        <f t="shared" si="98"/>
        <v>0</v>
      </c>
      <c r="R123" s="32" t="e">
        <f>R122*R124</f>
        <v>#DIV/0!</v>
      </c>
      <c r="S123" s="32" t="e">
        <f>S122*S124</f>
        <v>#DIV/0!</v>
      </c>
      <c r="T123" s="32" t="e">
        <f>T122*T124</f>
        <v>#DIV/0!</v>
      </c>
      <c r="V123" s="32">
        <f t="shared" ref="V123:Y123" si="99">V113-V122</f>
        <v>0</v>
      </c>
      <c r="W123" s="32">
        <f t="shared" si="99"/>
        <v>0</v>
      </c>
      <c r="X123" s="32">
        <f t="shared" si="99"/>
        <v>0</v>
      </c>
      <c r="Y123" s="32">
        <f t="shared" si="99"/>
        <v>0</v>
      </c>
      <c r="Z123" s="33">
        <f t="shared" si="93"/>
        <v>0</v>
      </c>
      <c r="AA123" s="32" t="e">
        <f t="shared" si="93"/>
        <v>#DIV/0!</v>
      </c>
      <c r="AB123" s="32" t="e">
        <f t="shared" si="93"/>
        <v>#DIV/0!</v>
      </c>
      <c r="AC123" s="34" t="e">
        <f>T123-Y123</f>
        <v>#DIV/0!</v>
      </c>
      <c r="AE123" s="35" t="str">
        <f t="shared" si="89"/>
        <v/>
      </c>
      <c r="AF123" s="35" t="str">
        <f t="shared" si="89"/>
        <v/>
      </c>
      <c r="AG123" s="35" t="str">
        <f t="shared" si="89"/>
        <v/>
      </c>
      <c r="AH123" s="35" t="str">
        <f t="shared" si="89"/>
        <v/>
      </c>
      <c r="AI123" s="35" t="str">
        <f t="shared" si="89"/>
        <v/>
      </c>
      <c r="AJ123" s="35" t="str">
        <f t="shared" si="89"/>
        <v/>
      </c>
      <c r="AK123" s="35" t="str">
        <f t="shared" si="89"/>
        <v/>
      </c>
      <c r="AL123" s="35" t="str">
        <f t="shared" si="89"/>
        <v/>
      </c>
      <c r="AM123" s="35" t="str">
        <f t="shared" si="89"/>
        <v/>
      </c>
      <c r="AN123" s="35" t="str">
        <f t="shared" si="89"/>
        <v/>
      </c>
      <c r="AO123" s="35" t="str">
        <f t="shared" si="89"/>
        <v/>
      </c>
      <c r="AP123" s="35" t="str">
        <f t="shared" si="89"/>
        <v/>
      </c>
    </row>
    <row r="124" spans="2:42" x14ac:dyDescent="0.35">
      <c r="B124" s="38" t="s">
        <v>208</v>
      </c>
      <c r="C124" s="38" t="s">
        <v>240</v>
      </c>
      <c r="D124" s="400" t="s">
        <v>233</v>
      </c>
      <c r="E124" s="406" t="e">
        <f t="shared" ref="E124:Q124" si="100">E123/E122</f>
        <v>#DIV/0!</v>
      </c>
      <c r="F124" s="399" t="e">
        <f t="shared" si="100"/>
        <v>#DIV/0!</v>
      </c>
      <c r="G124" s="399" t="e">
        <f t="shared" si="100"/>
        <v>#DIV/0!</v>
      </c>
      <c r="H124" s="399" t="e">
        <f t="shared" si="100"/>
        <v>#DIV/0!</v>
      </c>
      <c r="I124" s="399" t="e">
        <f t="shared" si="100"/>
        <v>#DIV/0!</v>
      </c>
      <c r="J124" s="399" t="e">
        <f t="shared" si="100"/>
        <v>#DIV/0!</v>
      </c>
      <c r="K124" s="399" t="e">
        <f t="shared" si="100"/>
        <v>#DIV/0!</v>
      </c>
      <c r="L124" s="399" t="e">
        <f t="shared" si="100"/>
        <v>#DIV/0!</v>
      </c>
      <c r="M124" s="399" t="e">
        <f t="shared" si="100"/>
        <v>#DIV/0!</v>
      </c>
      <c r="N124" s="399" t="e">
        <f t="shared" si="100"/>
        <v>#DIV/0!</v>
      </c>
      <c r="O124" s="399" t="e">
        <f t="shared" si="100"/>
        <v>#DIV/0!</v>
      </c>
      <c r="P124" s="399" t="e">
        <f t="shared" si="100"/>
        <v>#DIV/0!</v>
      </c>
      <c r="Q124" s="399" t="e">
        <f t="shared" si="100"/>
        <v>#DIV/0!</v>
      </c>
      <c r="R124" s="405" t="e">
        <f>($Q$22-AVERAGE($M$22,$I$22,$E$22))+N124</f>
        <v>#DIV/0!</v>
      </c>
      <c r="S124" s="405" t="e">
        <f>($R$22-AVERAGE($N$22,$J$22,$F$22))+(O124)</f>
        <v>#DIV/0!</v>
      </c>
      <c r="T124" s="405" t="e">
        <f>($S$22-AVERAGE($O$22,$K$22,$G$22))+P124</f>
        <v>#DIV/0!</v>
      </c>
      <c r="V124" s="399" t="e">
        <f t="shared" ref="V124:Y124" si="101">V123/V122</f>
        <v>#DIV/0!</v>
      </c>
      <c r="W124" s="399" t="e">
        <f t="shared" si="101"/>
        <v>#DIV/0!</v>
      </c>
      <c r="X124" s="399" t="e">
        <f t="shared" si="101"/>
        <v>#DIV/0!</v>
      </c>
      <c r="Y124" s="399" t="e">
        <f t="shared" si="101"/>
        <v>#DIV/0!</v>
      </c>
      <c r="Z124" s="401" t="e">
        <f t="shared" si="93"/>
        <v>#DIV/0!</v>
      </c>
      <c r="AA124" s="402" t="e">
        <f t="shared" si="93"/>
        <v>#DIV/0!</v>
      </c>
      <c r="AB124" s="402" t="e">
        <f t="shared" si="93"/>
        <v>#DIV/0!</v>
      </c>
      <c r="AC124" s="403" t="e">
        <f>T124-Y124</f>
        <v>#DIV/0!</v>
      </c>
      <c r="AE124" s="399" t="str">
        <f t="shared" ref="AE124:AP124" si="102">IFERROR(I124-E124,"")</f>
        <v/>
      </c>
      <c r="AF124" s="399" t="str">
        <f t="shared" si="102"/>
        <v/>
      </c>
      <c r="AG124" s="399" t="str">
        <f t="shared" si="102"/>
        <v/>
      </c>
      <c r="AH124" s="399" t="str">
        <f t="shared" si="102"/>
        <v/>
      </c>
      <c r="AI124" s="399" t="str">
        <f t="shared" si="102"/>
        <v/>
      </c>
      <c r="AJ124" s="399" t="str">
        <f t="shared" si="102"/>
        <v/>
      </c>
      <c r="AK124" s="399" t="str">
        <f t="shared" si="102"/>
        <v/>
      </c>
      <c r="AL124" s="399" t="str">
        <f t="shared" si="102"/>
        <v/>
      </c>
      <c r="AM124" s="399" t="str">
        <f t="shared" si="102"/>
        <v/>
      </c>
      <c r="AN124" s="399" t="str">
        <f t="shared" si="102"/>
        <v/>
      </c>
      <c r="AO124" s="399" t="str">
        <f t="shared" si="102"/>
        <v/>
      </c>
      <c r="AP124" s="399" t="str">
        <f t="shared" si="102"/>
        <v/>
      </c>
    </row>
    <row r="125" spans="2:42" x14ac:dyDescent="0.35">
      <c r="B125" s="38"/>
      <c r="C125" s="38"/>
      <c r="D125" s="400"/>
      <c r="U125" s="407"/>
      <c r="V125" s="399"/>
      <c r="W125" s="399"/>
      <c r="X125" s="399"/>
      <c r="Y125" s="399"/>
      <c r="Z125" s="401"/>
      <c r="AA125" s="402"/>
      <c r="AB125" s="402"/>
      <c r="AC125" s="403"/>
      <c r="AE125" s="399"/>
      <c r="AF125" s="399"/>
      <c r="AG125" s="399"/>
      <c r="AH125" s="399"/>
      <c r="AI125" s="399"/>
      <c r="AJ125" s="399"/>
      <c r="AK125" s="399"/>
      <c r="AL125" s="399"/>
      <c r="AM125" s="399"/>
      <c r="AN125" s="399"/>
      <c r="AO125" s="399"/>
      <c r="AP125" s="399"/>
    </row>
    <row r="126" spans="2:42" x14ac:dyDescent="0.35">
      <c r="B126" s="7"/>
      <c r="D126" s="15" t="s">
        <v>214</v>
      </c>
      <c r="Z126" s="16"/>
      <c r="AC126" s="17"/>
    </row>
    <row r="127" spans="2:42" x14ac:dyDescent="0.35">
      <c r="B127" s="38" t="s">
        <v>214</v>
      </c>
      <c r="C127" s="38" t="s">
        <v>214</v>
      </c>
      <c r="D127" s="18" t="s">
        <v>217</v>
      </c>
      <c r="E127" s="19"/>
      <c r="F127" s="19"/>
      <c r="G127" s="19"/>
      <c r="H127" s="19"/>
      <c r="I127" s="19"/>
      <c r="J127" s="19"/>
      <c r="K127" s="19"/>
      <c r="L127" s="19"/>
      <c r="M127" s="19"/>
      <c r="N127" s="19"/>
      <c r="O127" s="19"/>
      <c r="P127" s="19"/>
      <c r="Q127" s="19"/>
      <c r="R127" s="36"/>
      <c r="S127" s="36"/>
      <c r="T127" s="36"/>
      <c r="V127" s="19"/>
      <c r="W127" s="19"/>
      <c r="X127" s="19"/>
      <c r="Y127" s="19"/>
      <c r="Z127" s="20">
        <f t="shared" ref="Z127:AC141" si="103">Q127-V127</f>
        <v>0</v>
      </c>
      <c r="AA127" s="19">
        <f t="shared" si="103"/>
        <v>0</v>
      </c>
      <c r="AB127" s="19">
        <f t="shared" si="103"/>
        <v>0</v>
      </c>
      <c r="AC127" s="21">
        <f t="shared" si="103"/>
        <v>0</v>
      </c>
      <c r="AE127" s="22" t="str">
        <f t="shared" ref="AE127:AP140" si="104">IFERROR(I127/E127-1,"")</f>
        <v/>
      </c>
      <c r="AF127" s="22" t="str">
        <f t="shared" si="104"/>
        <v/>
      </c>
      <c r="AG127" s="22" t="str">
        <f t="shared" si="104"/>
        <v/>
      </c>
      <c r="AH127" s="22" t="str">
        <f t="shared" si="104"/>
        <v/>
      </c>
      <c r="AI127" s="22" t="str">
        <f t="shared" si="104"/>
        <v/>
      </c>
      <c r="AJ127" s="22" t="str">
        <f t="shared" si="104"/>
        <v/>
      </c>
      <c r="AK127" s="22" t="str">
        <f t="shared" si="104"/>
        <v/>
      </c>
      <c r="AL127" s="22" t="str">
        <f t="shared" si="104"/>
        <v/>
      </c>
      <c r="AM127" s="22" t="str">
        <f t="shared" si="104"/>
        <v/>
      </c>
      <c r="AN127" s="22" t="str">
        <f t="shared" si="104"/>
        <v/>
      </c>
      <c r="AO127" s="22" t="str">
        <f t="shared" si="104"/>
        <v/>
      </c>
      <c r="AP127" s="22" t="str">
        <f t="shared" si="104"/>
        <v/>
      </c>
    </row>
    <row r="128" spans="2:42" x14ac:dyDescent="0.35">
      <c r="B128" s="38" t="s">
        <v>214</v>
      </c>
      <c r="C128" s="38" t="s">
        <v>214</v>
      </c>
      <c r="D128" s="18" t="s">
        <v>219</v>
      </c>
      <c r="E128" s="19"/>
      <c r="F128" s="19"/>
      <c r="G128" s="19"/>
      <c r="H128" s="19"/>
      <c r="I128" s="19"/>
      <c r="J128" s="19"/>
      <c r="K128" s="19"/>
      <c r="L128" s="19"/>
      <c r="M128" s="19"/>
      <c r="N128" s="19"/>
      <c r="O128" s="19"/>
      <c r="P128" s="19"/>
      <c r="Q128" s="19"/>
      <c r="R128" s="19"/>
      <c r="S128" s="37"/>
      <c r="T128" s="37"/>
      <c r="V128" s="19"/>
      <c r="W128" s="19"/>
      <c r="X128" s="19"/>
      <c r="Y128" s="19"/>
      <c r="Z128" s="42">
        <f t="shared" si="103"/>
        <v>0</v>
      </c>
      <c r="AA128" s="19">
        <f t="shared" si="103"/>
        <v>0</v>
      </c>
      <c r="AB128" s="19">
        <f t="shared" si="103"/>
        <v>0</v>
      </c>
      <c r="AC128" s="21">
        <f t="shared" si="103"/>
        <v>0</v>
      </c>
      <c r="AE128" s="22" t="str">
        <f t="shared" si="104"/>
        <v/>
      </c>
      <c r="AF128" s="22" t="str">
        <f t="shared" si="104"/>
        <v/>
      </c>
      <c r="AG128" s="22" t="str">
        <f t="shared" si="104"/>
        <v/>
      </c>
      <c r="AH128" s="22" t="str">
        <f t="shared" si="104"/>
        <v/>
      </c>
      <c r="AI128" s="22" t="str">
        <f t="shared" si="104"/>
        <v/>
      </c>
      <c r="AJ128" s="22" t="str">
        <f t="shared" si="104"/>
        <v/>
      </c>
      <c r="AK128" s="22" t="str">
        <f t="shared" si="104"/>
        <v/>
      </c>
      <c r="AL128" s="22" t="str">
        <f t="shared" si="104"/>
        <v/>
      </c>
      <c r="AM128" s="22" t="str">
        <f t="shared" si="104"/>
        <v/>
      </c>
      <c r="AN128" s="22" t="str">
        <f t="shared" si="104"/>
        <v/>
      </c>
      <c r="AO128" s="22" t="str">
        <f t="shared" si="104"/>
        <v/>
      </c>
      <c r="AP128" s="22" t="str">
        <f t="shared" si="104"/>
        <v/>
      </c>
    </row>
    <row r="129" spans="2:42" x14ac:dyDescent="0.35">
      <c r="B129" s="38" t="s">
        <v>214</v>
      </c>
      <c r="C129" s="38" t="s">
        <v>214</v>
      </c>
      <c r="D129" s="18" t="s">
        <v>220</v>
      </c>
      <c r="E129" s="393"/>
      <c r="F129" s="394"/>
      <c r="G129" s="395"/>
      <c r="H129" s="388"/>
      <c r="I129" s="393"/>
      <c r="J129" s="394"/>
      <c r="K129" s="395"/>
      <c r="L129" s="388"/>
      <c r="M129" s="393"/>
      <c r="N129" s="394"/>
      <c r="O129" s="395"/>
      <c r="P129" s="388"/>
      <c r="Q129" s="393"/>
      <c r="R129" s="19"/>
      <c r="S129" s="19" t="e">
        <f>S130-SUM(S127:S128)</f>
        <v>#DIV/0!</v>
      </c>
      <c r="T129" s="19" t="e">
        <f>T130-SUM(T127:T128)</f>
        <v>#DIV/0!</v>
      </c>
      <c r="V129" s="393"/>
      <c r="W129" s="394"/>
      <c r="X129" s="395"/>
      <c r="Y129" s="388"/>
      <c r="Z129" s="20">
        <f t="shared" si="103"/>
        <v>0</v>
      </c>
      <c r="AA129" s="19">
        <f t="shared" si="103"/>
        <v>0</v>
      </c>
      <c r="AB129" s="19" t="e">
        <f t="shared" si="103"/>
        <v>#DIV/0!</v>
      </c>
      <c r="AC129" s="21" t="e">
        <f t="shared" si="103"/>
        <v>#DIV/0!</v>
      </c>
      <c r="AE129" s="22" t="str">
        <f t="shared" si="104"/>
        <v/>
      </c>
      <c r="AF129" s="22" t="str">
        <f t="shared" si="104"/>
        <v/>
      </c>
      <c r="AG129" s="22" t="str">
        <f t="shared" si="104"/>
        <v/>
      </c>
      <c r="AH129" s="22" t="str">
        <f t="shared" si="104"/>
        <v/>
      </c>
      <c r="AI129" s="22" t="str">
        <f t="shared" si="104"/>
        <v/>
      </c>
      <c r="AJ129" s="22" t="str">
        <f t="shared" si="104"/>
        <v/>
      </c>
      <c r="AK129" s="22" t="str">
        <f t="shared" si="104"/>
        <v/>
      </c>
      <c r="AL129" s="22" t="str">
        <f t="shared" si="104"/>
        <v/>
      </c>
      <c r="AM129" s="22" t="str">
        <f t="shared" si="104"/>
        <v/>
      </c>
      <c r="AN129" s="22" t="str">
        <f t="shared" si="104"/>
        <v/>
      </c>
      <c r="AO129" s="22" t="str">
        <f t="shared" si="104"/>
        <v/>
      </c>
      <c r="AP129" s="22" t="str">
        <f t="shared" si="104"/>
        <v/>
      </c>
    </row>
    <row r="130" spans="2:42" x14ac:dyDescent="0.35">
      <c r="B130" s="38" t="s">
        <v>214</v>
      </c>
      <c r="C130" s="38" t="s">
        <v>214</v>
      </c>
      <c r="D130" s="396" t="s">
        <v>221</v>
      </c>
      <c r="E130" s="23">
        <f t="shared" ref="E130:Q130" si="105">SUM(E127:E129)</f>
        <v>0</v>
      </c>
      <c r="F130" s="23">
        <f t="shared" si="105"/>
        <v>0</v>
      </c>
      <c r="G130" s="23">
        <f t="shared" si="105"/>
        <v>0</v>
      </c>
      <c r="H130" s="23">
        <f t="shared" si="105"/>
        <v>0</v>
      </c>
      <c r="I130" s="23">
        <f t="shared" si="105"/>
        <v>0</v>
      </c>
      <c r="J130" s="23">
        <f t="shared" si="105"/>
        <v>0</v>
      </c>
      <c r="K130" s="23">
        <f t="shared" si="105"/>
        <v>0</v>
      </c>
      <c r="L130" s="23">
        <f t="shared" si="105"/>
        <v>0</v>
      </c>
      <c r="M130" s="23">
        <f t="shared" si="105"/>
        <v>0</v>
      </c>
      <c r="N130" s="23">
        <f t="shared" si="105"/>
        <v>0</v>
      </c>
      <c r="O130" s="23">
        <f t="shared" si="105"/>
        <v>0</v>
      </c>
      <c r="P130" s="23">
        <f t="shared" si="105"/>
        <v>0</v>
      </c>
      <c r="Q130" s="23">
        <f t="shared" si="105"/>
        <v>0</v>
      </c>
      <c r="R130" s="23" t="e">
        <f>SUM(R139:R140)</f>
        <v>#DIV/0!</v>
      </c>
      <c r="S130" s="23" t="e">
        <f>SUM(S139:S140)</f>
        <v>#DIV/0!</v>
      </c>
      <c r="T130" s="23" t="e">
        <f>SUM(T139:T140)</f>
        <v>#DIV/0!</v>
      </c>
      <c r="V130" s="23">
        <f t="shared" ref="V130:Y130" si="106">SUM(V127:V129)</f>
        <v>0</v>
      </c>
      <c r="W130" s="23">
        <f t="shared" si="106"/>
        <v>0</v>
      </c>
      <c r="X130" s="23">
        <f t="shared" si="106"/>
        <v>0</v>
      </c>
      <c r="Y130" s="23">
        <f t="shared" si="106"/>
        <v>0</v>
      </c>
      <c r="Z130" s="397">
        <f t="shared" si="103"/>
        <v>0</v>
      </c>
      <c r="AA130" s="388" t="e">
        <f t="shared" si="103"/>
        <v>#DIV/0!</v>
      </c>
      <c r="AB130" s="388" t="e">
        <f t="shared" si="103"/>
        <v>#DIV/0!</v>
      </c>
      <c r="AC130" s="398" t="e">
        <f>T130-Y130</f>
        <v>#DIV/0!</v>
      </c>
      <c r="AE130" s="399" t="str">
        <f t="shared" si="104"/>
        <v/>
      </c>
      <c r="AF130" s="399" t="str">
        <f t="shared" si="104"/>
        <v/>
      </c>
      <c r="AG130" s="399" t="str">
        <f t="shared" si="104"/>
        <v/>
      </c>
      <c r="AH130" s="399" t="str">
        <f t="shared" si="104"/>
        <v/>
      </c>
      <c r="AI130" s="399" t="str">
        <f t="shared" si="104"/>
        <v/>
      </c>
      <c r="AJ130" s="399" t="str">
        <f t="shared" si="104"/>
        <v/>
      </c>
      <c r="AK130" s="399" t="str">
        <f t="shared" si="104"/>
        <v/>
      </c>
      <c r="AL130" s="399" t="str">
        <f t="shared" si="104"/>
        <v/>
      </c>
      <c r="AM130" s="399" t="str">
        <f t="shared" si="104"/>
        <v/>
      </c>
      <c r="AN130" s="399" t="str">
        <f t="shared" si="104"/>
        <v/>
      </c>
      <c r="AO130" s="399" t="str">
        <f t="shared" si="104"/>
        <v/>
      </c>
      <c r="AP130" s="399" t="str">
        <f t="shared" si="104"/>
        <v/>
      </c>
    </row>
    <row r="131" spans="2:42" x14ac:dyDescent="0.35">
      <c r="B131" s="38" t="s">
        <v>214</v>
      </c>
      <c r="C131" s="38" t="s">
        <v>214</v>
      </c>
      <c r="D131" s="396" t="s">
        <v>223</v>
      </c>
      <c r="E131" s="19"/>
      <c r="F131" s="19"/>
      <c r="G131" s="19"/>
      <c r="H131" s="19"/>
      <c r="I131" s="19"/>
      <c r="J131" s="19"/>
      <c r="K131" s="19"/>
      <c r="L131" s="19"/>
      <c r="M131" s="19"/>
      <c r="N131" s="19"/>
      <c r="O131" s="19"/>
      <c r="P131" s="19"/>
      <c r="Q131" s="19"/>
      <c r="R131" s="19">
        <v>185561.10999412229</v>
      </c>
      <c r="S131" s="19" t="e">
        <f>O131*(1+AVERAGE(AH131:AM131))</f>
        <v>#DIV/0!</v>
      </c>
      <c r="T131" s="19" t="e">
        <f>P131*(1+AVERAGE(AI131:AN131))</f>
        <v>#DIV/0!</v>
      </c>
      <c r="V131" s="19"/>
      <c r="W131" s="19"/>
      <c r="X131" s="19"/>
      <c r="Y131" s="19"/>
      <c r="Z131" s="408">
        <f t="shared" si="103"/>
        <v>0</v>
      </c>
      <c r="AA131" s="388">
        <f t="shared" si="103"/>
        <v>185561.10999412229</v>
      </c>
      <c r="AB131" s="388" t="e">
        <f t="shared" si="103"/>
        <v>#DIV/0!</v>
      </c>
      <c r="AC131" s="398" t="e">
        <f t="shared" si="103"/>
        <v>#DIV/0!</v>
      </c>
      <c r="AE131" s="399" t="str">
        <f t="shared" si="104"/>
        <v/>
      </c>
      <c r="AF131" s="399" t="str">
        <f t="shared" si="104"/>
        <v/>
      </c>
      <c r="AG131" s="399" t="str">
        <f t="shared" si="104"/>
        <v/>
      </c>
      <c r="AH131" s="399" t="str">
        <f t="shared" si="104"/>
        <v/>
      </c>
      <c r="AI131" s="399" t="str">
        <f t="shared" si="104"/>
        <v/>
      </c>
      <c r="AJ131" s="399" t="str">
        <f t="shared" si="104"/>
        <v/>
      </c>
      <c r="AK131" s="399" t="str">
        <f t="shared" si="104"/>
        <v/>
      </c>
      <c r="AL131" s="399" t="str">
        <f t="shared" si="104"/>
        <v/>
      </c>
      <c r="AM131" s="399" t="str">
        <f t="shared" si="104"/>
        <v/>
      </c>
      <c r="AN131" s="399" t="str">
        <f t="shared" si="104"/>
        <v/>
      </c>
      <c r="AO131" s="399" t="str">
        <f t="shared" si="104"/>
        <v/>
      </c>
      <c r="AP131" s="399" t="str">
        <f t="shared" si="104"/>
        <v/>
      </c>
    </row>
    <row r="132" spans="2:42" x14ac:dyDescent="0.35">
      <c r="B132" s="38" t="s">
        <v>214</v>
      </c>
      <c r="C132" s="38" t="s">
        <v>214</v>
      </c>
      <c r="D132" s="396" t="s">
        <v>224</v>
      </c>
      <c r="E132" s="19"/>
      <c r="F132" s="19"/>
      <c r="G132" s="19"/>
      <c r="H132" s="19"/>
      <c r="I132" s="19"/>
      <c r="J132" s="19"/>
      <c r="K132" s="19"/>
      <c r="L132" s="19"/>
      <c r="M132" s="19"/>
      <c r="N132" s="19"/>
      <c r="O132" s="19"/>
      <c r="P132" s="19"/>
      <c r="Q132" s="19"/>
      <c r="R132" s="19">
        <v>0</v>
      </c>
      <c r="S132" s="19">
        <f t="shared" ref="S132:T135" si="107">(R132-N132)/4+$Q132</f>
        <v>0</v>
      </c>
      <c r="T132" s="19">
        <f t="shared" si="107"/>
        <v>0</v>
      </c>
      <c r="V132" s="19"/>
      <c r="W132" s="19"/>
      <c r="X132" s="19"/>
      <c r="Y132" s="19"/>
      <c r="Z132" s="397">
        <f t="shared" si="103"/>
        <v>0</v>
      </c>
      <c r="AA132" s="388">
        <f t="shared" si="103"/>
        <v>0</v>
      </c>
      <c r="AB132" s="388">
        <f t="shared" si="103"/>
        <v>0</v>
      </c>
      <c r="AC132" s="398">
        <f t="shared" si="103"/>
        <v>0</v>
      </c>
      <c r="AE132" s="399" t="str">
        <f t="shared" si="104"/>
        <v/>
      </c>
      <c r="AF132" s="399" t="str">
        <f t="shared" si="104"/>
        <v/>
      </c>
      <c r="AG132" s="399" t="str">
        <f t="shared" si="104"/>
        <v/>
      </c>
      <c r="AH132" s="399" t="str">
        <f t="shared" si="104"/>
        <v/>
      </c>
      <c r="AI132" s="399" t="str">
        <f t="shared" si="104"/>
        <v/>
      </c>
      <c r="AJ132" s="399" t="str">
        <f t="shared" si="104"/>
        <v/>
      </c>
      <c r="AK132" s="399" t="str">
        <f t="shared" si="104"/>
        <v/>
      </c>
      <c r="AL132" s="399" t="str">
        <f t="shared" si="104"/>
        <v/>
      </c>
      <c r="AM132" s="399" t="str">
        <f t="shared" si="104"/>
        <v/>
      </c>
      <c r="AN132" s="399" t="str">
        <f t="shared" si="104"/>
        <v/>
      </c>
      <c r="AO132" s="399" t="str">
        <f t="shared" si="104"/>
        <v/>
      </c>
      <c r="AP132" s="399" t="str">
        <f t="shared" si="104"/>
        <v/>
      </c>
    </row>
    <row r="133" spans="2:42" x14ac:dyDescent="0.35">
      <c r="B133" s="38" t="s">
        <v>214</v>
      </c>
      <c r="C133" s="38" t="s">
        <v>214</v>
      </c>
      <c r="D133" s="396" t="s">
        <v>225</v>
      </c>
      <c r="E133" s="19"/>
      <c r="F133" s="19"/>
      <c r="G133" s="19"/>
      <c r="H133" s="19"/>
      <c r="I133" s="19"/>
      <c r="J133" s="19"/>
      <c r="K133" s="19"/>
      <c r="L133" s="19"/>
      <c r="M133" s="19"/>
      <c r="N133" s="19"/>
      <c r="O133" s="19"/>
      <c r="P133" s="19"/>
      <c r="Q133" s="19"/>
      <c r="R133" s="19">
        <f>($Q133-M133)/4+$Q133</f>
        <v>0</v>
      </c>
      <c r="S133" s="19">
        <f t="shared" si="107"/>
        <v>0</v>
      </c>
      <c r="T133" s="19">
        <f t="shared" si="107"/>
        <v>0</v>
      </c>
      <c r="V133" s="19"/>
      <c r="W133" s="19"/>
      <c r="X133" s="19"/>
      <c r="Y133" s="19"/>
      <c r="Z133" s="397">
        <f t="shared" si="103"/>
        <v>0</v>
      </c>
      <c r="AA133" s="388">
        <f t="shared" si="103"/>
        <v>0</v>
      </c>
      <c r="AB133" s="388">
        <f t="shared" si="103"/>
        <v>0</v>
      </c>
      <c r="AC133" s="398">
        <f t="shared" si="103"/>
        <v>0</v>
      </c>
      <c r="AE133" s="399" t="str">
        <f t="shared" si="104"/>
        <v/>
      </c>
      <c r="AF133" s="399" t="str">
        <f t="shared" si="104"/>
        <v/>
      </c>
      <c r="AG133" s="399" t="str">
        <f t="shared" si="104"/>
        <v/>
      </c>
      <c r="AH133" s="399" t="str">
        <f t="shared" si="104"/>
        <v/>
      </c>
      <c r="AI133" s="399" t="str">
        <f t="shared" si="104"/>
        <v/>
      </c>
      <c r="AJ133" s="399" t="str">
        <f t="shared" si="104"/>
        <v/>
      </c>
      <c r="AK133" s="399" t="str">
        <f t="shared" si="104"/>
        <v/>
      </c>
      <c r="AL133" s="399" t="str">
        <f t="shared" si="104"/>
        <v/>
      </c>
      <c r="AM133" s="399" t="str">
        <f t="shared" si="104"/>
        <v/>
      </c>
      <c r="AN133" s="399" t="str">
        <f t="shared" si="104"/>
        <v/>
      </c>
      <c r="AO133" s="399" t="str">
        <f t="shared" si="104"/>
        <v/>
      </c>
      <c r="AP133" s="399" t="str">
        <f t="shared" si="104"/>
        <v/>
      </c>
    </row>
    <row r="134" spans="2:42" x14ac:dyDescent="0.35">
      <c r="B134" s="38" t="s">
        <v>214</v>
      </c>
      <c r="C134" s="38" t="s">
        <v>214</v>
      </c>
      <c r="D134" s="396" t="s">
        <v>226</v>
      </c>
      <c r="E134" s="19"/>
      <c r="F134" s="19"/>
      <c r="G134" s="19"/>
      <c r="H134" s="19"/>
      <c r="I134" s="19"/>
      <c r="J134" s="19"/>
      <c r="K134" s="19"/>
      <c r="L134" s="19"/>
      <c r="M134" s="19"/>
      <c r="N134" s="19"/>
      <c r="O134" s="19"/>
      <c r="P134" s="19"/>
      <c r="Q134" s="19"/>
      <c r="R134" s="19">
        <v>0</v>
      </c>
      <c r="S134" s="19">
        <f t="shared" si="107"/>
        <v>0</v>
      </c>
      <c r="T134" s="19">
        <f t="shared" si="107"/>
        <v>0</v>
      </c>
      <c r="V134" s="19"/>
      <c r="W134" s="19"/>
      <c r="X134" s="19"/>
      <c r="Y134" s="19"/>
      <c r="Z134" s="397">
        <f t="shared" si="103"/>
        <v>0</v>
      </c>
      <c r="AA134" s="388">
        <f t="shared" si="103"/>
        <v>0</v>
      </c>
      <c r="AB134" s="388">
        <f t="shared" si="103"/>
        <v>0</v>
      </c>
      <c r="AC134" s="398">
        <f t="shared" si="103"/>
        <v>0</v>
      </c>
      <c r="AE134" s="399" t="str">
        <f t="shared" si="104"/>
        <v/>
      </c>
      <c r="AF134" s="399" t="str">
        <f t="shared" si="104"/>
        <v/>
      </c>
      <c r="AG134" s="399" t="str">
        <f t="shared" si="104"/>
        <v/>
      </c>
      <c r="AH134" s="399" t="str">
        <f t="shared" si="104"/>
        <v/>
      </c>
      <c r="AI134" s="399" t="str">
        <f t="shared" si="104"/>
        <v/>
      </c>
      <c r="AJ134" s="399" t="str">
        <f t="shared" si="104"/>
        <v/>
      </c>
      <c r="AK134" s="399" t="str">
        <f t="shared" si="104"/>
        <v/>
      </c>
      <c r="AL134" s="399" t="str">
        <f t="shared" si="104"/>
        <v/>
      </c>
      <c r="AM134" s="399" t="str">
        <f t="shared" si="104"/>
        <v/>
      </c>
      <c r="AN134" s="399" t="str">
        <f t="shared" si="104"/>
        <v/>
      </c>
      <c r="AO134" s="399" t="str">
        <f t="shared" si="104"/>
        <v/>
      </c>
      <c r="AP134" s="399" t="str">
        <f t="shared" si="104"/>
        <v/>
      </c>
    </row>
    <row r="135" spans="2:42" x14ac:dyDescent="0.35">
      <c r="B135" s="38" t="s">
        <v>214</v>
      </c>
      <c r="C135" s="38" t="s">
        <v>214</v>
      </c>
      <c r="D135" s="396" t="s">
        <v>235</v>
      </c>
      <c r="E135" s="19"/>
      <c r="F135" s="19"/>
      <c r="G135" s="19"/>
      <c r="H135" s="19"/>
      <c r="I135" s="19"/>
      <c r="J135" s="19"/>
      <c r="K135" s="19"/>
      <c r="L135" s="19"/>
      <c r="M135" s="19"/>
      <c r="N135" s="19"/>
      <c r="O135" s="19"/>
      <c r="P135" s="19"/>
      <c r="Q135" s="19"/>
      <c r="R135" s="19">
        <v>0</v>
      </c>
      <c r="S135" s="19">
        <f t="shared" si="107"/>
        <v>0</v>
      </c>
      <c r="T135" s="19">
        <f t="shared" si="107"/>
        <v>0</v>
      </c>
      <c r="V135" s="19"/>
      <c r="W135" s="19"/>
      <c r="X135" s="19"/>
      <c r="Y135" s="19"/>
      <c r="Z135" s="397">
        <f>Q135-V135</f>
        <v>0</v>
      </c>
      <c r="AA135" s="388">
        <f>R135-W135</f>
        <v>0</v>
      </c>
      <c r="AB135" s="388">
        <f>S135-X135</f>
        <v>0</v>
      </c>
      <c r="AC135" s="398">
        <f>T135-Y135</f>
        <v>0</v>
      </c>
      <c r="AE135" s="399" t="str">
        <f t="shared" si="104"/>
        <v/>
      </c>
      <c r="AF135" s="399" t="str">
        <f t="shared" si="104"/>
        <v/>
      </c>
      <c r="AG135" s="399" t="str">
        <f t="shared" si="104"/>
        <v/>
      </c>
      <c r="AH135" s="399" t="str">
        <f t="shared" si="104"/>
        <v/>
      </c>
      <c r="AI135" s="399" t="str">
        <f t="shared" si="104"/>
        <v/>
      </c>
      <c r="AJ135" s="399" t="str">
        <f t="shared" si="104"/>
        <v/>
      </c>
      <c r="AK135" s="399" t="str">
        <f t="shared" si="104"/>
        <v/>
      </c>
      <c r="AL135" s="399" t="str">
        <f t="shared" si="104"/>
        <v/>
      </c>
      <c r="AM135" s="399" t="str">
        <f t="shared" si="104"/>
        <v/>
      </c>
      <c r="AN135" s="399" t="str">
        <f t="shared" si="104"/>
        <v/>
      </c>
      <c r="AO135" s="399" t="str">
        <f t="shared" si="104"/>
        <v/>
      </c>
      <c r="AP135" s="399" t="str">
        <f t="shared" si="104"/>
        <v/>
      </c>
    </row>
    <row r="136" spans="2:42" x14ac:dyDescent="0.35">
      <c r="B136" s="38" t="s">
        <v>214</v>
      </c>
      <c r="C136" s="38" t="s">
        <v>214</v>
      </c>
      <c r="D136" s="396" t="s">
        <v>236</v>
      </c>
      <c r="E136" s="19"/>
      <c r="F136" s="19"/>
      <c r="G136" s="19"/>
      <c r="H136" s="19"/>
      <c r="I136" s="19"/>
      <c r="J136" s="19"/>
      <c r="K136" s="19"/>
      <c r="L136" s="19"/>
      <c r="M136" s="19"/>
      <c r="N136" s="19"/>
      <c r="O136" s="19"/>
      <c r="P136" s="19"/>
      <c r="Q136" s="19"/>
      <c r="R136" s="19">
        <v>0</v>
      </c>
      <c r="S136" s="388">
        <f>O136*$B$2</f>
        <v>0</v>
      </c>
      <c r="T136" s="388">
        <f>P136*$B$2</f>
        <v>0</v>
      </c>
      <c r="V136" s="19"/>
      <c r="W136" s="19"/>
      <c r="X136" s="19"/>
      <c r="Y136" s="19"/>
      <c r="Z136" s="397">
        <f t="shared" si="103"/>
        <v>0</v>
      </c>
      <c r="AA136" s="388">
        <f t="shared" si="103"/>
        <v>0</v>
      </c>
      <c r="AB136" s="388">
        <f t="shared" si="103"/>
        <v>0</v>
      </c>
      <c r="AC136" s="398">
        <f t="shared" si="103"/>
        <v>0</v>
      </c>
      <c r="AE136" s="399" t="str">
        <f t="shared" si="104"/>
        <v/>
      </c>
      <c r="AF136" s="399" t="str">
        <f t="shared" si="104"/>
        <v/>
      </c>
      <c r="AG136" s="399" t="str">
        <f t="shared" si="104"/>
        <v/>
      </c>
      <c r="AH136" s="399" t="str">
        <f t="shared" si="104"/>
        <v/>
      </c>
      <c r="AI136" s="399" t="str">
        <f t="shared" si="104"/>
        <v/>
      </c>
      <c r="AJ136" s="399" t="str">
        <f t="shared" si="104"/>
        <v/>
      </c>
      <c r="AK136" s="399" t="str">
        <f t="shared" si="104"/>
        <v/>
      </c>
      <c r="AL136" s="399" t="str">
        <f t="shared" si="104"/>
        <v/>
      </c>
      <c r="AM136" s="399" t="str">
        <f t="shared" si="104"/>
        <v/>
      </c>
      <c r="AN136" s="399" t="str">
        <f t="shared" si="104"/>
        <v/>
      </c>
      <c r="AO136" s="399" t="str">
        <f t="shared" si="104"/>
        <v/>
      </c>
      <c r="AP136" s="399" t="str">
        <f t="shared" si="104"/>
        <v/>
      </c>
    </row>
    <row r="137" spans="2:42" x14ac:dyDescent="0.35">
      <c r="B137" s="38" t="s">
        <v>214</v>
      </c>
      <c r="C137" s="38" t="s">
        <v>214</v>
      </c>
      <c r="D137" s="25" t="s">
        <v>229</v>
      </c>
      <c r="E137" s="26">
        <f>SUM(E130:E136)</f>
        <v>0</v>
      </c>
      <c r="F137" s="27">
        <f t="shared" ref="F137:Q137" si="108">SUM(F130:F136)</f>
        <v>0</v>
      </c>
      <c r="G137" s="28">
        <f t="shared" si="108"/>
        <v>0</v>
      </c>
      <c r="H137" s="23">
        <f t="shared" si="108"/>
        <v>0</v>
      </c>
      <c r="I137" s="26">
        <f t="shared" si="108"/>
        <v>0</v>
      </c>
      <c r="J137" s="27">
        <f t="shared" si="108"/>
        <v>0</v>
      </c>
      <c r="K137" s="28">
        <f t="shared" si="108"/>
        <v>0</v>
      </c>
      <c r="L137" s="23">
        <f t="shared" si="108"/>
        <v>0</v>
      </c>
      <c r="M137" s="26">
        <f t="shared" si="108"/>
        <v>0</v>
      </c>
      <c r="N137" s="27">
        <f t="shared" si="108"/>
        <v>0</v>
      </c>
      <c r="O137" s="28">
        <f t="shared" si="108"/>
        <v>0</v>
      </c>
      <c r="P137" s="23">
        <f t="shared" si="108"/>
        <v>0</v>
      </c>
      <c r="Q137" s="26">
        <f t="shared" si="108"/>
        <v>0</v>
      </c>
      <c r="R137" s="23" t="e">
        <f>SUM(R130:R136)</f>
        <v>#DIV/0!</v>
      </c>
      <c r="S137" s="23" t="e">
        <f>SUM(S130:S136)</f>
        <v>#DIV/0!</v>
      </c>
      <c r="T137" s="23" t="e">
        <f>SUM(T130:T136)</f>
        <v>#DIV/0!</v>
      </c>
      <c r="U137" s="8"/>
      <c r="V137" s="26">
        <f t="shared" ref="V137:Y137" si="109">SUM(V130:V136)</f>
        <v>0</v>
      </c>
      <c r="W137" s="27">
        <f t="shared" si="109"/>
        <v>0</v>
      </c>
      <c r="X137" s="28">
        <f t="shared" si="109"/>
        <v>0</v>
      </c>
      <c r="Y137" s="23">
        <f t="shared" si="109"/>
        <v>0</v>
      </c>
      <c r="Z137" s="29">
        <f t="shared" si="103"/>
        <v>0</v>
      </c>
      <c r="AA137" s="23" t="e">
        <f t="shared" si="103"/>
        <v>#DIV/0!</v>
      </c>
      <c r="AB137" s="23" t="e">
        <f t="shared" si="103"/>
        <v>#DIV/0!</v>
      </c>
      <c r="AC137" s="30" t="e">
        <f t="shared" si="103"/>
        <v>#DIV/0!</v>
      </c>
      <c r="AE137" s="31" t="str">
        <f t="shared" si="104"/>
        <v/>
      </c>
      <c r="AF137" s="31" t="str">
        <f t="shared" si="104"/>
        <v/>
      </c>
      <c r="AG137" s="31" t="str">
        <f t="shared" si="104"/>
        <v/>
      </c>
      <c r="AH137" s="31" t="str">
        <f t="shared" si="104"/>
        <v/>
      </c>
      <c r="AI137" s="31" t="str">
        <f t="shared" si="104"/>
        <v/>
      </c>
      <c r="AJ137" s="31" t="str">
        <f t="shared" si="104"/>
        <v/>
      </c>
      <c r="AK137" s="31" t="str">
        <f t="shared" si="104"/>
        <v/>
      </c>
      <c r="AL137" s="31" t="str">
        <f t="shared" si="104"/>
        <v/>
      </c>
      <c r="AM137" s="31" t="str">
        <f t="shared" si="104"/>
        <v/>
      </c>
      <c r="AN137" s="31" t="str">
        <f t="shared" si="104"/>
        <v/>
      </c>
      <c r="AO137" s="31" t="str">
        <f t="shared" si="104"/>
        <v/>
      </c>
      <c r="AP137" s="31" t="str">
        <f t="shared" si="104"/>
        <v/>
      </c>
    </row>
    <row r="138" spans="2:42" x14ac:dyDescent="0.35">
      <c r="B138" s="38" t="s">
        <v>214</v>
      </c>
      <c r="C138" s="38" t="s">
        <v>214</v>
      </c>
      <c r="D138" s="400" t="s">
        <v>230</v>
      </c>
      <c r="E138" s="388"/>
      <c r="F138" s="388"/>
      <c r="G138" s="388"/>
      <c r="H138" s="388"/>
      <c r="I138" s="388"/>
      <c r="J138" s="388"/>
      <c r="K138" s="388"/>
      <c r="L138" s="388"/>
      <c r="M138" s="388"/>
      <c r="N138" s="388"/>
      <c r="O138" s="388"/>
      <c r="P138" s="388"/>
      <c r="Q138" s="388"/>
      <c r="R138" s="19"/>
      <c r="S138" s="19"/>
      <c r="T138" s="19"/>
      <c r="V138" s="388"/>
      <c r="W138" s="388"/>
      <c r="X138" s="388"/>
      <c r="Y138" s="388"/>
      <c r="Z138" s="397">
        <f t="shared" si="103"/>
        <v>0</v>
      </c>
      <c r="AA138" s="388">
        <f t="shared" si="103"/>
        <v>0</v>
      </c>
      <c r="AB138" s="388">
        <f t="shared" si="103"/>
        <v>0</v>
      </c>
      <c r="AC138" s="398">
        <f>T138-Y138</f>
        <v>0</v>
      </c>
      <c r="AE138" s="399" t="str">
        <f t="shared" si="104"/>
        <v/>
      </c>
      <c r="AF138" s="399" t="str">
        <f t="shared" si="104"/>
        <v/>
      </c>
      <c r="AG138" s="399" t="str">
        <f t="shared" si="104"/>
        <v/>
      </c>
      <c r="AH138" s="399" t="str">
        <f t="shared" si="104"/>
        <v/>
      </c>
      <c r="AI138" s="399" t="str">
        <f t="shared" si="104"/>
        <v/>
      </c>
      <c r="AJ138" s="399" t="str">
        <f t="shared" si="104"/>
        <v/>
      </c>
      <c r="AK138" s="399" t="str">
        <f t="shared" si="104"/>
        <v/>
      </c>
      <c r="AL138" s="399" t="str">
        <f t="shared" si="104"/>
        <v/>
      </c>
      <c r="AM138" s="399" t="str">
        <f t="shared" si="104"/>
        <v/>
      </c>
      <c r="AN138" s="399" t="str">
        <f t="shared" si="104"/>
        <v/>
      </c>
      <c r="AO138" s="399" t="str">
        <f t="shared" si="104"/>
        <v/>
      </c>
      <c r="AP138" s="399" t="str">
        <f t="shared" si="104"/>
        <v/>
      </c>
    </row>
    <row r="139" spans="2:42" x14ac:dyDescent="0.35">
      <c r="B139" s="38" t="s">
        <v>214</v>
      </c>
      <c r="C139" s="38" t="s">
        <v>214</v>
      </c>
      <c r="D139" s="400" t="s">
        <v>231</v>
      </c>
      <c r="E139" s="388">
        <f t="shared" ref="E139:T139" si="110">SUM(E138,E127)</f>
        <v>0</v>
      </c>
      <c r="F139" s="388">
        <f t="shared" si="110"/>
        <v>0</v>
      </c>
      <c r="G139" s="388">
        <f t="shared" si="110"/>
        <v>0</v>
      </c>
      <c r="H139" s="388">
        <f t="shared" si="110"/>
        <v>0</v>
      </c>
      <c r="I139" s="388">
        <f t="shared" si="110"/>
        <v>0</v>
      </c>
      <c r="J139" s="388">
        <f t="shared" si="110"/>
        <v>0</v>
      </c>
      <c r="K139" s="388">
        <f t="shared" si="110"/>
        <v>0</v>
      </c>
      <c r="L139" s="388">
        <f t="shared" si="110"/>
        <v>0</v>
      </c>
      <c r="M139" s="388">
        <f t="shared" si="110"/>
        <v>0</v>
      </c>
      <c r="N139" s="388">
        <f t="shared" si="110"/>
        <v>0</v>
      </c>
      <c r="O139" s="388">
        <f t="shared" si="110"/>
        <v>0</v>
      </c>
      <c r="P139" s="388">
        <f t="shared" si="110"/>
        <v>0</v>
      </c>
      <c r="Q139" s="388">
        <f t="shared" si="110"/>
        <v>0</v>
      </c>
      <c r="R139" s="388">
        <f t="shared" si="110"/>
        <v>0</v>
      </c>
      <c r="S139" s="388">
        <f t="shared" si="110"/>
        <v>0</v>
      </c>
      <c r="T139" s="388">
        <f t="shared" si="110"/>
        <v>0</v>
      </c>
      <c r="V139" s="388">
        <f t="shared" ref="V139:Y139" si="111">SUM(V138,V127)</f>
        <v>0</v>
      </c>
      <c r="W139" s="388">
        <f t="shared" si="111"/>
        <v>0</v>
      </c>
      <c r="X139" s="388">
        <f t="shared" si="111"/>
        <v>0</v>
      </c>
      <c r="Y139" s="388">
        <f t="shared" si="111"/>
        <v>0</v>
      </c>
      <c r="Z139" s="397">
        <f t="shared" si="103"/>
        <v>0</v>
      </c>
      <c r="AA139" s="388">
        <f t="shared" si="103"/>
        <v>0</v>
      </c>
      <c r="AB139" s="388">
        <f t="shared" si="103"/>
        <v>0</v>
      </c>
      <c r="AC139" s="398">
        <f>T139-Y139</f>
        <v>0</v>
      </c>
      <c r="AE139" s="399" t="str">
        <f t="shared" si="104"/>
        <v/>
      </c>
      <c r="AF139" s="399" t="str">
        <f t="shared" si="104"/>
        <v/>
      </c>
      <c r="AG139" s="399" t="str">
        <f t="shared" si="104"/>
        <v/>
      </c>
      <c r="AH139" s="399" t="str">
        <f t="shared" si="104"/>
        <v/>
      </c>
      <c r="AI139" s="399" t="str">
        <f t="shared" si="104"/>
        <v/>
      </c>
      <c r="AJ139" s="399" t="str">
        <f t="shared" si="104"/>
        <v/>
      </c>
      <c r="AK139" s="399" t="str">
        <f t="shared" si="104"/>
        <v/>
      </c>
      <c r="AL139" s="399" t="str">
        <f t="shared" si="104"/>
        <v/>
      </c>
      <c r="AM139" s="399" t="str">
        <f t="shared" si="104"/>
        <v/>
      </c>
      <c r="AN139" s="399" t="str">
        <f t="shared" si="104"/>
        <v/>
      </c>
      <c r="AO139" s="399" t="str">
        <f t="shared" si="104"/>
        <v/>
      </c>
      <c r="AP139" s="399" t="str">
        <f t="shared" si="104"/>
        <v/>
      </c>
    </row>
    <row r="140" spans="2:42" x14ac:dyDescent="0.35">
      <c r="B140" s="38" t="s">
        <v>214</v>
      </c>
      <c r="C140" s="38" t="s">
        <v>214</v>
      </c>
      <c r="D140" s="400" t="s">
        <v>232</v>
      </c>
      <c r="E140" s="32">
        <f t="shared" ref="E140:Q140" si="112">E130-E139</f>
        <v>0</v>
      </c>
      <c r="F140" s="32">
        <f t="shared" si="112"/>
        <v>0</v>
      </c>
      <c r="G140" s="32">
        <f t="shared" si="112"/>
        <v>0</v>
      </c>
      <c r="H140" s="32">
        <f t="shared" si="112"/>
        <v>0</v>
      </c>
      <c r="I140" s="32">
        <f t="shared" si="112"/>
        <v>0</v>
      </c>
      <c r="J140" s="32">
        <f t="shared" si="112"/>
        <v>0</v>
      </c>
      <c r="K140" s="32">
        <f t="shared" si="112"/>
        <v>0</v>
      </c>
      <c r="L140" s="32">
        <f t="shared" si="112"/>
        <v>0</v>
      </c>
      <c r="M140" s="32">
        <f t="shared" si="112"/>
        <v>0</v>
      </c>
      <c r="N140" s="32">
        <f t="shared" si="112"/>
        <v>0</v>
      </c>
      <c r="O140" s="32">
        <f t="shared" si="112"/>
        <v>0</v>
      </c>
      <c r="P140" s="32">
        <f t="shared" si="112"/>
        <v>0</v>
      </c>
      <c r="Q140" s="32">
        <f t="shared" si="112"/>
        <v>0</v>
      </c>
      <c r="R140" s="32" t="e">
        <f>R139*R141</f>
        <v>#DIV/0!</v>
      </c>
      <c r="S140" s="32" t="e">
        <f>S139*S141</f>
        <v>#DIV/0!</v>
      </c>
      <c r="T140" s="32" t="e">
        <f>T139*T141</f>
        <v>#DIV/0!</v>
      </c>
      <c r="V140" s="32">
        <f t="shared" ref="V140:Y140" si="113">V130-V139</f>
        <v>0</v>
      </c>
      <c r="W140" s="32">
        <f t="shared" si="113"/>
        <v>0</v>
      </c>
      <c r="X140" s="32">
        <f t="shared" si="113"/>
        <v>0</v>
      </c>
      <c r="Y140" s="32">
        <f t="shared" si="113"/>
        <v>0</v>
      </c>
      <c r="Z140" s="33">
        <f t="shared" si="103"/>
        <v>0</v>
      </c>
      <c r="AA140" s="32" t="e">
        <f t="shared" si="103"/>
        <v>#DIV/0!</v>
      </c>
      <c r="AB140" s="32" t="e">
        <f t="shared" si="103"/>
        <v>#DIV/0!</v>
      </c>
      <c r="AC140" s="34" t="e">
        <f>T140-Y140</f>
        <v>#DIV/0!</v>
      </c>
      <c r="AE140" s="35" t="str">
        <f t="shared" si="104"/>
        <v/>
      </c>
      <c r="AF140" s="35" t="str">
        <f t="shared" si="104"/>
        <v/>
      </c>
      <c r="AG140" s="35" t="str">
        <f t="shared" si="104"/>
        <v/>
      </c>
      <c r="AH140" s="35" t="str">
        <f t="shared" si="104"/>
        <v/>
      </c>
      <c r="AI140" s="35" t="str">
        <f t="shared" si="104"/>
        <v/>
      </c>
      <c r="AJ140" s="35" t="str">
        <f t="shared" si="104"/>
        <v/>
      </c>
      <c r="AK140" s="35" t="str">
        <f t="shared" si="104"/>
        <v/>
      </c>
      <c r="AL140" s="35" t="str">
        <f t="shared" si="104"/>
        <v/>
      </c>
      <c r="AM140" s="35" t="str">
        <f t="shared" si="104"/>
        <v/>
      </c>
      <c r="AN140" s="35" t="str">
        <f t="shared" si="104"/>
        <v/>
      </c>
      <c r="AO140" s="35" t="str">
        <f t="shared" si="104"/>
        <v/>
      </c>
      <c r="AP140" s="35" t="str">
        <f t="shared" si="104"/>
        <v/>
      </c>
    </row>
    <row r="141" spans="2:42" x14ac:dyDescent="0.35">
      <c r="B141" s="38" t="s">
        <v>214</v>
      </c>
      <c r="C141" s="38" t="s">
        <v>214</v>
      </c>
      <c r="D141" s="400" t="s">
        <v>233</v>
      </c>
      <c r="E141" s="406" t="e">
        <f t="shared" ref="E141:Q141" si="114">E140/E139</f>
        <v>#DIV/0!</v>
      </c>
      <c r="F141" s="399" t="e">
        <f t="shared" si="114"/>
        <v>#DIV/0!</v>
      </c>
      <c r="G141" s="399" t="e">
        <f t="shared" si="114"/>
        <v>#DIV/0!</v>
      </c>
      <c r="H141" s="399" t="e">
        <f t="shared" si="114"/>
        <v>#DIV/0!</v>
      </c>
      <c r="I141" s="399" t="e">
        <f t="shared" si="114"/>
        <v>#DIV/0!</v>
      </c>
      <c r="J141" s="399" t="e">
        <f t="shared" si="114"/>
        <v>#DIV/0!</v>
      </c>
      <c r="K141" s="399" t="e">
        <f t="shared" si="114"/>
        <v>#DIV/0!</v>
      </c>
      <c r="L141" s="399" t="e">
        <f t="shared" si="114"/>
        <v>#DIV/0!</v>
      </c>
      <c r="M141" s="399" t="e">
        <f t="shared" si="114"/>
        <v>#DIV/0!</v>
      </c>
      <c r="N141" s="399" t="e">
        <f t="shared" si="114"/>
        <v>#DIV/0!</v>
      </c>
      <c r="O141" s="399" t="e">
        <f t="shared" si="114"/>
        <v>#DIV/0!</v>
      </c>
      <c r="P141" s="399" t="e">
        <f t="shared" si="114"/>
        <v>#DIV/0!</v>
      </c>
      <c r="Q141" s="399" t="e">
        <f t="shared" si="114"/>
        <v>#DIV/0!</v>
      </c>
      <c r="R141" s="405" t="e">
        <f>($Q$22-AVERAGE($M$22,$I$22,$E$22))+N141</f>
        <v>#DIV/0!</v>
      </c>
      <c r="S141" s="405" t="e">
        <f>($R$22-AVERAGE($N$22,$J$22,$F$22))+(O141)</f>
        <v>#DIV/0!</v>
      </c>
      <c r="T141" s="405" t="e">
        <f>($S$22-AVERAGE($O$22,$K$22,$G$22))+P141</f>
        <v>#DIV/0!</v>
      </c>
      <c r="V141" s="399" t="e">
        <f t="shared" ref="V141:Y141" si="115">V140/V139</f>
        <v>#DIV/0!</v>
      </c>
      <c r="W141" s="399" t="e">
        <f t="shared" si="115"/>
        <v>#DIV/0!</v>
      </c>
      <c r="X141" s="399" t="e">
        <f t="shared" si="115"/>
        <v>#DIV/0!</v>
      </c>
      <c r="Y141" s="399" t="e">
        <f t="shared" si="115"/>
        <v>#DIV/0!</v>
      </c>
      <c r="Z141" s="401" t="e">
        <f t="shared" si="103"/>
        <v>#DIV/0!</v>
      </c>
      <c r="AA141" s="402" t="e">
        <f t="shared" si="103"/>
        <v>#DIV/0!</v>
      </c>
      <c r="AB141" s="402" t="e">
        <f t="shared" si="103"/>
        <v>#DIV/0!</v>
      </c>
      <c r="AC141" s="403" t="e">
        <f>T141-Y141</f>
        <v>#DIV/0!</v>
      </c>
      <c r="AE141" s="399" t="str">
        <f t="shared" ref="AE141:AP141" si="116">IFERROR(I141-E141,"")</f>
        <v/>
      </c>
      <c r="AF141" s="399" t="str">
        <f t="shared" si="116"/>
        <v/>
      </c>
      <c r="AG141" s="399" t="str">
        <f t="shared" si="116"/>
        <v/>
      </c>
      <c r="AH141" s="399" t="str">
        <f t="shared" si="116"/>
        <v/>
      </c>
      <c r="AI141" s="399" t="str">
        <f t="shared" si="116"/>
        <v/>
      </c>
      <c r="AJ141" s="399" t="str">
        <f t="shared" si="116"/>
        <v/>
      </c>
      <c r="AK141" s="399" t="str">
        <f t="shared" si="116"/>
        <v/>
      </c>
      <c r="AL141" s="399" t="str">
        <f t="shared" si="116"/>
        <v/>
      </c>
      <c r="AM141" s="399" t="str">
        <f t="shared" si="116"/>
        <v/>
      </c>
      <c r="AN141" s="399" t="str">
        <f t="shared" si="116"/>
        <v/>
      </c>
      <c r="AO141" s="399" t="str">
        <f t="shared" si="116"/>
        <v/>
      </c>
      <c r="AP141" s="399" t="str">
        <f t="shared" si="116"/>
        <v/>
      </c>
    </row>
    <row r="142" spans="2:42" x14ac:dyDescent="0.35">
      <c r="B142" s="7"/>
      <c r="D142" s="396"/>
      <c r="Z142" s="16"/>
      <c r="AC142" s="17"/>
    </row>
    <row r="143" spans="2:42" x14ac:dyDescent="0.35">
      <c r="B143" s="7"/>
      <c r="D143" s="15" t="s">
        <v>216</v>
      </c>
      <c r="Z143" s="16"/>
      <c r="AC143" s="17"/>
    </row>
    <row r="144" spans="2:42" x14ac:dyDescent="0.35">
      <c r="B144" s="38" t="s">
        <v>216</v>
      </c>
      <c r="C144" s="38" t="s">
        <v>216</v>
      </c>
      <c r="D144" s="18" t="s">
        <v>217</v>
      </c>
      <c r="E144" s="19"/>
      <c r="F144" s="19"/>
      <c r="G144" s="19"/>
      <c r="H144" s="19"/>
      <c r="I144" s="19"/>
      <c r="J144" s="19"/>
      <c r="K144" s="19"/>
      <c r="L144" s="19"/>
      <c r="M144" s="19"/>
      <c r="N144" s="19"/>
      <c r="O144" s="19"/>
      <c r="P144" s="19"/>
      <c r="Q144" s="19"/>
      <c r="R144" s="36"/>
      <c r="S144" s="36"/>
      <c r="T144" s="36"/>
      <c r="V144" s="19"/>
      <c r="W144" s="19"/>
      <c r="X144" s="19"/>
      <c r="Y144" s="19"/>
      <c r="Z144" s="20">
        <f t="shared" ref="Z144:AC158" si="117">Q144-V144</f>
        <v>0</v>
      </c>
      <c r="AA144" s="19">
        <f t="shared" si="117"/>
        <v>0</v>
      </c>
      <c r="AB144" s="19">
        <f t="shared" si="117"/>
        <v>0</v>
      </c>
      <c r="AC144" s="21">
        <f t="shared" si="117"/>
        <v>0</v>
      </c>
      <c r="AE144" s="22" t="str">
        <f t="shared" ref="AE144:AP157" si="118">IFERROR(I144/E144-1,"")</f>
        <v/>
      </c>
      <c r="AF144" s="22" t="str">
        <f t="shared" si="118"/>
        <v/>
      </c>
      <c r="AG144" s="22" t="str">
        <f t="shared" si="118"/>
        <v/>
      </c>
      <c r="AH144" s="22" t="str">
        <f t="shared" si="118"/>
        <v/>
      </c>
      <c r="AI144" s="22" t="str">
        <f t="shared" si="118"/>
        <v/>
      </c>
      <c r="AJ144" s="22" t="str">
        <f t="shared" si="118"/>
        <v/>
      </c>
      <c r="AK144" s="22" t="str">
        <f t="shared" si="118"/>
        <v/>
      </c>
      <c r="AL144" s="22" t="str">
        <f t="shared" si="118"/>
        <v/>
      </c>
      <c r="AM144" s="22" t="str">
        <f t="shared" si="118"/>
        <v/>
      </c>
      <c r="AN144" s="22" t="str">
        <f t="shared" si="118"/>
        <v/>
      </c>
      <c r="AO144" s="22" t="str">
        <f t="shared" si="118"/>
        <v/>
      </c>
      <c r="AP144" s="22" t="str">
        <f t="shared" si="118"/>
        <v/>
      </c>
    </row>
    <row r="145" spans="2:42" x14ac:dyDescent="0.35">
      <c r="B145" s="38" t="s">
        <v>216</v>
      </c>
      <c r="C145" s="38" t="s">
        <v>216</v>
      </c>
      <c r="D145" s="18" t="s">
        <v>219</v>
      </c>
      <c r="E145" s="19"/>
      <c r="F145" s="19"/>
      <c r="G145" s="19"/>
      <c r="H145" s="19"/>
      <c r="I145" s="19"/>
      <c r="J145" s="19"/>
      <c r="K145" s="19"/>
      <c r="L145" s="19"/>
      <c r="M145" s="19"/>
      <c r="N145" s="19"/>
      <c r="O145" s="19"/>
      <c r="P145" s="19"/>
      <c r="Q145" s="19"/>
      <c r="R145" s="19"/>
      <c r="S145" s="37"/>
      <c r="T145" s="37"/>
      <c r="V145" s="19"/>
      <c r="W145" s="19"/>
      <c r="X145" s="19"/>
      <c r="Y145" s="19"/>
      <c r="Z145" s="20">
        <f t="shared" si="117"/>
        <v>0</v>
      </c>
      <c r="AA145" s="19">
        <f t="shared" si="117"/>
        <v>0</v>
      </c>
      <c r="AB145" s="19">
        <f t="shared" si="117"/>
        <v>0</v>
      </c>
      <c r="AC145" s="21">
        <f t="shared" si="117"/>
        <v>0</v>
      </c>
      <c r="AE145" s="22" t="str">
        <f t="shared" si="118"/>
        <v/>
      </c>
      <c r="AF145" s="22" t="str">
        <f t="shared" si="118"/>
        <v/>
      </c>
      <c r="AG145" s="22" t="str">
        <f t="shared" si="118"/>
        <v/>
      </c>
      <c r="AH145" s="22" t="str">
        <f t="shared" si="118"/>
        <v/>
      </c>
      <c r="AI145" s="22" t="str">
        <f t="shared" si="118"/>
        <v/>
      </c>
      <c r="AJ145" s="22" t="str">
        <f t="shared" si="118"/>
        <v/>
      </c>
      <c r="AK145" s="22" t="str">
        <f t="shared" si="118"/>
        <v/>
      </c>
      <c r="AL145" s="22" t="str">
        <f t="shared" si="118"/>
        <v/>
      </c>
      <c r="AM145" s="22" t="str">
        <f t="shared" si="118"/>
        <v/>
      </c>
      <c r="AN145" s="22" t="str">
        <f t="shared" si="118"/>
        <v/>
      </c>
      <c r="AO145" s="22" t="str">
        <f t="shared" si="118"/>
        <v/>
      </c>
      <c r="AP145" s="22" t="str">
        <f t="shared" si="118"/>
        <v/>
      </c>
    </row>
    <row r="146" spans="2:42" x14ac:dyDescent="0.35">
      <c r="B146" s="38" t="s">
        <v>216</v>
      </c>
      <c r="C146" s="38" t="s">
        <v>216</v>
      </c>
      <c r="D146" s="18" t="s">
        <v>220</v>
      </c>
      <c r="E146" s="393"/>
      <c r="F146" s="394"/>
      <c r="G146" s="395"/>
      <c r="H146" s="388"/>
      <c r="I146" s="393"/>
      <c r="J146" s="394"/>
      <c r="K146" s="395"/>
      <c r="L146" s="388"/>
      <c r="M146" s="393"/>
      <c r="N146" s="394"/>
      <c r="O146" s="395"/>
      <c r="P146" s="388"/>
      <c r="Q146" s="393"/>
      <c r="R146" s="19"/>
      <c r="S146" s="19" t="e">
        <f>S147-SUM(S144:S145)</f>
        <v>#DIV/0!</v>
      </c>
      <c r="T146" s="19" t="e">
        <f>T147-SUM(T144:T145)</f>
        <v>#DIV/0!</v>
      </c>
      <c r="V146" s="393"/>
      <c r="W146" s="394"/>
      <c r="X146" s="395"/>
      <c r="Y146" s="388"/>
      <c r="Z146" s="20">
        <f t="shared" si="117"/>
        <v>0</v>
      </c>
      <c r="AA146" s="19">
        <f t="shared" si="117"/>
        <v>0</v>
      </c>
      <c r="AB146" s="19" t="e">
        <f t="shared" si="117"/>
        <v>#DIV/0!</v>
      </c>
      <c r="AC146" s="21" t="e">
        <f t="shared" si="117"/>
        <v>#DIV/0!</v>
      </c>
      <c r="AE146" s="22" t="str">
        <f t="shared" si="118"/>
        <v/>
      </c>
      <c r="AF146" s="22" t="str">
        <f t="shared" si="118"/>
        <v/>
      </c>
      <c r="AG146" s="22" t="str">
        <f t="shared" si="118"/>
        <v/>
      </c>
      <c r="AH146" s="22" t="str">
        <f t="shared" si="118"/>
        <v/>
      </c>
      <c r="AI146" s="22" t="str">
        <f t="shared" si="118"/>
        <v/>
      </c>
      <c r="AJ146" s="22" t="str">
        <f t="shared" si="118"/>
        <v/>
      </c>
      <c r="AK146" s="22" t="str">
        <f t="shared" si="118"/>
        <v/>
      </c>
      <c r="AL146" s="22" t="str">
        <f t="shared" si="118"/>
        <v/>
      </c>
      <c r="AM146" s="22" t="str">
        <f t="shared" si="118"/>
        <v/>
      </c>
      <c r="AN146" s="22" t="str">
        <f t="shared" si="118"/>
        <v/>
      </c>
      <c r="AO146" s="22" t="str">
        <f t="shared" si="118"/>
        <v/>
      </c>
      <c r="AP146" s="22" t="str">
        <f t="shared" si="118"/>
        <v/>
      </c>
    </row>
    <row r="147" spans="2:42" x14ac:dyDescent="0.35">
      <c r="B147" s="38" t="s">
        <v>216</v>
      </c>
      <c r="C147" s="38" t="s">
        <v>216</v>
      </c>
      <c r="D147" s="396" t="s">
        <v>221</v>
      </c>
      <c r="E147" s="23">
        <f t="shared" ref="E147:Q147" si="119">SUM(E144:E146)</f>
        <v>0</v>
      </c>
      <c r="F147" s="23">
        <f t="shared" si="119"/>
        <v>0</v>
      </c>
      <c r="G147" s="23">
        <f t="shared" si="119"/>
        <v>0</v>
      </c>
      <c r="H147" s="23">
        <f t="shared" si="119"/>
        <v>0</v>
      </c>
      <c r="I147" s="23">
        <f t="shared" si="119"/>
        <v>0</v>
      </c>
      <c r="J147" s="23">
        <f t="shared" si="119"/>
        <v>0</v>
      </c>
      <c r="K147" s="23">
        <f t="shared" si="119"/>
        <v>0</v>
      </c>
      <c r="L147" s="23">
        <f t="shared" si="119"/>
        <v>0</v>
      </c>
      <c r="M147" s="23">
        <f t="shared" si="119"/>
        <v>0</v>
      </c>
      <c r="N147" s="23">
        <f t="shared" si="119"/>
        <v>0</v>
      </c>
      <c r="O147" s="23">
        <f t="shared" si="119"/>
        <v>0</v>
      </c>
      <c r="P147" s="23">
        <f t="shared" si="119"/>
        <v>0</v>
      </c>
      <c r="Q147" s="23">
        <f t="shared" si="119"/>
        <v>0</v>
      </c>
      <c r="R147" s="23" t="e">
        <f>SUM(R156:R157)</f>
        <v>#DIV/0!</v>
      </c>
      <c r="S147" s="23" t="e">
        <f>SUM(S156:S157)</f>
        <v>#DIV/0!</v>
      </c>
      <c r="T147" s="23" t="e">
        <f>SUM(T156:T157)</f>
        <v>#DIV/0!</v>
      </c>
      <c r="V147" s="23">
        <f t="shared" ref="V147:Y147" si="120">SUM(V144:V146)</f>
        <v>0</v>
      </c>
      <c r="W147" s="23">
        <f t="shared" si="120"/>
        <v>0</v>
      </c>
      <c r="X147" s="23">
        <f t="shared" si="120"/>
        <v>0</v>
      </c>
      <c r="Y147" s="23">
        <f t="shared" si="120"/>
        <v>0</v>
      </c>
      <c r="Z147" s="397">
        <f t="shared" si="117"/>
        <v>0</v>
      </c>
      <c r="AA147" s="388" t="e">
        <f t="shared" si="117"/>
        <v>#DIV/0!</v>
      </c>
      <c r="AB147" s="388" t="e">
        <f t="shared" si="117"/>
        <v>#DIV/0!</v>
      </c>
      <c r="AC147" s="398" t="e">
        <f t="shared" si="117"/>
        <v>#DIV/0!</v>
      </c>
      <c r="AE147" s="399" t="str">
        <f t="shared" si="118"/>
        <v/>
      </c>
      <c r="AF147" s="399" t="str">
        <f t="shared" si="118"/>
        <v/>
      </c>
      <c r="AG147" s="399" t="str">
        <f t="shared" si="118"/>
        <v/>
      </c>
      <c r="AH147" s="399" t="str">
        <f t="shared" si="118"/>
        <v/>
      </c>
      <c r="AI147" s="399" t="str">
        <f t="shared" si="118"/>
        <v/>
      </c>
      <c r="AJ147" s="399" t="str">
        <f t="shared" si="118"/>
        <v/>
      </c>
      <c r="AK147" s="399" t="str">
        <f t="shared" si="118"/>
        <v/>
      </c>
      <c r="AL147" s="399" t="str">
        <f t="shared" si="118"/>
        <v/>
      </c>
      <c r="AM147" s="399" t="str">
        <f t="shared" si="118"/>
        <v/>
      </c>
      <c r="AN147" s="399" t="str">
        <f t="shared" si="118"/>
        <v/>
      </c>
      <c r="AO147" s="399" t="str">
        <f t="shared" si="118"/>
        <v/>
      </c>
      <c r="AP147" s="399" t="str">
        <f t="shared" si="118"/>
        <v/>
      </c>
    </row>
    <row r="148" spans="2:42" x14ac:dyDescent="0.35">
      <c r="B148" s="38" t="s">
        <v>216</v>
      </c>
      <c r="C148" s="38" t="s">
        <v>216</v>
      </c>
      <c r="D148" s="396" t="s">
        <v>223</v>
      </c>
      <c r="E148" s="19"/>
      <c r="F148" s="19"/>
      <c r="G148" s="19"/>
      <c r="H148" s="19"/>
      <c r="I148" s="19"/>
      <c r="J148" s="19"/>
      <c r="K148" s="19"/>
      <c r="L148" s="19"/>
      <c r="M148" s="19"/>
      <c r="N148" s="19"/>
      <c r="O148" s="19"/>
      <c r="P148" s="19"/>
      <c r="Q148" s="19"/>
      <c r="R148" s="19">
        <v>8888347.4313610867</v>
      </c>
      <c r="S148" s="19" t="e">
        <f>O148*(1+AVERAGE(AH148:AM148))</f>
        <v>#DIV/0!</v>
      </c>
      <c r="T148" s="19" t="e">
        <f>P148*(1+AVERAGE(AI148:AN148))</f>
        <v>#DIV/0!</v>
      </c>
      <c r="V148" s="19"/>
      <c r="W148" s="19"/>
      <c r="X148" s="19"/>
      <c r="Y148" s="19"/>
      <c r="Z148" s="397">
        <f t="shared" si="117"/>
        <v>0</v>
      </c>
      <c r="AA148" s="388">
        <f t="shared" si="117"/>
        <v>8888347.4313610867</v>
      </c>
      <c r="AB148" s="388" t="e">
        <f t="shared" si="117"/>
        <v>#DIV/0!</v>
      </c>
      <c r="AC148" s="398" t="e">
        <f t="shared" si="117"/>
        <v>#DIV/0!</v>
      </c>
      <c r="AE148" s="399" t="str">
        <f t="shared" si="118"/>
        <v/>
      </c>
      <c r="AF148" s="399" t="str">
        <f t="shared" si="118"/>
        <v/>
      </c>
      <c r="AG148" s="399" t="str">
        <f t="shared" si="118"/>
        <v/>
      </c>
      <c r="AH148" s="399" t="str">
        <f t="shared" si="118"/>
        <v/>
      </c>
      <c r="AI148" s="399" t="str">
        <f t="shared" si="118"/>
        <v/>
      </c>
      <c r="AJ148" s="399" t="str">
        <f t="shared" si="118"/>
        <v/>
      </c>
      <c r="AK148" s="399" t="str">
        <f t="shared" si="118"/>
        <v/>
      </c>
      <c r="AL148" s="399" t="str">
        <f t="shared" si="118"/>
        <v/>
      </c>
      <c r="AM148" s="399" t="str">
        <f t="shared" si="118"/>
        <v/>
      </c>
      <c r="AN148" s="399" t="str">
        <f t="shared" si="118"/>
        <v/>
      </c>
      <c r="AO148" s="399" t="str">
        <f t="shared" si="118"/>
        <v/>
      </c>
      <c r="AP148" s="399" t="str">
        <f t="shared" si="118"/>
        <v/>
      </c>
    </row>
    <row r="149" spans="2:42" x14ac:dyDescent="0.35">
      <c r="B149" s="38" t="s">
        <v>216</v>
      </c>
      <c r="C149" s="38" t="s">
        <v>216</v>
      </c>
      <c r="D149" s="396" t="s">
        <v>224</v>
      </c>
      <c r="E149" s="19"/>
      <c r="F149" s="19"/>
      <c r="G149" s="19"/>
      <c r="H149" s="19"/>
      <c r="I149" s="19"/>
      <c r="J149" s="19"/>
      <c r="K149" s="19"/>
      <c r="L149" s="19"/>
      <c r="M149" s="19"/>
      <c r="N149" s="19"/>
      <c r="O149" s="19"/>
      <c r="P149" s="19"/>
      <c r="Q149" s="19"/>
      <c r="R149" s="19">
        <v>0</v>
      </c>
      <c r="S149" s="19">
        <f t="shared" ref="S149:T152" si="121">(R149-N149)/4+$Q149</f>
        <v>0</v>
      </c>
      <c r="T149" s="19">
        <f t="shared" si="121"/>
        <v>0</v>
      </c>
      <c r="V149" s="19"/>
      <c r="W149" s="19"/>
      <c r="X149" s="19"/>
      <c r="Y149" s="19"/>
      <c r="Z149" s="397">
        <f t="shared" si="117"/>
        <v>0</v>
      </c>
      <c r="AA149" s="388">
        <f t="shared" si="117"/>
        <v>0</v>
      </c>
      <c r="AB149" s="388">
        <f t="shared" si="117"/>
        <v>0</v>
      </c>
      <c r="AC149" s="398">
        <f t="shared" si="117"/>
        <v>0</v>
      </c>
      <c r="AE149" s="399" t="str">
        <f t="shared" si="118"/>
        <v/>
      </c>
      <c r="AF149" s="399" t="str">
        <f t="shared" si="118"/>
        <v/>
      </c>
      <c r="AG149" s="399" t="str">
        <f t="shared" si="118"/>
        <v/>
      </c>
      <c r="AH149" s="399" t="str">
        <f t="shared" si="118"/>
        <v/>
      </c>
      <c r="AI149" s="399" t="str">
        <f t="shared" si="118"/>
        <v/>
      </c>
      <c r="AJ149" s="399" t="str">
        <f t="shared" si="118"/>
        <v/>
      </c>
      <c r="AK149" s="399" t="str">
        <f t="shared" si="118"/>
        <v/>
      </c>
      <c r="AL149" s="399" t="str">
        <f t="shared" si="118"/>
        <v/>
      </c>
      <c r="AM149" s="399" t="str">
        <f t="shared" si="118"/>
        <v/>
      </c>
      <c r="AN149" s="399" t="str">
        <f t="shared" si="118"/>
        <v/>
      </c>
      <c r="AO149" s="399" t="str">
        <f t="shared" si="118"/>
        <v/>
      </c>
      <c r="AP149" s="399" t="str">
        <f t="shared" si="118"/>
        <v/>
      </c>
    </row>
    <row r="150" spans="2:42" x14ac:dyDescent="0.35">
      <c r="B150" s="38" t="s">
        <v>216</v>
      </c>
      <c r="C150" s="38" t="s">
        <v>216</v>
      </c>
      <c r="D150" s="396" t="s">
        <v>225</v>
      </c>
      <c r="E150" s="19"/>
      <c r="F150" s="19"/>
      <c r="G150" s="19"/>
      <c r="H150" s="19"/>
      <c r="I150" s="19"/>
      <c r="J150" s="19"/>
      <c r="K150" s="19"/>
      <c r="L150" s="19"/>
      <c r="M150" s="19"/>
      <c r="N150" s="19"/>
      <c r="O150" s="19"/>
      <c r="P150" s="19"/>
      <c r="Q150" s="19"/>
      <c r="R150" s="19">
        <f>($Q150-M150)/4+$Q150</f>
        <v>0</v>
      </c>
      <c r="S150" s="19">
        <f t="shared" si="121"/>
        <v>0</v>
      </c>
      <c r="T150" s="19">
        <f t="shared" si="121"/>
        <v>0</v>
      </c>
      <c r="V150" s="19"/>
      <c r="W150" s="19"/>
      <c r="X150" s="19"/>
      <c r="Y150" s="19"/>
      <c r="Z150" s="397">
        <f t="shared" si="117"/>
        <v>0</v>
      </c>
      <c r="AA150" s="388">
        <f t="shared" si="117"/>
        <v>0</v>
      </c>
      <c r="AB150" s="388">
        <f t="shared" si="117"/>
        <v>0</v>
      </c>
      <c r="AC150" s="398">
        <f t="shared" si="117"/>
        <v>0</v>
      </c>
      <c r="AE150" s="399" t="str">
        <f t="shared" si="118"/>
        <v/>
      </c>
      <c r="AF150" s="399" t="str">
        <f t="shared" si="118"/>
        <v/>
      </c>
      <c r="AG150" s="399" t="str">
        <f t="shared" si="118"/>
        <v/>
      </c>
      <c r="AH150" s="399" t="str">
        <f t="shared" si="118"/>
        <v/>
      </c>
      <c r="AI150" s="399" t="str">
        <f t="shared" si="118"/>
        <v/>
      </c>
      <c r="AJ150" s="399" t="str">
        <f t="shared" si="118"/>
        <v/>
      </c>
      <c r="AK150" s="399" t="str">
        <f t="shared" si="118"/>
        <v/>
      </c>
      <c r="AL150" s="399" t="str">
        <f t="shared" si="118"/>
        <v/>
      </c>
      <c r="AM150" s="399" t="str">
        <f t="shared" si="118"/>
        <v/>
      </c>
      <c r="AN150" s="399" t="str">
        <f t="shared" si="118"/>
        <v/>
      </c>
      <c r="AO150" s="399" t="str">
        <f t="shared" si="118"/>
        <v/>
      </c>
      <c r="AP150" s="399" t="str">
        <f t="shared" si="118"/>
        <v/>
      </c>
    </row>
    <row r="151" spans="2:42" x14ac:dyDescent="0.35">
      <c r="B151" s="38" t="s">
        <v>216</v>
      </c>
      <c r="C151" s="38" t="s">
        <v>216</v>
      </c>
      <c r="D151" s="396" t="s">
        <v>226</v>
      </c>
      <c r="E151" s="19"/>
      <c r="F151" s="19"/>
      <c r="G151" s="19"/>
      <c r="H151" s="19"/>
      <c r="I151" s="19"/>
      <c r="J151" s="19"/>
      <c r="K151" s="19"/>
      <c r="L151" s="19"/>
      <c r="M151" s="19"/>
      <c r="N151" s="19"/>
      <c r="O151" s="19"/>
      <c r="P151" s="19"/>
      <c r="Q151" s="19"/>
      <c r="R151" s="19">
        <v>0</v>
      </c>
      <c r="S151" s="19">
        <f t="shared" si="121"/>
        <v>0</v>
      </c>
      <c r="T151" s="19">
        <f t="shared" si="121"/>
        <v>0</v>
      </c>
      <c r="V151" s="19"/>
      <c r="W151" s="19"/>
      <c r="X151" s="19"/>
      <c r="Y151" s="19"/>
      <c r="Z151" s="397">
        <f t="shared" si="117"/>
        <v>0</v>
      </c>
      <c r="AA151" s="388">
        <f t="shared" si="117"/>
        <v>0</v>
      </c>
      <c r="AB151" s="388">
        <f t="shared" si="117"/>
        <v>0</v>
      </c>
      <c r="AC151" s="398">
        <f t="shared" si="117"/>
        <v>0</v>
      </c>
      <c r="AE151" s="399" t="str">
        <f t="shared" si="118"/>
        <v/>
      </c>
      <c r="AF151" s="399" t="str">
        <f t="shared" si="118"/>
        <v/>
      </c>
      <c r="AG151" s="399" t="str">
        <f t="shared" si="118"/>
        <v/>
      </c>
      <c r="AH151" s="399" t="str">
        <f t="shared" si="118"/>
        <v/>
      </c>
      <c r="AI151" s="399" t="str">
        <f t="shared" si="118"/>
        <v/>
      </c>
      <c r="AJ151" s="399" t="str">
        <f t="shared" si="118"/>
        <v/>
      </c>
      <c r="AK151" s="399" t="str">
        <f t="shared" si="118"/>
        <v/>
      </c>
      <c r="AL151" s="399" t="str">
        <f t="shared" si="118"/>
        <v/>
      </c>
      <c r="AM151" s="399" t="str">
        <f t="shared" si="118"/>
        <v/>
      </c>
      <c r="AN151" s="399" t="str">
        <f t="shared" si="118"/>
        <v/>
      </c>
      <c r="AO151" s="399" t="str">
        <f t="shared" si="118"/>
        <v/>
      </c>
      <c r="AP151" s="399" t="str">
        <f t="shared" si="118"/>
        <v/>
      </c>
    </row>
    <row r="152" spans="2:42" x14ac:dyDescent="0.35">
      <c r="B152" s="38" t="s">
        <v>216</v>
      </c>
      <c r="C152" s="38" t="s">
        <v>216</v>
      </c>
      <c r="D152" s="396" t="s">
        <v>235</v>
      </c>
      <c r="E152" s="19"/>
      <c r="F152" s="19"/>
      <c r="G152" s="19"/>
      <c r="H152" s="19"/>
      <c r="I152" s="19"/>
      <c r="J152" s="19"/>
      <c r="K152" s="19"/>
      <c r="L152" s="19"/>
      <c r="M152" s="19"/>
      <c r="N152" s="19"/>
      <c r="O152" s="19"/>
      <c r="P152" s="19"/>
      <c r="Q152" s="19"/>
      <c r="R152" s="19">
        <v>0</v>
      </c>
      <c r="S152" s="19">
        <f t="shared" si="121"/>
        <v>0</v>
      </c>
      <c r="T152" s="19">
        <f t="shared" si="121"/>
        <v>0</v>
      </c>
      <c r="V152" s="19"/>
      <c r="W152" s="19"/>
      <c r="X152" s="19"/>
      <c r="Y152" s="19"/>
      <c r="Z152" s="397">
        <f>Q152-V152</f>
        <v>0</v>
      </c>
      <c r="AA152" s="388">
        <f>R152-W152</f>
        <v>0</v>
      </c>
      <c r="AB152" s="388">
        <f>S152-X152</f>
        <v>0</v>
      </c>
      <c r="AC152" s="398">
        <f>T152-Y152</f>
        <v>0</v>
      </c>
      <c r="AE152" s="399" t="str">
        <f t="shared" si="118"/>
        <v/>
      </c>
      <c r="AF152" s="399" t="str">
        <f t="shared" si="118"/>
        <v/>
      </c>
      <c r="AG152" s="399" t="str">
        <f t="shared" si="118"/>
        <v/>
      </c>
      <c r="AH152" s="399" t="str">
        <f t="shared" si="118"/>
        <v/>
      </c>
      <c r="AI152" s="399" t="str">
        <f t="shared" si="118"/>
        <v/>
      </c>
      <c r="AJ152" s="399" t="str">
        <f t="shared" si="118"/>
        <v/>
      </c>
      <c r="AK152" s="399" t="str">
        <f t="shared" si="118"/>
        <v/>
      </c>
      <c r="AL152" s="399" t="str">
        <f t="shared" si="118"/>
        <v/>
      </c>
      <c r="AM152" s="399" t="str">
        <f t="shared" si="118"/>
        <v/>
      </c>
      <c r="AN152" s="399" t="str">
        <f t="shared" si="118"/>
        <v/>
      </c>
      <c r="AO152" s="399" t="str">
        <f t="shared" si="118"/>
        <v/>
      </c>
      <c r="AP152" s="399" t="str">
        <f t="shared" si="118"/>
        <v/>
      </c>
    </row>
    <row r="153" spans="2:42" x14ac:dyDescent="0.35">
      <c r="B153" s="38" t="s">
        <v>216</v>
      </c>
      <c r="C153" s="38" t="s">
        <v>216</v>
      </c>
      <c r="D153" s="396" t="s">
        <v>236</v>
      </c>
      <c r="E153" s="19"/>
      <c r="F153" s="19"/>
      <c r="G153" s="19"/>
      <c r="H153" s="19"/>
      <c r="I153" s="19"/>
      <c r="J153" s="19"/>
      <c r="K153" s="19"/>
      <c r="L153" s="19"/>
      <c r="M153" s="19"/>
      <c r="N153" s="19"/>
      <c r="O153" s="19"/>
      <c r="P153" s="19"/>
      <c r="Q153" s="19"/>
      <c r="R153" s="19">
        <v>0</v>
      </c>
      <c r="S153" s="388">
        <f>O153*$B$2</f>
        <v>0</v>
      </c>
      <c r="T153" s="388">
        <f>P153*$B$2</f>
        <v>0</v>
      </c>
      <c r="V153" s="19"/>
      <c r="W153" s="19"/>
      <c r="X153" s="19"/>
      <c r="Y153" s="19"/>
      <c r="Z153" s="397">
        <f t="shared" si="117"/>
        <v>0</v>
      </c>
      <c r="AA153" s="388">
        <f t="shared" si="117"/>
        <v>0</v>
      </c>
      <c r="AB153" s="388">
        <f t="shared" si="117"/>
        <v>0</v>
      </c>
      <c r="AC153" s="398">
        <f t="shared" si="117"/>
        <v>0</v>
      </c>
      <c r="AE153" s="399" t="str">
        <f t="shared" si="118"/>
        <v/>
      </c>
      <c r="AF153" s="399" t="str">
        <f t="shared" si="118"/>
        <v/>
      </c>
      <c r="AG153" s="399" t="str">
        <f t="shared" si="118"/>
        <v/>
      </c>
      <c r="AH153" s="399" t="str">
        <f t="shared" si="118"/>
        <v/>
      </c>
      <c r="AI153" s="399" t="str">
        <f t="shared" si="118"/>
        <v/>
      </c>
      <c r="AJ153" s="399" t="str">
        <f t="shared" si="118"/>
        <v/>
      </c>
      <c r="AK153" s="399" t="str">
        <f t="shared" si="118"/>
        <v/>
      </c>
      <c r="AL153" s="399" t="str">
        <f t="shared" si="118"/>
        <v/>
      </c>
      <c r="AM153" s="399" t="str">
        <f t="shared" si="118"/>
        <v/>
      </c>
      <c r="AN153" s="399" t="str">
        <f t="shared" si="118"/>
        <v/>
      </c>
      <c r="AO153" s="399" t="str">
        <f t="shared" si="118"/>
        <v/>
      </c>
      <c r="AP153" s="399" t="str">
        <f t="shared" si="118"/>
        <v/>
      </c>
    </row>
    <row r="154" spans="2:42" x14ac:dyDescent="0.35">
      <c r="B154" s="38" t="s">
        <v>216</v>
      </c>
      <c r="C154" s="38" t="s">
        <v>216</v>
      </c>
      <c r="D154" s="25" t="s">
        <v>229</v>
      </c>
      <c r="E154" s="26">
        <f>SUM(E147:E153)</f>
        <v>0</v>
      </c>
      <c r="F154" s="27">
        <f t="shared" ref="F154:Q154" si="122">SUM(F147:F153)</f>
        <v>0</v>
      </c>
      <c r="G154" s="28">
        <f t="shared" si="122"/>
        <v>0</v>
      </c>
      <c r="H154" s="23">
        <f t="shared" si="122"/>
        <v>0</v>
      </c>
      <c r="I154" s="26">
        <f t="shared" si="122"/>
        <v>0</v>
      </c>
      <c r="J154" s="27">
        <f t="shared" si="122"/>
        <v>0</v>
      </c>
      <c r="K154" s="28">
        <f t="shared" si="122"/>
        <v>0</v>
      </c>
      <c r="L154" s="23">
        <f t="shared" si="122"/>
        <v>0</v>
      </c>
      <c r="M154" s="26">
        <f t="shared" si="122"/>
        <v>0</v>
      </c>
      <c r="N154" s="27">
        <f t="shared" si="122"/>
        <v>0</v>
      </c>
      <c r="O154" s="28">
        <f t="shared" si="122"/>
        <v>0</v>
      </c>
      <c r="P154" s="23">
        <f t="shared" si="122"/>
        <v>0</v>
      </c>
      <c r="Q154" s="26">
        <f t="shared" si="122"/>
        <v>0</v>
      </c>
      <c r="R154" s="23" t="e">
        <f>SUM(R147:R153)</f>
        <v>#DIV/0!</v>
      </c>
      <c r="S154" s="23" t="e">
        <f>SUM(S147:S153)</f>
        <v>#DIV/0!</v>
      </c>
      <c r="T154" s="23" t="e">
        <f>SUM(T147:T153)</f>
        <v>#DIV/0!</v>
      </c>
      <c r="U154" s="8"/>
      <c r="V154" s="26">
        <f t="shared" ref="V154:Y154" si="123">SUM(V147:V153)</f>
        <v>0</v>
      </c>
      <c r="W154" s="27">
        <f t="shared" si="123"/>
        <v>0</v>
      </c>
      <c r="X154" s="28">
        <f t="shared" si="123"/>
        <v>0</v>
      </c>
      <c r="Y154" s="23">
        <f t="shared" si="123"/>
        <v>0</v>
      </c>
      <c r="Z154" s="29">
        <f t="shared" si="117"/>
        <v>0</v>
      </c>
      <c r="AA154" s="23" t="e">
        <f t="shared" si="117"/>
        <v>#DIV/0!</v>
      </c>
      <c r="AB154" s="23" t="e">
        <f t="shared" si="117"/>
        <v>#DIV/0!</v>
      </c>
      <c r="AC154" s="30" t="e">
        <f t="shared" si="117"/>
        <v>#DIV/0!</v>
      </c>
      <c r="AE154" s="31" t="str">
        <f t="shared" si="118"/>
        <v/>
      </c>
      <c r="AF154" s="31" t="str">
        <f t="shared" si="118"/>
        <v/>
      </c>
      <c r="AG154" s="31" t="str">
        <f t="shared" si="118"/>
        <v/>
      </c>
      <c r="AH154" s="31" t="str">
        <f t="shared" si="118"/>
        <v/>
      </c>
      <c r="AI154" s="31" t="str">
        <f t="shared" si="118"/>
        <v/>
      </c>
      <c r="AJ154" s="31" t="str">
        <f t="shared" si="118"/>
        <v/>
      </c>
      <c r="AK154" s="31" t="str">
        <f t="shared" si="118"/>
        <v/>
      </c>
      <c r="AL154" s="31" t="str">
        <f t="shared" si="118"/>
        <v/>
      </c>
      <c r="AM154" s="31" t="str">
        <f t="shared" si="118"/>
        <v/>
      </c>
      <c r="AN154" s="31" t="str">
        <f t="shared" si="118"/>
        <v/>
      </c>
      <c r="AO154" s="31" t="str">
        <f t="shared" si="118"/>
        <v/>
      </c>
      <c r="AP154" s="31" t="str">
        <f t="shared" si="118"/>
        <v/>
      </c>
    </row>
    <row r="155" spans="2:42" x14ac:dyDescent="0.35">
      <c r="B155" s="38" t="s">
        <v>216</v>
      </c>
      <c r="C155" s="38" t="s">
        <v>216</v>
      </c>
      <c r="D155" s="400" t="s">
        <v>230</v>
      </c>
      <c r="E155" s="388"/>
      <c r="F155" s="388"/>
      <c r="G155" s="388"/>
      <c r="H155" s="388"/>
      <c r="I155" s="388"/>
      <c r="J155" s="388"/>
      <c r="K155" s="388"/>
      <c r="L155" s="388"/>
      <c r="M155" s="388"/>
      <c r="N155" s="388"/>
      <c r="O155" s="388"/>
      <c r="P155" s="388"/>
      <c r="Q155" s="388"/>
      <c r="R155" s="19"/>
      <c r="S155" s="19"/>
      <c r="T155" s="19"/>
      <c r="V155" s="388"/>
      <c r="W155" s="388"/>
      <c r="X155" s="388"/>
      <c r="Y155" s="388"/>
      <c r="Z155" s="397">
        <f t="shared" si="117"/>
        <v>0</v>
      </c>
      <c r="AA155" s="388">
        <f t="shared" si="117"/>
        <v>0</v>
      </c>
      <c r="AB155" s="388">
        <f t="shared" si="117"/>
        <v>0</v>
      </c>
      <c r="AC155" s="398">
        <f>T155-Y155</f>
        <v>0</v>
      </c>
      <c r="AE155" s="399" t="str">
        <f t="shared" si="118"/>
        <v/>
      </c>
      <c r="AF155" s="399" t="str">
        <f t="shared" si="118"/>
        <v/>
      </c>
      <c r="AG155" s="399" t="str">
        <f t="shared" si="118"/>
        <v/>
      </c>
      <c r="AH155" s="399" t="str">
        <f t="shared" si="118"/>
        <v/>
      </c>
      <c r="AI155" s="399" t="str">
        <f t="shared" si="118"/>
        <v/>
      </c>
      <c r="AJ155" s="399" t="str">
        <f t="shared" si="118"/>
        <v/>
      </c>
      <c r="AK155" s="399" t="str">
        <f t="shared" si="118"/>
        <v/>
      </c>
      <c r="AL155" s="399" t="str">
        <f t="shared" si="118"/>
        <v/>
      </c>
      <c r="AM155" s="399" t="str">
        <f t="shared" si="118"/>
        <v/>
      </c>
      <c r="AN155" s="399" t="str">
        <f t="shared" si="118"/>
        <v/>
      </c>
      <c r="AO155" s="399" t="str">
        <f t="shared" si="118"/>
        <v/>
      </c>
      <c r="AP155" s="399" t="str">
        <f t="shared" si="118"/>
        <v/>
      </c>
    </row>
    <row r="156" spans="2:42" x14ac:dyDescent="0.35">
      <c r="B156" s="38" t="s">
        <v>216</v>
      </c>
      <c r="C156" s="38" t="s">
        <v>216</v>
      </c>
      <c r="D156" s="400" t="s">
        <v>231</v>
      </c>
      <c r="E156" s="388">
        <f t="shared" ref="E156:T156" si="124">SUM(E155,E144)</f>
        <v>0</v>
      </c>
      <c r="F156" s="388">
        <f t="shared" si="124"/>
        <v>0</v>
      </c>
      <c r="G156" s="388">
        <f t="shared" si="124"/>
        <v>0</v>
      </c>
      <c r="H156" s="388">
        <f t="shared" si="124"/>
        <v>0</v>
      </c>
      <c r="I156" s="388">
        <f t="shared" si="124"/>
        <v>0</v>
      </c>
      <c r="J156" s="388">
        <f t="shared" si="124"/>
        <v>0</v>
      </c>
      <c r="K156" s="388">
        <f t="shared" si="124"/>
        <v>0</v>
      </c>
      <c r="L156" s="388">
        <f t="shared" si="124"/>
        <v>0</v>
      </c>
      <c r="M156" s="388">
        <f t="shared" si="124"/>
        <v>0</v>
      </c>
      <c r="N156" s="388">
        <f t="shared" si="124"/>
        <v>0</v>
      </c>
      <c r="O156" s="388">
        <f t="shared" si="124"/>
        <v>0</v>
      </c>
      <c r="P156" s="388">
        <f t="shared" si="124"/>
        <v>0</v>
      </c>
      <c r="Q156" s="388">
        <f t="shared" si="124"/>
        <v>0</v>
      </c>
      <c r="R156" s="388">
        <f t="shared" si="124"/>
        <v>0</v>
      </c>
      <c r="S156" s="388">
        <f t="shared" si="124"/>
        <v>0</v>
      </c>
      <c r="T156" s="388">
        <f t="shared" si="124"/>
        <v>0</v>
      </c>
      <c r="V156" s="388">
        <f t="shared" ref="V156:Y156" si="125">SUM(V155,V144)</f>
        <v>0</v>
      </c>
      <c r="W156" s="388">
        <f t="shared" si="125"/>
        <v>0</v>
      </c>
      <c r="X156" s="388">
        <f t="shared" si="125"/>
        <v>0</v>
      </c>
      <c r="Y156" s="388">
        <f t="shared" si="125"/>
        <v>0</v>
      </c>
      <c r="Z156" s="397">
        <f t="shared" si="117"/>
        <v>0</v>
      </c>
      <c r="AA156" s="388">
        <f t="shared" si="117"/>
        <v>0</v>
      </c>
      <c r="AB156" s="388">
        <f t="shared" si="117"/>
        <v>0</v>
      </c>
      <c r="AC156" s="398">
        <f>T156-Y156</f>
        <v>0</v>
      </c>
      <c r="AE156" s="399" t="str">
        <f t="shared" si="118"/>
        <v/>
      </c>
      <c r="AF156" s="399" t="str">
        <f t="shared" si="118"/>
        <v/>
      </c>
      <c r="AG156" s="399" t="str">
        <f t="shared" si="118"/>
        <v/>
      </c>
      <c r="AH156" s="399" t="str">
        <f t="shared" si="118"/>
        <v/>
      </c>
      <c r="AI156" s="399" t="str">
        <f t="shared" si="118"/>
        <v/>
      </c>
      <c r="AJ156" s="399" t="str">
        <f t="shared" si="118"/>
        <v/>
      </c>
      <c r="AK156" s="399" t="str">
        <f t="shared" si="118"/>
        <v/>
      </c>
      <c r="AL156" s="399" t="str">
        <f t="shared" si="118"/>
        <v/>
      </c>
      <c r="AM156" s="399" t="str">
        <f t="shared" si="118"/>
        <v/>
      </c>
      <c r="AN156" s="399" t="str">
        <f t="shared" si="118"/>
        <v/>
      </c>
      <c r="AO156" s="399" t="str">
        <f t="shared" si="118"/>
        <v/>
      </c>
      <c r="AP156" s="399" t="str">
        <f t="shared" si="118"/>
        <v/>
      </c>
    </row>
    <row r="157" spans="2:42" x14ac:dyDescent="0.35">
      <c r="B157" s="38" t="s">
        <v>216</v>
      </c>
      <c r="C157" s="38" t="s">
        <v>216</v>
      </c>
      <c r="D157" s="400" t="s">
        <v>232</v>
      </c>
      <c r="E157" s="32">
        <f t="shared" ref="E157:Q157" si="126">E147-E156</f>
        <v>0</v>
      </c>
      <c r="F157" s="32">
        <f t="shared" si="126"/>
        <v>0</v>
      </c>
      <c r="G157" s="32">
        <f t="shared" si="126"/>
        <v>0</v>
      </c>
      <c r="H157" s="32">
        <f t="shared" si="126"/>
        <v>0</v>
      </c>
      <c r="I157" s="32">
        <f t="shared" si="126"/>
        <v>0</v>
      </c>
      <c r="J157" s="32">
        <f t="shared" si="126"/>
        <v>0</v>
      </c>
      <c r="K157" s="32">
        <f t="shared" si="126"/>
        <v>0</v>
      </c>
      <c r="L157" s="32">
        <f t="shared" si="126"/>
        <v>0</v>
      </c>
      <c r="M157" s="32">
        <f t="shared" si="126"/>
        <v>0</v>
      </c>
      <c r="N157" s="32">
        <f t="shared" si="126"/>
        <v>0</v>
      </c>
      <c r="O157" s="32">
        <f t="shared" si="126"/>
        <v>0</v>
      </c>
      <c r="P157" s="32">
        <f t="shared" si="126"/>
        <v>0</v>
      </c>
      <c r="Q157" s="32">
        <f t="shared" si="126"/>
        <v>0</v>
      </c>
      <c r="R157" s="32" t="e">
        <f>R156*R158</f>
        <v>#DIV/0!</v>
      </c>
      <c r="S157" s="32" t="e">
        <f>S156*S158</f>
        <v>#DIV/0!</v>
      </c>
      <c r="T157" s="32" t="e">
        <f>T156*T158</f>
        <v>#DIV/0!</v>
      </c>
      <c r="V157" s="32">
        <f t="shared" ref="V157:Y157" si="127">V147-V156</f>
        <v>0</v>
      </c>
      <c r="W157" s="32">
        <f t="shared" si="127"/>
        <v>0</v>
      </c>
      <c r="X157" s="32">
        <f t="shared" si="127"/>
        <v>0</v>
      </c>
      <c r="Y157" s="32">
        <f t="shared" si="127"/>
        <v>0</v>
      </c>
      <c r="Z157" s="33">
        <f t="shared" si="117"/>
        <v>0</v>
      </c>
      <c r="AA157" s="32" t="e">
        <f t="shared" si="117"/>
        <v>#DIV/0!</v>
      </c>
      <c r="AB157" s="32" t="e">
        <f t="shared" si="117"/>
        <v>#DIV/0!</v>
      </c>
      <c r="AC157" s="34" t="e">
        <f>T157-Y157</f>
        <v>#DIV/0!</v>
      </c>
      <c r="AE157" s="35" t="str">
        <f t="shared" si="118"/>
        <v/>
      </c>
      <c r="AF157" s="35" t="str">
        <f t="shared" si="118"/>
        <v/>
      </c>
      <c r="AG157" s="35" t="str">
        <f t="shared" si="118"/>
        <v/>
      </c>
      <c r="AH157" s="35" t="str">
        <f t="shared" si="118"/>
        <v/>
      </c>
      <c r="AI157" s="35" t="str">
        <f t="shared" si="118"/>
        <v/>
      </c>
      <c r="AJ157" s="35" t="str">
        <f t="shared" si="118"/>
        <v/>
      </c>
      <c r="AK157" s="35" t="str">
        <f t="shared" si="118"/>
        <v/>
      </c>
      <c r="AL157" s="35" t="str">
        <f t="shared" si="118"/>
        <v/>
      </c>
      <c r="AM157" s="35" t="str">
        <f t="shared" si="118"/>
        <v/>
      </c>
      <c r="AN157" s="35" t="str">
        <f t="shared" si="118"/>
        <v/>
      </c>
      <c r="AO157" s="35" t="str">
        <f t="shared" si="118"/>
        <v/>
      </c>
      <c r="AP157" s="35" t="str">
        <f t="shared" si="118"/>
        <v/>
      </c>
    </row>
    <row r="158" spans="2:42" x14ac:dyDescent="0.35">
      <c r="B158" s="38" t="s">
        <v>216</v>
      </c>
      <c r="C158" s="38" t="s">
        <v>216</v>
      </c>
      <c r="D158" s="400" t="s">
        <v>233</v>
      </c>
      <c r="E158" s="406" t="e">
        <f t="shared" ref="E158:Q158" si="128">E157/E156</f>
        <v>#DIV/0!</v>
      </c>
      <c r="F158" s="399" t="e">
        <f t="shared" si="128"/>
        <v>#DIV/0!</v>
      </c>
      <c r="G158" s="399" t="e">
        <f t="shared" si="128"/>
        <v>#DIV/0!</v>
      </c>
      <c r="H158" s="399" t="e">
        <f t="shared" si="128"/>
        <v>#DIV/0!</v>
      </c>
      <c r="I158" s="399" t="e">
        <f t="shared" si="128"/>
        <v>#DIV/0!</v>
      </c>
      <c r="J158" s="399" t="e">
        <f t="shared" si="128"/>
        <v>#DIV/0!</v>
      </c>
      <c r="K158" s="399" t="e">
        <f t="shared" si="128"/>
        <v>#DIV/0!</v>
      </c>
      <c r="L158" s="399" t="e">
        <f t="shared" si="128"/>
        <v>#DIV/0!</v>
      </c>
      <c r="M158" s="399" t="e">
        <f t="shared" si="128"/>
        <v>#DIV/0!</v>
      </c>
      <c r="N158" s="399" t="e">
        <f t="shared" si="128"/>
        <v>#DIV/0!</v>
      </c>
      <c r="O158" s="399" t="e">
        <f t="shared" si="128"/>
        <v>#DIV/0!</v>
      </c>
      <c r="P158" s="399" t="e">
        <f t="shared" si="128"/>
        <v>#DIV/0!</v>
      </c>
      <c r="Q158" s="399" t="e">
        <f t="shared" si="128"/>
        <v>#DIV/0!</v>
      </c>
      <c r="R158" s="405" t="e">
        <f>($Q$22-AVERAGE($M$22,$I$22,$E$22))+N158</f>
        <v>#DIV/0!</v>
      </c>
      <c r="S158" s="405" t="e">
        <f>($R$22-AVERAGE($N$22,$J$22,$F$22))+(O158)</f>
        <v>#DIV/0!</v>
      </c>
      <c r="T158" s="405" t="e">
        <f>($S$22-AVERAGE($O$22,$K$22,$G$22))+P158</f>
        <v>#DIV/0!</v>
      </c>
      <c r="V158" s="399" t="e">
        <f t="shared" ref="V158:Y158" si="129">V157/V156</f>
        <v>#DIV/0!</v>
      </c>
      <c r="W158" s="399" t="e">
        <f t="shared" si="129"/>
        <v>#DIV/0!</v>
      </c>
      <c r="X158" s="399" t="e">
        <f t="shared" si="129"/>
        <v>#DIV/0!</v>
      </c>
      <c r="Y158" s="399" t="e">
        <f t="shared" si="129"/>
        <v>#DIV/0!</v>
      </c>
      <c r="Z158" s="401" t="e">
        <f t="shared" si="117"/>
        <v>#DIV/0!</v>
      </c>
      <c r="AA158" s="402" t="e">
        <f t="shared" si="117"/>
        <v>#DIV/0!</v>
      </c>
      <c r="AB158" s="402" t="e">
        <f t="shared" si="117"/>
        <v>#DIV/0!</v>
      </c>
      <c r="AC158" s="403" t="e">
        <f>T158-Y158</f>
        <v>#DIV/0!</v>
      </c>
      <c r="AE158" s="399" t="str">
        <f t="shared" ref="AE158:AP158" si="130">IFERROR(I158-E158,"")</f>
        <v/>
      </c>
      <c r="AF158" s="399" t="str">
        <f t="shared" si="130"/>
        <v/>
      </c>
      <c r="AG158" s="399" t="str">
        <f t="shared" si="130"/>
        <v/>
      </c>
      <c r="AH158" s="399" t="str">
        <f t="shared" si="130"/>
        <v/>
      </c>
      <c r="AI158" s="399" t="str">
        <f t="shared" si="130"/>
        <v/>
      </c>
      <c r="AJ158" s="399" t="str">
        <f t="shared" si="130"/>
        <v/>
      </c>
      <c r="AK158" s="399" t="str">
        <f t="shared" si="130"/>
        <v/>
      </c>
      <c r="AL158" s="399" t="str">
        <f t="shared" si="130"/>
        <v/>
      </c>
      <c r="AM158" s="399" t="str">
        <f t="shared" si="130"/>
        <v/>
      </c>
      <c r="AN158" s="399" t="str">
        <f t="shared" si="130"/>
        <v/>
      </c>
      <c r="AO158" s="399" t="str">
        <f t="shared" si="130"/>
        <v/>
      </c>
      <c r="AP158" s="399" t="str">
        <f t="shared" si="130"/>
        <v/>
      </c>
    </row>
    <row r="159" spans="2:42" x14ac:dyDescent="0.35">
      <c r="B159" s="7"/>
      <c r="D159" s="396"/>
      <c r="Z159" s="16"/>
      <c r="AC159" s="17"/>
    </row>
    <row r="160" spans="2:42" x14ac:dyDescent="0.35">
      <c r="B160" s="7"/>
      <c r="D160" s="15" t="s">
        <v>218</v>
      </c>
      <c r="Z160" s="16"/>
      <c r="AC160" s="17"/>
    </row>
    <row r="161" spans="2:42" x14ac:dyDescent="0.35">
      <c r="B161" s="38" t="s">
        <v>218</v>
      </c>
      <c r="C161" s="38" t="s">
        <v>218</v>
      </c>
      <c r="D161" s="18" t="s">
        <v>217</v>
      </c>
      <c r="E161" s="19"/>
      <c r="F161" s="19"/>
      <c r="G161" s="19"/>
      <c r="H161" s="19"/>
      <c r="I161" s="19"/>
      <c r="J161" s="19"/>
      <c r="K161" s="19"/>
      <c r="L161" s="19"/>
      <c r="M161" s="19"/>
      <c r="N161" s="19"/>
      <c r="O161" s="19"/>
      <c r="P161" s="19"/>
      <c r="Q161" s="19"/>
      <c r="R161" s="36"/>
      <c r="S161" s="36"/>
      <c r="T161" s="36"/>
      <c r="V161" s="19"/>
      <c r="W161" s="19"/>
      <c r="X161" s="19"/>
      <c r="Y161" s="19"/>
      <c r="Z161" s="20">
        <f t="shared" ref="Z161:AC175" si="131">Q161-V161</f>
        <v>0</v>
      </c>
      <c r="AA161" s="19">
        <f t="shared" si="131"/>
        <v>0</v>
      </c>
      <c r="AB161" s="19">
        <f t="shared" si="131"/>
        <v>0</v>
      </c>
      <c r="AC161" s="21">
        <f t="shared" si="131"/>
        <v>0</v>
      </c>
      <c r="AE161" s="22" t="str">
        <f t="shared" ref="AE161:AP174" si="132">IFERROR(I161/E161-1,"")</f>
        <v/>
      </c>
      <c r="AF161" s="22" t="str">
        <f t="shared" si="132"/>
        <v/>
      </c>
      <c r="AG161" s="22" t="str">
        <f t="shared" si="132"/>
        <v/>
      </c>
      <c r="AH161" s="22" t="str">
        <f t="shared" si="132"/>
        <v/>
      </c>
      <c r="AI161" s="22" t="str">
        <f t="shared" si="132"/>
        <v/>
      </c>
      <c r="AJ161" s="22" t="str">
        <f t="shared" si="132"/>
        <v/>
      </c>
      <c r="AK161" s="22" t="str">
        <f t="shared" si="132"/>
        <v/>
      </c>
      <c r="AL161" s="22" t="str">
        <f t="shared" si="132"/>
        <v/>
      </c>
      <c r="AM161" s="22" t="str">
        <f t="shared" si="132"/>
        <v/>
      </c>
      <c r="AN161" s="22" t="str">
        <f t="shared" si="132"/>
        <v/>
      </c>
      <c r="AO161" s="22" t="str">
        <f t="shared" si="132"/>
        <v/>
      </c>
      <c r="AP161" s="22" t="str">
        <f t="shared" si="132"/>
        <v/>
      </c>
    </row>
    <row r="162" spans="2:42" x14ac:dyDescent="0.35">
      <c r="B162" s="38" t="s">
        <v>218</v>
      </c>
      <c r="C162" s="38" t="s">
        <v>218</v>
      </c>
      <c r="D162" s="18" t="s">
        <v>219</v>
      </c>
      <c r="E162" s="19"/>
      <c r="F162" s="19"/>
      <c r="G162" s="19"/>
      <c r="H162" s="19"/>
      <c r="I162" s="19"/>
      <c r="J162" s="19"/>
      <c r="K162" s="19"/>
      <c r="L162" s="19"/>
      <c r="M162" s="19"/>
      <c r="N162" s="19"/>
      <c r="O162" s="19"/>
      <c r="P162" s="19"/>
      <c r="Q162" s="19"/>
      <c r="R162" s="19"/>
      <c r="S162" s="37"/>
      <c r="T162" s="37"/>
      <c r="V162" s="19"/>
      <c r="W162" s="19"/>
      <c r="X162" s="19"/>
      <c r="Y162" s="19"/>
      <c r="Z162" s="20">
        <f t="shared" si="131"/>
        <v>0</v>
      </c>
      <c r="AA162" s="19">
        <f t="shared" si="131"/>
        <v>0</v>
      </c>
      <c r="AB162" s="19">
        <f t="shared" si="131"/>
        <v>0</v>
      </c>
      <c r="AC162" s="21">
        <f t="shared" si="131"/>
        <v>0</v>
      </c>
      <c r="AE162" s="22" t="str">
        <f t="shared" si="132"/>
        <v/>
      </c>
      <c r="AF162" s="22" t="str">
        <f t="shared" si="132"/>
        <v/>
      </c>
      <c r="AG162" s="22" t="str">
        <f t="shared" si="132"/>
        <v/>
      </c>
      <c r="AH162" s="22" t="str">
        <f t="shared" si="132"/>
        <v/>
      </c>
      <c r="AI162" s="22" t="str">
        <f t="shared" si="132"/>
        <v/>
      </c>
      <c r="AJ162" s="22" t="str">
        <f t="shared" si="132"/>
        <v/>
      </c>
      <c r="AK162" s="22" t="str">
        <f t="shared" si="132"/>
        <v/>
      </c>
      <c r="AL162" s="22" t="str">
        <f t="shared" si="132"/>
        <v/>
      </c>
      <c r="AM162" s="22" t="str">
        <f t="shared" si="132"/>
        <v/>
      </c>
      <c r="AN162" s="22" t="str">
        <f t="shared" si="132"/>
        <v/>
      </c>
      <c r="AO162" s="22" t="str">
        <f t="shared" si="132"/>
        <v/>
      </c>
      <c r="AP162" s="22" t="str">
        <f t="shared" si="132"/>
        <v/>
      </c>
    </row>
    <row r="163" spans="2:42" x14ac:dyDescent="0.35">
      <c r="B163" s="38" t="s">
        <v>218</v>
      </c>
      <c r="C163" s="38" t="s">
        <v>218</v>
      </c>
      <c r="D163" s="18" t="s">
        <v>220</v>
      </c>
      <c r="E163" s="393"/>
      <c r="F163" s="394"/>
      <c r="G163" s="395"/>
      <c r="H163" s="388"/>
      <c r="I163" s="393"/>
      <c r="J163" s="394"/>
      <c r="K163" s="395"/>
      <c r="L163" s="388"/>
      <c r="M163" s="393"/>
      <c r="N163" s="394"/>
      <c r="O163" s="395"/>
      <c r="P163" s="388"/>
      <c r="Q163" s="393"/>
      <c r="R163" s="19"/>
      <c r="S163" s="19" t="e">
        <f>S164-SUM(S161:S162)</f>
        <v>#DIV/0!</v>
      </c>
      <c r="T163" s="19" t="e">
        <f>T164-SUM(T161:T162)</f>
        <v>#DIV/0!</v>
      </c>
      <c r="V163" s="393"/>
      <c r="W163" s="394"/>
      <c r="X163" s="395"/>
      <c r="Y163" s="388"/>
      <c r="Z163" s="20">
        <f t="shared" si="131"/>
        <v>0</v>
      </c>
      <c r="AA163" s="19">
        <f t="shared" si="131"/>
        <v>0</v>
      </c>
      <c r="AB163" s="19" t="e">
        <f t="shared" si="131"/>
        <v>#DIV/0!</v>
      </c>
      <c r="AC163" s="21" t="e">
        <f t="shared" si="131"/>
        <v>#DIV/0!</v>
      </c>
      <c r="AE163" s="22" t="str">
        <f t="shared" si="132"/>
        <v/>
      </c>
      <c r="AF163" s="22" t="str">
        <f t="shared" si="132"/>
        <v/>
      </c>
      <c r="AG163" s="22" t="str">
        <f t="shared" si="132"/>
        <v/>
      </c>
      <c r="AH163" s="22" t="str">
        <f t="shared" si="132"/>
        <v/>
      </c>
      <c r="AI163" s="22" t="str">
        <f t="shared" si="132"/>
        <v/>
      </c>
      <c r="AJ163" s="22" t="str">
        <f t="shared" si="132"/>
        <v/>
      </c>
      <c r="AK163" s="22" t="str">
        <f t="shared" si="132"/>
        <v/>
      </c>
      <c r="AL163" s="22" t="str">
        <f t="shared" si="132"/>
        <v/>
      </c>
      <c r="AM163" s="22" t="str">
        <f t="shared" si="132"/>
        <v/>
      </c>
      <c r="AN163" s="22" t="str">
        <f t="shared" si="132"/>
        <v/>
      </c>
      <c r="AO163" s="22" t="str">
        <f t="shared" si="132"/>
        <v/>
      </c>
      <c r="AP163" s="22" t="str">
        <f t="shared" si="132"/>
        <v/>
      </c>
    </row>
    <row r="164" spans="2:42" x14ac:dyDescent="0.35">
      <c r="B164" s="38" t="s">
        <v>218</v>
      </c>
      <c r="C164" s="38" t="s">
        <v>218</v>
      </c>
      <c r="D164" s="396" t="s">
        <v>221</v>
      </c>
      <c r="E164" s="23">
        <f t="shared" ref="E164:Q164" si="133">SUM(E161:E163)</f>
        <v>0</v>
      </c>
      <c r="F164" s="23">
        <f t="shared" si="133"/>
        <v>0</v>
      </c>
      <c r="G164" s="23">
        <f t="shared" si="133"/>
        <v>0</v>
      </c>
      <c r="H164" s="23">
        <f t="shared" si="133"/>
        <v>0</v>
      </c>
      <c r="I164" s="23">
        <f t="shared" si="133"/>
        <v>0</v>
      </c>
      <c r="J164" s="23">
        <f t="shared" si="133"/>
        <v>0</v>
      </c>
      <c r="K164" s="23">
        <f t="shared" si="133"/>
        <v>0</v>
      </c>
      <c r="L164" s="23">
        <f t="shared" si="133"/>
        <v>0</v>
      </c>
      <c r="M164" s="23">
        <f t="shared" si="133"/>
        <v>0</v>
      </c>
      <c r="N164" s="23">
        <f t="shared" si="133"/>
        <v>0</v>
      </c>
      <c r="O164" s="23">
        <f t="shared" si="133"/>
        <v>0</v>
      </c>
      <c r="P164" s="23">
        <f t="shared" si="133"/>
        <v>0</v>
      </c>
      <c r="Q164" s="23">
        <f t="shared" si="133"/>
        <v>0</v>
      </c>
      <c r="R164" s="23" t="e">
        <f>SUM(R173:R174)</f>
        <v>#DIV/0!</v>
      </c>
      <c r="S164" s="23" t="e">
        <f>SUM(S173:S174)</f>
        <v>#DIV/0!</v>
      </c>
      <c r="T164" s="23" t="e">
        <f>SUM(T173:T174)</f>
        <v>#DIV/0!</v>
      </c>
      <c r="V164" s="23">
        <f t="shared" ref="V164:Y164" si="134">SUM(V161:V163)</f>
        <v>0</v>
      </c>
      <c r="W164" s="23">
        <f t="shared" si="134"/>
        <v>0</v>
      </c>
      <c r="X164" s="23">
        <f t="shared" si="134"/>
        <v>0</v>
      </c>
      <c r="Y164" s="23">
        <f t="shared" si="134"/>
        <v>0</v>
      </c>
      <c r="Z164" s="397">
        <f t="shared" si="131"/>
        <v>0</v>
      </c>
      <c r="AA164" s="388" t="e">
        <f t="shared" si="131"/>
        <v>#DIV/0!</v>
      </c>
      <c r="AB164" s="388" t="e">
        <f t="shared" si="131"/>
        <v>#DIV/0!</v>
      </c>
      <c r="AC164" s="398" t="e">
        <f t="shared" si="131"/>
        <v>#DIV/0!</v>
      </c>
      <c r="AE164" s="399" t="str">
        <f t="shared" si="132"/>
        <v/>
      </c>
      <c r="AF164" s="399" t="str">
        <f t="shared" si="132"/>
        <v/>
      </c>
      <c r="AG164" s="399" t="str">
        <f t="shared" si="132"/>
        <v/>
      </c>
      <c r="AH164" s="399" t="str">
        <f t="shared" si="132"/>
        <v/>
      </c>
      <c r="AI164" s="399" t="str">
        <f t="shared" si="132"/>
        <v/>
      </c>
      <c r="AJ164" s="399" t="str">
        <f t="shared" si="132"/>
        <v/>
      </c>
      <c r="AK164" s="399" t="str">
        <f t="shared" si="132"/>
        <v/>
      </c>
      <c r="AL164" s="399" t="str">
        <f t="shared" si="132"/>
        <v/>
      </c>
      <c r="AM164" s="399" t="str">
        <f t="shared" si="132"/>
        <v/>
      </c>
      <c r="AN164" s="399" t="str">
        <f t="shared" si="132"/>
        <v/>
      </c>
      <c r="AO164" s="399" t="str">
        <f t="shared" si="132"/>
        <v/>
      </c>
      <c r="AP164" s="399" t="str">
        <f t="shared" si="132"/>
        <v/>
      </c>
    </row>
    <row r="165" spans="2:42" x14ac:dyDescent="0.35">
      <c r="B165" s="38" t="s">
        <v>218</v>
      </c>
      <c r="C165" s="38" t="s">
        <v>218</v>
      </c>
      <c r="D165" s="396" t="s">
        <v>223</v>
      </c>
      <c r="E165" s="19"/>
      <c r="F165" s="19"/>
      <c r="G165" s="19"/>
      <c r="H165" s="19"/>
      <c r="I165" s="19"/>
      <c r="J165" s="19"/>
      <c r="K165" s="19"/>
      <c r="L165" s="19"/>
      <c r="M165" s="19"/>
      <c r="N165" s="19"/>
      <c r="O165" s="19"/>
      <c r="P165" s="19"/>
      <c r="Q165" s="19"/>
      <c r="R165" s="19">
        <v>0</v>
      </c>
      <c r="S165" s="19" t="e">
        <f>O165*(1+AVERAGE(AH165:AM165))</f>
        <v>#DIV/0!</v>
      </c>
      <c r="T165" s="19" t="e">
        <f>P165*(1+AVERAGE(AI165:AN165))</f>
        <v>#DIV/0!</v>
      </c>
      <c r="V165" s="19"/>
      <c r="W165" s="19"/>
      <c r="X165" s="19"/>
      <c r="Y165" s="19"/>
      <c r="Z165" s="397">
        <f t="shared" si="131"/>
        <v>0</v>
      </c>
      <c r="AA165" s="388">
        <f t="shared" si="131"/>
        <v>0</v>
      </c>
      <c r="AB165" s="388" t="e">
        <f t="shared" si="131"/>
        <v>#DIV/0!</v>
      </c>
      <c r="AC165" s="398" t="e">
        <f t="shared" si="131"/>
        <v>#DIV/0!</v>
      </c>
      <c r="AE165" s="399" t="str">
        <f t="shared" si="132"/>
        <v/>
      </c>
      <c r="AF165" s="399" t="str">
        <f t="shared" si="132"/>
        <v/>
      </c>
      <c r="AG165" s="399" t="str">
        <f t="shared" si="132"/>
        <v/>
      </c>
      <c r="AH165" s="399" t="str">
        <f t="shared" si="132"/>
        <v/>
      </c>
      <c r="AI165" s="399" t="str">
        <f t="shared" si="132"/>
        <v/>
      </c>
      <c r="AJ165" s="399" t="str">
        <f t="shared" si="132"/>
        <v/>
      </c>
      <c r="AK165" s="399" t="str">
        <f t="shared" si="132"/>
        <v/>
      </c>
      <c r="AL165" s="399" t="str">
        <f t="shared" si="132"/>
        <v/>
      </c>
      <c r="AM165" s="399" t="str">
        <f t="shared" si="132"/>
        <v/>
      </c>
      <c r="AN165" s="399" t="str">
        <f t="shared" si="132"/>
        <v/>
      </c>
      <c r="AO165" s="399" t="str">
        <f t="shared" si="132"/>
        <v/>
      </c>
      <c r="AP165" s="399" t="str">
        <f t="shared" si="132"/>
        <v/>
      </c>
    </row>
    <row r="166" spans="2:42" x14ac:dyDescent="0.35">
      <c r="B166" s="38" t="s">
        <v>218</v>
      </c>
      <c r="C166" s="38" t="s">
        <v>218</v>
      </c>
      <c r="D166" s="396" t="s">
        <v>224</v>
      </c>
      <c r="E166" s="19"/>
      <c r="F166" s="19"/>
      <c r="G166" s="19"/>
      <c r="H166" s="19"/>
      <c r="I166" s="19"/>
      <c r="J166" s="19"/>
      <c r="K166" s="19"/>
      <c r="L166" s="19"/>
      <c r="M166" s="19"/>
      <c r="N166" s="19"/>
      <c r="O166" s="19"/>
      <c r="P166" s="19"/>
      <c r="Q166" s="19"/>
      <c r="R166" s="19">
        <v>0</v>
      </c>
      <c r="S166" s="19">
        <f t="shared" ref="S166:T169" si="135">(R166-N166)/4+$Q166</f>
        <v>0</v>
      </c>
      <c r="T166" s="19">
        <f t="shared" si="135"/>
        <v>0</v>
      </c>
      <c r="V166" s="19"/>
      <c r="W166" s="19"/>
      <c r="X166" s="19"/>
      <c r="Y166" s="19"/>
      <c r="Z166" s="397">
        <f t="shared" si="131"/>
        <v>0</v>
      </c>
      <c r="AA166" s="388">
        <f t="shared" si="131"/>
        <v>0</v>
      </c>
      <c r="AB166" s="388">
        <f t="shared" si="131"/>
        <v>0</v>
      </c>
      <c r="AC166" s="398">
        <f t="shared" si="131"/>
        <v>0</v>
      </c>
      <c r="AE166" s="399" t="str">
        <f t="shared" si="132"/>
        <v/>
      </c>
      <c r="AF166" s="399" t="str">
        <f t="shared" si="132"/>
        <v/>
      </c>
      <c r="AG166" s="399" t="str">
        <f t="shared" si="132"/>
        <v/>
      </c>
      <c r="AH166" s="399" t="str">
        <f t="shared" si="132"/>
        <v/>
      </c>
      <c r="AI166" s="399" t="str">
        <f t="shared" si="132"/>
        <v/>
      </c>
      <c r="AJ166" s="399" t="str">
        <f t="shared" si="132"/>
        <v/>
      </c>
      <c r="AK166" s="399" t="str">
        <f t="shared" si="132"/>
        <v/>
      </c>
      <c r="AL166" s="399" t="str">
        <f t="shared" si="132"/>
        <v/>
      </c>
      <c r="AM166" s="399" t="str">
        <f t="shared" si="132"/>
        <v/>
      </c>
      <c r="AN166" s="399" t="str">
        <f t="shared" si="132"/>
        <v/>
      </c>
      <c r="AO166" s="399" t="str">
        <f t="shared" si="132"/>
        <v/>
      </c>
      <c r="AP166" s="399" t="str">
        <f t="shared" si="132"/>
        <v/>
      </c>
    </row>
    <row r="167" spans="2:42" x14ac:dyDescent="0.35">
      <c r="B167" s="38" t="s">
        <v>218</v>
      </c>
      <c r="C167" s="38" t="s">
        <v>218</v>
      </c>
      <c r="D167" s="396" t="s">
        <v>225</v>
      </c>
      <c r="E167" s="19"/>
      <c r="F167" s="19"/>
      <c r="G167" s="19"/>
      <c r="H167" s="19"/>
      <c r="I167" s="19"/>
      <c r="J167" s="19"/>
      <c r="K167" s="19"/>
      <c r="L167" s="19"/>
      <c r="M167" s="19"/>
      <c r="N167" s="19"/>
      <c r="O167" s="19"/>
      <c r="P167" s="19"/>
      <c r="Q167" s="19"/>
      <c r="R167" s="19">
        <f>($Q167-M167)/4+$Q167</f>
        <v>0</v>
      </c>
      <c r="S167" s="19">
        <f t="shared" si="135"/>
        <v>0</v>
      </c>
      <c r="T167" s="19">
        <f t="shared" si="135"/>
        <v>0</v>
      </c>
      <c r="V167" s="19"/>
      <c r="W167" s="19"/>
      <c r="X167" s="19"/>
      <c r="Y167" s="19"/>
      <c r="Z167" s="397">
        <f t="shared" si="131"/>
        <v>0</v>
      </c>
      <c r="AA167" s="388">
        <f t="shared" si="131"/>
        <v>0</v>
      </c>
      <c r="AB167" s="388">
        <f t="shared" si="131"/>
        <v>0</v>
      </c>
      <c r="AC167" s="398">
        <f t="shared" si="131"/>
        <v>0</v>
      </c>
      <c r="AE167" s="399" t="str">
        <f t="shared" si="132"/>
        <v/>
      </c>
      <c r="AF167" s="399" t="str">
        <f t="shared" si="132"/>
        <v/>
      </c>
      <c r="AG167" s="399" t="str">
        <f t="shared" si="132"/>
        <v/>
      </c>
      <c r="AH167" s="399" t="str">
        <f t="shared" si="132"/>
        <v/>
      </c>
      <c r="AI167" s="399" t="str">
        <f t="shared" si="132"/>
        <v/>
      </c>
      <c r="AJ167" s="399" t="str">
        <f t="shared" si="132"/>
        <v/>
      </c>
      <c r="AK167" s="399" t="str">
        <f t="shared" si="132"/>
        <v/>
      </c>
      <c r="AL167" s="399" t="str">
        <f t="shared" si="132"/>
        <v/>
      </c>
      <c r="AM167" s="399" t="str">
        <f t="shared" si="132"/>
        <v/>
      </c>
      <c r="AN167" s="399" t="str">
        <f t="shared" si="132"/>
        <v/>
      </c>
      <c r="AO167" s="399" t="str">
        <f t="shared" si="132"/>
        <v/>
      </c>
      <c r="AP167" s="399" t="str">
        <f t="shared" si="132"/>
        <v/>
      </c>
    </row>
    <row r="168" spans="2:42" x14ac:dyDescent="0.35">
      <c r="B168" s="38" t="s">
        <v>218</v>
      </c>
      <c r="C168" s="38" t="s">
        <v>218</v>
      </c>
      <c r="D168" s="396" t="s">
        <v>226</v>
      </c>
      <c r="E168" s="19"/>
      <c r="F168" s="19"/>
      <c r="G168" s="19"/>
      <c r="H168" s="19"/>
      <c r="I168" s="19"/>
      <c r="J168" s="19"/>
      <c r="K168" s="19"/>
      <c r="L168" s="19"/>
      <c r="M168" s="19"/>
      <c r="N168" s="19"/>
      <c r="O168" s="19"/>
      <c r="P168" s="19"/>
      <c r="Q168" s="19"/>
      <c r="R168" s="19">
        <v>0</v>
      </c>
      <c r="S168" s="19">
        <f t="shared" si="135"/>
        <v>0</v>
      </c>
      <c r="T168" s="19">
        <f t="shared" si="135"/>
        <v>0</v>
      </c>
      <c r="V168" s="19"/>
      <c r="W168" s="19"/>
      <c r="X168" s="19"/>
      <c r="Y168" s="19"/>
      <c r="Z168" s="397">
        <f t="shared" si="131"/>
        <v>0</v>
      </c>
      <c r="AA168" s="388">
        <f t="shared" si="131"/>
        <v>0</v>
      </c>
      <c r="AB168" s="388">
        <f t="shared" si="131"/>
        <v>0</v>
      </c>
      <c r="AC168" s="398">
        <f t="shared" si="131"/>
        <v>0</v>
      </c>
      <c r="AE168" s="399" t="str">
        <f t="shared" si="132"/>
        <v/>
      </c>
      <c r="AF168" s="399" t="str">
        <f t="shared" si="132"/>
        <v/>
      </c>
      <c r="AG168" s="399" t="str">
        <f t="shared" si="132"/>
        <v/>
      </c>
      <c r="AH168" s="399" t="str">
        <f t="shared" si="132"/>
        <v/>
      </c>
      <c r="AI168" s="399" t="str">
        <f t="shared" si="132"/>
        <v/>
      </c>
      <c r="AJ168" s="399" t="str">
        <f t="shared" si="132"/>
        <v/>
      </c>
      <c r="AK168" s="399" t="str">
        <f t="shared" si="132"/>
        <v/>
      </c>
      <c r="AL168" s="399" t="str">
        <f t="shared" si="132"/>
        <v/>
      </c>
      <c r="AM168" s="399" t="str">
        <f t="shared" si="132"/>
        <v/>
      </c>
      <c r="AN168" s="399" t="str">
        <f t="shared" si="132"/>
        <v/>
      </c>
      <c r="AO168" s="399" t="str">
        <f t="shared" si="132"/>
        <v/>
      </c>
      <c r="AP168" s="399" t="str">
        <f t="shared" si="132"/>
        <v/>
      </c>
    </row>
    <row r="169" spans="2:42" x14ac:dyDescent="0.35">
      <c r="B169" s="38" t="s">
        <v>218</v>
      </c>
      <c r="C169" s="38" t="s">
        <v>218</v>
      </c>
      <c r="D169" s="396" t="s">
        <v>235</v>
      </c>
      <c r="E169" s="19"/>
      <c r="F169" s="19"/>
      <c r="G169" s="19"/>
      <c r="H169" s="19"/>
      <c r="I169" s="19"/>
      <c r="J169" s="19"/>
      <c r="K169" s="19"/>
      <c r="L169" s="19"/>
      <c r="M169" s="19"/>
      <c r="N169" s="19"/>
      <c r="O169" s="19"/>
      <c r="P169" s="19"/>
      <c r="Q169" s="19"/>
      <c r="R169" s="19">
        <v>0</v>
      </c>
      <c r="S169" s="19">
        <f t="shared" si="135"/>
        <v>0</v>
      </c>
      <c r="T169" s="19">
        <f t="shared" si="135"/>
        <v>0</v>
      </c>
      <c r="V169" s="19"/>
      <c r="W169" s="19"/>
      <c r="X169" s="19"/>
      <c r="Y169" s="19"/>
      <c r="Z169" s="397">
        <f t="shared" si="131"/>
        <v>0</v>
      </c>
      <c r="AA169" s="388">
        <f t="shared" si="131"/>
        <v>0</v>
      </c>
      <c r="AB169" s="388">
        <f t="shared" si="131"/>
        <v>0</v>
      </c>
      <c r="AC169" s="398">
        <f t="shared" si="131"/>
        <v>0</v>
      </c>
      <c r="AE169" s="399" t="str">
        <f t="shared" si="132"/>
        <v/>
      </c>
      <c r="AF169" s="399" t="str">
        <f t="shared" si="132"/>
        <v/>
      </c>
      <c r="AG169" s="399" t="str">
        <f t="shared" si="132"/>
        <v/>
      </c>
      <c r="AH169" s="399" t="str">
        <f t="shared" si="132"/>
        <v/>
      </c>
      <c r="AI169" s="399" t="str">
        <f t="shared" si="132"/>
        <v/>
      </c>
      <c r="AJ169" s="399" t="str">
        <f t="shared" si="132"/>
        <v/>
      </c>
      <c r="AK169" s="399" t="str">
        <f t="shared" si="132"/>
        <v/>
      </c>
      <c r="AL169" s="399" t="str">
        <f t="shared" si="132"/>
        <v/>
      </c>
      <c r="AM169" s="399" t="str">
        <f t="shared" si="132"/>
        <v/>
      </c>
      <c r="AN169" s="399" t="str">
        <f t="shared" si="132"/>
        <v/>
      </c>
      <c r="AO169" s="399" t="str">
        <f t="shared" si="132"/>
        <v/>
      </c>
      <c r="AP169" s="399" t="str">
        <f t="shared" si="132"/>
        <v/>
      </c>
    </row>
    <row r="170" spans="2:42" x14ac:dyDescent="0.35">
      <c r="B170" s="38" t="s">
        <v>218</v>
      </c>
      <c r="C170" s="38" t="s">
        <v>218</v>
      </c>
      <c r="D170" s="396" t="s">
        <v>236</v>
      </c>
      <c r="E170" s="19"/>
      <c r="F170" s="19"/>
      <c r="G170" s="19"/>
      <c r="H170" s="19"/>
      <c r="I170" s="19"/>
      <c r="J170" s="19"/>
      <c r="K170" s="19"/>
      <c r="L170" s="19"/>
      <c r="M170" s="19"/>
      <c r="N170" s="19"/>
      <c r="O170" s="19"/>
      <c r="P170" s="19"/>
      <c r="Q170" s="19"/>
      <c r="R170" s="19">
        <v>0</v>
      </c>
      <c r="S170" s="388">
        <f>O170*$B$2</f>
        <v>0</v>
      </c>
      <c r="T170" s="388">
        <f>P170*$B$2</f>
        <v>0</v>
      </c>
      <c r="V170" s="19"/>
      <c r="W170" s="19"/>
      <c r="X170" s="19"/>
      <c r="Y170" s="19"/>
      <c r="Z170" s="397">
        <f t="shared" si="131"/>
        <v>0</v>
      </c>
      <c r="AA170" s="388">
        <f t="shared" si="131"/>
        <v>0</v>
      </c>
      <c r="AB170" s="388">
        <f t="shared" si="131"/>
        <v>0</v>
      </c>
      <c r="AC170" s="398">
        <f t="shared" si="131"/>
        <v>0</v>
      </c>
      <c r="AE170" s="399" t="str">
        <f t="shared" si="132"/>
        <v/>
      </c>
      <c r="AF170" s="399" t="str">
        <f t="shared" si="132"/>
        <v/>
      </c>
      <c r="AG170" s="399" t="str">
        <f t="shared" si="132"/>
        <v/>
      </c>
      <c r="AH170" s="399" t="str">
        <f t="shared" si="132"/>
        <v/>
      </c>
      <c r="AI170" s="399" t="str">
        <f t="shared" si="132"/>
        <v/>
      </c>
      <c r="AJ170" s="399" t="str">
        <f t="shared" si="132"/>
        <v/>
      </c>
      <c r="AK170" s="399" t="str">
        <f t="shared" si="132"/>
        <v/>
      </c>
      <c r="AL170" s="399" t="str">
        <f t="shared" si="132"/>
        <v/>
      </c>
      <c r="AM170" s="399" t="str">
        <f t="shared" si="132"/>
        <v/>
      </c>
      <c r="AN170" s="399" t="str">
        <f t="shared" si="132"/>
        <v/>
      </c>
      <c r="AO170" s="399" t="str">
        <f t="shared" si="132"/>
        <v/>
      </c>
      <c r="AP170" s="399" t="str">
        <f t="shared" si="132"/>
        <v/>
      </c>
    </row>
    <row r="171" spans="2:42" x14ac:dyDescent="0.35">
      <c r="B171" s="38" t="s">
        <v>218</v>
      </c>
      <c r="C171" s="38" t="s">
        <v>218</v>
      </c>
      <c r="D171" s="25" t="s">
        <v>229</v>
      </c>
      <c r="E171" s="26">
        <f>SUM(E164:E170)</f>
        <v>0</v>
      </c>
      <c r="F171" s="27">
        <f t="shared" ref="F171:Q171" si="136">SUM(F164:F170)</f>
        <v>0</v>
      </c>
      <c r="G171" s="28">
        <f t="shared" si="136"/>
        <v>0</v>
      </c>
      <c r="H171" s="23">
        <f t="shared" si="136"/>
        <v>0</v>
      </c>
      <c r="I171" s="26">
        <f t="shared" si="136"/>
        <v>0</v>
      </c>
      <c r="J171" s="27">
        <f t="shared" si="136"/>
        <v>0</v>
      </c>
      <c r="K171" s="28">
        <f t="shared" si="136"/>
        <v>0</v>
      </c>
      <c r="L171" s="23">
        <f t="shared" si="136"/>
        <v>0</v>
      </c>
      <c r="M171" s="26">
        <f t="shared" si="136"/>
        <v>0</v>
      </c>
      <c r="N171" s="27">
        <f t="shared" si="136"/>
        <v>0</v>
      </c>
      <c r="O171" s="28">
        <f t="shared" si="136"/>
        <v>0</v>
      </c>
      <c r="P171" s="23">
        <f t="shared" si="136"/>
        <v>0</v>
      </c>
      <c r="Q171" s="26">
        <f t="shared" si="136"/>
        <v>0</v>
      </c>
      <c r="R171" s="23" t="e">
        <f>SUM(R164:R170)</f>
        <v>#DIV/0!</v>
      </c>
      <c r="S171" s="23" t="e">
        <f>SUM(S164:S170)</f>
        <v>#DIV/0!</v>
      </c>
      <c r="T171" s="23" t="e">
        <f>SUM(T164:T170)</f>
        <v>#DIV/0!</v>
      </c>
      <c r="V171" s="26">
        <f t="shared" ref="V171:Y171" si="137">SUM(V164:V170)</f>
        <v>0</v>
      </c>
      <c r="W171" s="27">
        <f t="shared" si="137"/>
        <v>0</v>
      </c>
      <c r="X171" s="28">
        <f t="shared" si="137"/>
        <v>0</v>
      </c>
      <c r="Y171" s="23">
        <f t="shared" si="137"/>
        <v>0</v>
      </c>
      <c r="Z171" s="29">
        <f t="shared" si="131"/>
        <v>0</v>
      </c>
      <c r="AA171" s="23" t="e">
        <f t="shared" si="131"/>
        <v>#DIV/0!</v>
      </c>
      <c r="AB171" s="23" t="e">
        <f t="shared" si="131"/>
        <v>#DIV/0!</v>
      </c>
      <c r="AC171" s="30" t="e">
        <f t="shared" si="131"/>
        <v>#DIV/0!</v>
      </c>
      <c r="AE171" s="31" t="str">
        <f t="shared" si="132"/>
        <v/>
      </c>
      <c r="AF171" s="31" t="str">
        <f t="shared" si="132"/>
        <v/>
      </c>
      <c r="AG171" s="31" t="str">
        <f t="shared" si="132"/>
        <v/>
      </c>
      <c r="AH171" s="31" t="str">
        <f t="shared" si="132"/>
        <v/>
      </c>
      <c r="AI171" s="31" t="str">
        <f t="shared" si="132"/>
        <v/>
      </c>
      <c r="AJ171" s="31" t="str">
        <f t="shared" si="132"/>
        <v/>
      </c>
      <c r="AK171" s="31" t="str">
        <f t="shared" si="132"/>
        <v/>
      </c>
      <c r="AL171" s="31" t="str">
        <f t="shared" si="132"/>
        <v/>
      </c>
      <c r="AM171" s="31" t="str">
        <f t="shared" si="132"/>
        <v/>
      </c>
      <c r="AN171" s="31" t="str">
        <f t="shared" si="132"/>
        <v/>
      </c>
      <c r="AO171" s="31" t="str">
        <f t="shared" si="132"/>
        <v/>
      </c>
      <c r="AP171" s="31" t="str">
        <f t="shared" si="132"/>
        <v/>
      </c>
    </row>
    <row r="172" spans="2:42" x14ac:dyDescent="0.35">
      <c r="B172" s="38" t="s">
        <v>218</v>
      </c>
      <c r="C172" s="38" t="s">
        <v>218</v>
      </c>
      <c r="D172" s="400" t="s">
        <v>230</v>
      </c>
      <c r="E172" s="388"/>
      <c r="F172" s="388"/>
      <c r="G172" s="388"/>
      <c r="H172" s="388"/>
      <c r="I172" s="388"/>
      <c r="J172" s="388"/>
      <c r="K172" s="388"/>
      <c r="L172" s="388"/>
      <c r="M172" s="388"/>
      <c r="N172" s="388"/>
      <c r="O172" s="388"/>
      <c r="P172" s="388"/>
      <c r="Q172" s="388"/>
      <c r="R172" s="19"/>
      <c r="S172" s="19"/>
      <c r="T172" s="19"/>
      <c r="V172" s="388"/>
      <c r="W172" s="388"/>
      <c r="X172" s="388"/>
      <c r="Y172" s="388"/>
      <c r="Z172" s="397">
        <f t="shared" si="131"/>
        <v>0</v>
      </c>
      <c r="AA172" s="388">
        <f t="shared" si="131"/>
        <v>0</v>
      </c>
      <c r="AB172" s="388">
        <f t="shared" si="131"/>
        <v>0</v>
      </c>
      <c r="AC172" s="398">
        <f>T172-Y172</f>
        <v>0</v>
      </c>
      <c r="AE172" s="399" t="str">
        <f t="shared" si="132"/>
        <v/>
      </c>
      <c r="AF172" s="399" t="str">
        <f t="shared" si="132"/>
        <v/>
      </c>
      <c r="AG172" s="399" t="str">
        <f t="shared" si="132"/>
        <v/>
      </c>
      <c r="AH172" s="399" t="str">
        <f t="shared" si="132"/>
        <v/>
      </c>
      <c r="AI172" s="399" t="str">
        <f t="shared" si="132"/>
        <v/>
      </c>
      <c r="AJ172" s="399" t="str">
        <f t="shared" si="132"/>
        <v/>
      </c>
      <c r="AK172" s="399" t="str">
        <f t="shared" si="132"/>
        <v/>
      </c>
      <c r="AL172" s="399" t="str">
        <f t="shared" si="132"/>
        <v/>
      </c>
      <c r="AM172" s="399" t="str">
        <f t="shared" si="132"/>
        <v/>
      </c>
      <c r="AN172" s="399" t="str">
        <f t="shared" si="132"/>
        <v/>
      </c>
      <c r="AO172" s="399" t="str">
        <f t="shared" si="132"/>
        <v/>
      </c>
      <c r="AP172" s="399" t="str">
        <f t="shared" si="132"/>
        <v/>
      </c>
    </row>
    <row r="173" spans="2:42" x14ac:dyDescent="0.35">
      <c r="B173" s="38" t="s">
        <v>218</v>
      </c>
      <c r="C173" s="38" t="s">
        <v>218</v>
      </c>
      <c r="D173" s="400" t="s">
        <v>231</v>
      </c>
      <c r="E173" s="388">
        <f t="shared" ref="E173:T173" si="138">SUM(E172,E161)</f>
        <v>0</v>
      </c>
      <c r="F173" s="388">
        <f t="shared" si="138"/>
        <v>0</v>
      </c>
      <c r="G173" s="388">
        <f t="shared" si="138"/>
        <v>0</v>
      </c>
      <c r="H173" s="388">
        <f t="shared" si="138"/>
        <v>0</v>
      </c>
      <c r="I173" s="388">
        <f t="shared" si="138"/>
        <v>0</v>
      </c>
      <c r="J173" s="388">
        <f t="shared" si="138"/>
        <v>0</v>
      </c>
      <c r="K173" s="388">
        <f t="shared" si="138"/>
        <v>0</v>
      </c>
      <c r="L173" s="388">
        <f t="shared" si="138"/>
        <v>0</v>
      </c>
      <c r="M173" s="388">
        <f t="shared" si="138"/>
        <v>0</v>
      </c>
      <c r="N173" s="388">
        <f t="shared" si="138"/>
        <v>0</v>
      </c>
      <c r="O173" s="388">
        <f t="shared" si="138"/>
        <v>0</v>
      </c>
      <c r="P173" s="388">
        <f t="shared" si="138"/>
        <v>0</v>
      </c>
      <c r="Q173" s="388">
        <f t="shared" si="138"/>
        <v>0</v>
      </c>
      <c r="R173" s="388">
        <f t="shared" si="138"/>
        <v>0</v>
      </c>
      <c r="S173" s="388">
        <f t="shared" si="138"/>
        <v>0</v>
      </c>
      <c r="T173" s="388">
        <f t="shared" si="138"/>
        <v>0</v>
      </c>
      <c r="V173" s="388">
        <f t="shared" ref="V173:Y173" si="139">SUM(V172,V161)</f>
        <v>0</v>
      </c>
      <c r="W173" s="388">
        <f t="shared" si="139"/>
        <v>0</v>
      </c>
      <c r="X173" s="388">
        <f t="shared" si="139"/>
        <v>0</v>
      </c>
      <c r="Y173" s="388">
        <f t="shared" si="139"/>
        <v>0</v>
      </c>
      <c r="Z173" s="397">
        <f t="shared" si="131"/>
        <v>0</v>
      </c>
      <c r="AA173" s="388">
        <f t="shared" si="131"/>
        <v>0</v>
      </c>
      <c r="AB173" s="388">
        <f t="shared" si="131"/>
        <v>0</v>
      </c>
      <c r="AC173" s="398">
        <f>T173-Y173</f>
        <v>0</v>
      </c>
      <c r="AE173" s="399" t="str">
        <f t="shared" si="132"/>
        <v/>
      </c>
      <c r="AF173" s="399" t="str">
        <f t="shared" si="132"/>
        <v/>
      </c>
      <c r="AG173" s="399" t="str">
        <f t="shared" si="132"/>
        <v/>
      </c>
      <c r="AH173" s="399" t="str">
        <f t="shared" si="132"/>
        <v/>
      </c>
      <c r="AI173" s="399" t="str">
        <f t="shared" si="132"/>
        <v/>
      </c>
      <c r="AJ173" s="399" t="str">
        <f t="shared" si="132"/>
        <v/>
      </c>
      <c r="AK173" s="399" t="str">
        <f t="shared" si="132"/>
        <v/>
      </c>
      <c r="AL173" s="399" t="str">
        <f t="shared" si="132"/>
        <v/>
      </c>
      <c r="AM173" s="399" t="str">
        <f t="shared" si="132"/>
        <v/>
      </c>
      <c r="AN173" s="399" t="str">
        <f t="shared" si="132"/>
        <v/>
      </c>
      <c r="AO173" s="399" t="str">
        <f t="shared" si="132"/>
        <v/>
      </c>
      <c r="AP173" s="399" t="str">
        <f t="shared" si="132"/>
        <v/>
      </c>
    </row>
    <row r="174" spans="2:42" x14ac:dyDescent="0.35">
      <c r="B174" s="38" t="s">
        <v>218</v>
      </c>
      <c r="C174" s="38" t="s">
        <v>218</v>
      </c>
      <c r="D174" s="400" t="s">
        <v>232</v>
      </c>
      <c r="E174" s="32">
        <f t="shared" ref="E174:Q174" si="140">E164-E173</f>
        <v>0</v>
      </c>
      <c r="F174" s="32">
        <f t="shared" si="140"/>
        <v>0</v>
      </c>
      <c r="G174" s="32">
        <f t="shared" si="140"/>
        <v>0</v>
      </c>
      <c r="H174" s="32">
        <f t="shared" si="140"/>
        <v>0</v>
      </c>
      <c r="I174" s="32">
        <f t="shared" si="140"/>
        <v>0</v>
      </c>
      <c r="J174" s="32">
        <f t="shared" si="140"/>
        <v>0</v>
      </c>
      <c r="K174" s="32">
        <f t="shared" si="140"/>
        <v>0</v>
      </c>
      <c r="L174" s="32">
        <f t="shared" si="140"/>
        <v>0</v>
      </c>
      <c r="M174" s="32">
        <f t="shared" si="140"/>
        <v>0</v>
      </c>
      <c r="N174" s="32">
        <f t="shared" si="140"/>
        <v>0</v>
      </c>
      <c r="O174" s="32">
        <f t="shared" si="140"/>
        <v>0</v>
      </c>
      <c r="P174" s="32">
        <f t="shared" si="140"/>
        <v>0</v>
      </c>
      <c r="Q174" s="32">
        <f t="shared" si="140"/>
        <v>0</v>
      </c>
      <c r="R174" s="32" t="e">
        <f>R173*R175</f>
        <v>#DIV/0!</v>
      </c>
      <c r="S174" s="32" t="e">
        <f>S173*S175</f>
        <v>#DIV/0!</v>
      </c>
      <c r="T174" s="32" t="e">
        <f>T173*T175</f>
        <v>#DIV/0!</v>
      </c>
      <c r="V174" s="32">
        <f t="shared" ref="V174:Y174" si="141">V164-V173</f>
        <v>0</v>
      </c>
      <c r="W174" s="32">
        <f t="shared" si="141"/>
        <v>0</v>
      </c>
      <c r="X174" s="32">
        <f t="shared" si="141"/>
        <v>0</v>
      </c>
      <c r="Y174" s="32">
        <f t="shared" si="141"/>
        <v>0</v>
      </c>
      <c r="Z174" s="33">
        <f t="shared" si="131"/>
        <v>0</v>
      </c>
      <c r="AA174" s="32" t="e">
        <f t="shared" si="131"/>
        <v>#DIV/0!</v>
      </c>
      <c r="AB174" s="32" t="e">
        <f t="shared" si="131"/>
        <v>#DIV/0!</v>
      </c>
      <c r="AC174" s="34" t="e">
        <f>T174-Y174</f>
        <v>#DIV/0!</v>
      </c>
      <c r="AE174" s="35" t="str">
        <f t="shared" si="132"/>
        <v/>
      </c>
      <c r="AF174" s="35" t="str">
        <f t="shared" si="132"/>
        <v/>
      </c>
      <c r="AG174" s="35" t="str">
        <f t="shared" si="132"/>
        <v/>
      </c>
      <c r="AH174" s="35" t="str">
        <f t="shared" si="132"/>
        <v/>
      </c>
      <c r="AI174" s="35" t="str">
        <f t="shared" si="132"/>
        <v/>
      </c>
      <c r="AJ174" s="35" t="str">
        <f t="shared" si="132"/>
        <v/>
      </c>
      <c r="AK174" s="35" t="str">
        <f t="shared" si="132"/>
        <v/>
      </c>
      <c r="AL174" s="35" t="str">
        <f t="shared" si="132"/>
        <v/>
      </c>
      <c r="AM174" s="35" t="str">
        <f t="shared" si="132"/>
        <v/>
      </c>
      <c r="AN174" s="35" t="str">
        <f t="shared" si="132"/>
        <v/>
      </c>
      <c r="AO174" s="35" t="str">
        <f t="shared" si="132"/>
        <v/>
      </c>
      <c r="AP174" s="35" t="str">
        <f t="shared" si="132"/>
        <v/>
      </c>
    </row>
    <row r="175" spans="2:42" x14ac:dyDescent="0.35">
      <c r="B175" s="38" t="s">
        <v>218</v>
      </c>
      <c r="C175" s="38" t="s">
        <v>218</v>
      </c>
      <c r="D175" s="400" t="s">
        <v>233</v>
      </c>
      <c r="E175" s="406" t="e">
        <f t="shared" ref="E175:Q175" si="142">E174/E173</f>
        <v>#DIV/0!</v>
      </c>
      <c r="F175" s="399" t="e">
        <f t="shared" si="142"/>
        <v>#DIV/0!</v>
      </c>
      <c r="G175" s="399" t="e">
        <f t="shared" si="142"/>
        <v>#DIV/0!</v>
      </c>
      <c r="H175" s="399" t="e">
        <f t="shared" si="142"/>
        <v>#DIV/0!</v>
      </c>
      <c r="I175" s="399" t="e">
        <f t="shared" si="142"/>
        <v>#DIV/0!</v>
      </c>
      <c r="J175" s="399" t="e">
        <f t="shared" si="142"/>
        <v>#DIV/0!</v>
      </c>
      <c r="K175" s="399" t="e">
        <f t="shared" si="142"/>
        <v>#DIV/0!</v>
      </c>
      <c r="L175" s="399" t="e">
        <f t="shared" si="142"/>
        <v>#DIV/0!</v>
      </c>
      <c r="M175" s="399" t="e">
        <f t="shared" si="142"/>
        <v>#DIV/0!</v>
      </c>
      <c r="N175" s="399" t="e">
        <f t="shared" si="142"/>
        <v>#DIV/0!</v>
      </c>
      <c r="O175" s="399" t="e">
        <f t="shared" si="142"/>
        <v>#DIV/0!</v>
      </c>
      <c r="P175" s="399" t="e">
        <f t="shared" si="142"/>
        <v>#DIV/0!</v>
      </c>
      <c r="Q175" s="399" t="e">
        <f t="shared" si="142"/>
        <v>#DIV/0!</v>
      </c>
      <c r="R175" s="405" t="e">
        <f>($Q$22-AVERAGE($M$22,$I$22,$E$22))+N175</f>
        <v>#DIV/0!</v>
      </c>
      <c r="S175" s="405" t="e">
        <f>($R$22-AVERAGE($N$22,$J$22,$F$22))+(O175)</f>
        <v>#DIV/0!</v>
      </c>
      <c r="T175" s="405" t="e">
        <f>($S$22-AVERAGE($O$22,$K$22,$G$22))+P175</f>
        <v>#DIV/0!</v>
      </c>
      <c r="V175" s="399" t="e">
        <f t="shared" ref="V175:Y175" si="143">V174/V173</f>
        <v>#DIV/0!</v>
      </c>
      <c r="W175" s="399" t="e">
        <f t="shared" si="143"/>
        <v>#DIV/0!</v>
      </c>
      <c r="X175" s="399" t="e">
        <f t="shared" si="143"/>
        <v>#DIV/0!</v>
      </c>
      <c r="Y175" s="399" t="e">
        <f t="shared" si="143"/>
        <v>#DIV/0!</v>
      </c>
      <c r="Z175" s="409" t="e">
        <f t="shared" si="131"/>
        <v>#DIV/0!</v>
      </c>
      <c r="AA175" s="410" t="e">
        <f t="shared" si="131"/>
        <v>#DIV/0!</v>
      </c>
      <c r="AB175" s="410" t="e">
        <f t="shared" si="131"/>
        <v>#DIV/0!</v>
      </c>
      <c r="AC175" s="411" t="e">
        <f>T175-Y175</f>
        <v>#DIV/0!</v>
      </c>
      <c r="AE175" s="399" t="str">
        <f>IFERROR(I175-E175,"")</f>
        <v/>
      </c>
      <c r="AF175" s="399" t="str">
        <f t="shared" ref="AF175:AP175" si="144">IFERROR(J175-F175,"")</f>
        <v/>
      </c>
      <c r="AG175" s="399" t="str">
        <f t="shared" si="144"/>
        <v/>
      </c>
      <c r="AH175" s="399" t="str">
        <f t="shared" si="144"/>
        <v/>
      </c>
      <c r="AI175" s="399" t="str">
        <f t="shared" si="144"/>
        <v/>
      </c>
      <c r="AJ175" s="399" t="str">
        <f t="shared" si="144"/>
        <v/>
      </c>
      <c r="AK175" s="399" t="str">
        <f t="shared" si="144"/>
        <v/>
      </c>
      <c r="AL175" s="399" t="str">
        <f t="shared" si="144"/>
        <v/>
      </c>
      <c r="AM175" s="399" t="str">
        <f t="shared" si="144"/>
        <v/>
      </c>
      <c r="AN175" s="399" t="str">
        <f t="shared" si="144"/>
        <v/>
      </c>
      <c r="AO175" s="399" t="str">
        <f t="shared" si="144"/>
        <v/>
      </c>
      <c r="AP175" s="399" t="str">
        <f t="shared" si="144"/>
        <v/>
      </c>
    </row>
    <row r="176" spans="2:42" x14ac:dyDescent="0.35">
      <c r="B176" s="7"/>
      <c r="D176" s="396"/>
    </row>
    <row r="177" spans="5:23" x14ac:dyDescent="0.35">
      <c r="E177" s="40" t="str">
        <f>IFERROR(#REF!/#REF!,"")</f>
        <v/>
      </c>
      <c r="F177" s="40" t="str">
        <f>IFERROR(#REF!/#REF!,"")</f>
        <v/>
      </c>
      <c r="G177" s="40" t="str">
        <f>IFERROR(#REF!/#REF!,"")</f>
        <v/>
      </c>
      <c r="H177" s="40" t="str">
        <f>IFERROR(#REF!/#REF!,"")</f>
        <v/>
      </c>
      <c r="I177" s="40" t="str">
        <f>IFERROR(#REF!/#REF!,"")</f>
        <v/>
      </c>
      <c r="J177" s="40" t="str">
        <f>IFERROR(#REF!/#REF!,"")</f>
        <v/>
      </c>
      <c r="K177" s="40" t="str">
        <f>IFERROR(#REF!/#REF!,"")</f>
        <v/>
      </c>
      <c r="L177" s="40" t="str">
        <f>IFERROR(#REF!/#REF!,"")</f>
        <v/>
      </c>
      <c r="M177" s="40" t="str">
        <f>IFERROR(#REF!/#REF!,"")</f>
        <v/>
      </c>
      <c r="N177" s="40" t="str">
        <f>IFERROR(#REF!/#REF!,"")</f>
        <v/>
      </c>
      <c r="O177" s="40" t="str">
        <f>IFERROR(#REF!/#REF!,"")</f>
        <v/>
      </c>
      <c r="P177" s="40" t="str">
        <f>IFERROR(#REF!/#REF!,"")</f>
        <v/>
      </c>
      <c r="Q177" s="40" t="str">
        <f>IFERROR(#REF!/#REF!,"")</f>
        <v/>
      </c>
      <c r="R177" s="43"/>
      <c r="S177" s="43"/>
    </row>
    <row r="181" spans="5:23" x14ac:dyDescent="0.35">
      <c r="W181" s="32"/>
    </row>
  </sheetData>
  <conditionalFormatting sqref="Z1:AC1048576">
    <cfRule type="cellIs" dxfId="3" priority="1" operator="lessThan">
      <formula>0</formula>
    </cfRule>
  </conditionalFormatting>
  <pageMargins left="0.7" right="0.7" top="0.75" bottom="0.75" header="0.3" footer="0.3"/>
  <headerFooter>
    <oddFooter>&amp;L_x000D_&amp;1#&amp;"Calibri"&amp;10&amp;K000000 Classified as Microsoft Confidential</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2E44A-967C-43C7-BA18-5BD40A843B76}">
  <sheetPr codeName="Sheet4"/>
  <dimension ref="A1:Q31"/>
  <sheetViews>
    <sheetView workbookViewId="0">
      <selection activeCell="C32" sqref="C32"/>
    </sheetView>
  </sheetViews>
  <sheetFormatPr defaultRowHeight="12.65" customHeight="1" x14ac:dyDescent="0.35"/>
  <cols>
    <col min="1" max="1" width="56.54296875" bestFit="1" customWidth="1"/>
    <col min="3" max="3" width="19.1796875" style="44" bestFit="1" customWidth="1"/>
    <col min="4" max="4" width="21.1796875" customWidth="1"/>
    <col min="5" max="5" width="11.1796875" bestFit="1" customWidth="1"/>
    <col min="7" max="7" width="10" bestFit="1" customWidth="1"/>
    <col min="17" max="17" width="16.7265625" customWidth="1"/>
  </cols>
  <sheetData>
    <row r="1" spans="1:17" ht="12.65" customHeight="1" x14ac:dyDescent="0.35">
      <c r="A1" s="128" t="s">
        <v>242</v>
      </c>
      <c r="B1" s="129" t="s">
        <v>243</v>
      </c>
      <c r="C1" s="130"/>
      <c r="D1" s="129"/>
      <c r="E1" s="129"/>
      <c r="F1" s="129"/>
      <c r="G1" s="129"/>
      <c r="H1" s="129"/>
      <c r="I1" s="129"/>
    </row>
    <row r="2" spans="1:17" ht="12.65" customHeight="1" x14ac:dyDescent="0.35">
      <c r="A2" s="131"/>
      <c r="B2" s="132" t="s">
        <v>244</v>
      </c>
      <c r="C2" s="131"/>
      <c r="D2" s="132"/>
      <c r="E2" s="132"/>
      <c r="F2" s="132"/>
      <c r="G2" s="132"/>
      <c r="H2" s="132"/>
      <c r="I2" s="132"/>
    </row>
    <row r="3" spans="1:17" ht="12.65" customHeight="1" x14ac:dyDescent="0.35">
      <c r="A3" s="131"/>
      <c r="B3" s="131"/>
      <c r="C3" s="131"/>
      <c r="D3" s="132"/>
      <c r="E3" s="132"/>
      <c r="F3" s="132"/>
      <c r="G3" s="132"/>
      <c r="H3" s="132"/>
      <c r="I3" s="132"/>
    </row>
    <row r="4" spans="1:17" ht="12.65" customHeight="1" x14ac:dyDescent="0.35">
      <c r="A4" s="131"/>
      <c r="B4" s="131"/>
      <c r="C4" s="131"/>
      <c r="D4" s="132"/>
      <c r="E4" s="132"/>
      <c r="F4" s="132"/>
      <c r="G4" s="132"/>
      <c r="H4" s="132"/>
      <c r="I4" s="132"/>
    </row>
    <row r="5" spans="1:17" ht="12.65" customHeight="1" x14ac:dyDescent="0.35">
      <c r="A5" s="412" t="s">
        <v>245</v>
      </c>
      <c r="B5" s="412" t="s">
        <v>246</v>
      </c>
      <c r="C5" s="412" t="s">
        <v>247</v>
      </c>
      <c r="D5" s="323" t="s">
        <v>248</v>
      </c>
      <c r="E5" s="323" t="s">
        <v>249</v>
      </c>
      <c r="F5" s="323" t="s">
        <v>250</v>
      </c>
      <c r="G5" s="323" t="s">
        <v>251</v>
      </c>
      <c r="H5" s="323" t="s">
        <v>252</v>
      </c>
      <c r="I5" s="323" t="s">
        <v>253</v>
      </c>
      <c r="J5" s="323" t="s">
        <v>254</v>
      </c>
      <c r="K5" s="323" t="s">
        <v>255</v>
      </c>
    </row>
    <row r="6" spans="1:17" ht="12.65" customHeight="1" x14ac:dyDescent="0.35">
      <c r="A6" s="133" t="s">
        <v>256</v>
      </c>
      <c r="B6" s="131"/>
      <c r="C6" s="131"/>
      <c r="D6" s="132"/>
      <c r="E6" s="132"/>
      <c r="F6" s="132" t="s">
        <v>257</v>
      </c>
      <c r="G6" s="134">
        <v>20</v>
      </c>
      <c r="H6" s="132">
        <v>1</v>
      </c>
      <c r="I6" s="323" t="s">
        <v>258</v>
      </c>
      <c r="K6" t="s">
        <v>259</v>
      </c>
    </row>
    <row r="7" spans="1:17" ht="29" x14ac:dyDescent="0.35">
      <c r="A7" s="133" t="s">
        <v>260</v>
      </c>
      <c r="B7" s="131"/>
      <c r="C7" s="131" t="s">
        <v>261</v>
      </c>
      <c r="D7" s="132"/>
      <c r="E7" s="132"/>
      <c r="F7" s="132" t="s">
        <v>257</v>
      </c>
      <c r="G7" s="134">
        <v>20</v>
      </c>
      <c r="H7" s="132">
        <v>1</v>
      </c>
      <c r="I7" s="323" t="s">
        <v>258</v>
      </c>
      <c r="K7" t="s">
        <v>262</v>
      </c>
      <c r="N7" t="s">
        <v>263</v>
      </c>
      <c r="O7" t="s">
        <v>264</v>
      </c>
      <c r="P7" t="s">
        <v>265</v>
      </c>
      <c r="Q7" t="s">
        <v>266</v>
      </c>
    </row>
    <row r="8" spans="1:17" ht="12.65" customHeight="1" x14ac:dyDescent="0.35">
      <c r="A8" s="133" t="s">
        <v>267</v>
      </c>
      <c r="B8" s="131"/>
      <c r="C8" s="131"/>
      <c r="D8" s="132"/>
      <c r="E8" s="132" t="s">
        <v>268</v>
      </c>
      <c r="F8" s="132" t="s">
        <v>269</v>
      </c>
      <c r="G8" s="134">
        <v>50</v>
      </c>
      <c r="H8" s="132">
        <v>1</v>
      </c>
      <c r="I8" s="323" t="s">
        <v>258</v>
      </c>
      <c r="N8">
        <v>1</v>
      </c>
      <c r="O8" t="s">
        <v>270</v>
      </c>
      <c r="P8" t="s">
        <v>271</v>
      </c>
      <c r="Q8" t="s">
        <v>272</v>
      </c>
    </row>
    <row r="9" spans="1:17" ht="12.65" customHeight="1" x14ac:dyDescent="0.35">
      <c r="A9" s="133" t="s">
        <v>273</v>
      </c>
      <c r="B9" s="131" t="s">
        <v>274</v>
      </c>
      <c r="C9" s="131" t="s">
        <v>275</v>
      </c>
      <c r="D9" s="132"/>
      <c r="E9" s="132"/>
      <c r="F9" s="132" t="s">
        <v>269</v>
      </c>
      <c r="G9" s="134">
        <v>50</v>
      </c>
      <c r="H9" s="132">
        <v>1</v>
      </c>
      <c r="I9" s="132"/>
      <c r="N9">
        <v>2</v>
      </c>
      <c r="O9" t="s">
        <v>276</v>
      </c>
      <c r="P9" t="s">
        <v>277</v>
      </c>
      <c r="Q9" t="s">
        <v>278</v>
      </c>
    </row>
    <row r="10" spans="1:17" ht="12.65" customHeight="1" x14ac:dyDescent="0.35">
      <c r="A10" s="135" t="s">
        <v>279</v>
      </c>
      <c r="B10" s="131" t="s">
        <v>280</v>
      </c>
      <c r="C10" s="131"/>
      <c r="D10" s="132"/>
      <c r="E10" s="132"/>
      <c r="F10" s="132" t="s">
        <v>281</v>
      </c>
      <c r="G10" s="134">
        <v>60</v>
      </c>
      <c r="H10" s="132">
        <v>1</v>
      </c>
      <c r="I10" s="323" t="s">
        <v>258</v>
      </c>
      <c r="N10">
        <v>3</v>
      </c>
      <c r="O10" t="s">
        <v>282</v>
      </c>
      <c r="P10" t="s">
        <v>283</v>
      </c>
      <c r="Q10" t="s">
        <v>284</v>
      </c>
    </row>
    <row r="11" spans="1:17" ht="12.65" customHeight="1" x14ac:dyDescent="0.35">
      <c r="A11" s="135" t="s">
        <v>285</v>
      </c>
      <c r="B11" s="131" t="s">
        <v>286</v>
      </c>
      <c r="C11" s="131" t="s">
        <v>287</v>
      </c>
      <c r="D11" s="132"/>
      <c r="E11" s="132"/>
      <c r="F11" s="132" t="s">
        <v>257</v>
      </c>
      <c r="G11" s="134">
        <v>20</v>
      </c>
      <c r="H11" s="132">
        <v>1</v>
      </c>
      <c r="I11" s="323" t="s">
        <v>258</v>
      </c>
      <c r="K11" t="s">
        <v>288</v>
      </c>
      <c r="N11">
        <v>4</v>
      </c>
      <c r="O11" t="s">
        <v>289</v>
      </c>
      <c r="P11" t="s">
        <v>290</v>
      </c>
      <c r="Q11" t="s">
        <v>291</v>
      </c>
    </row>
    <row r="12" spans="1:17" ht="14.5" x14ac:dyDescent="0.35">
      <c r="A12" s="135" t="s">
        <v>292</v>
      </c>
      <c r="B12" s="131"/>
      <c r="C12" s="131" t="s">
        <v>293</v>
      </c>
      <c r="D12" s="132"/>
      <c r="E12" s="132"/>
      <c r="F12" s="132" t="s">
        <v>257</v>
      </c>
      <c r="G12" s="134">
        <v>20</v>
      </c>
      <c r="H12" s="132">
        <v>1</v>
      </c>
      <c r="I12" s="323" t="s">
        <v>258</v>
      </c>
      <c r="N12">
        <v>5</v>
      </c>
      <c r="O12" t="s">
        <v>294</v>
      </c>
      <c r="P12" t="s">
        <v>271</v>
      </c>
      <c r="Q12" t="s">
        <v>295</v>
      </c>
    </row>
    <row r="13" spans="1:17" ht="12.65" customHeight="1" x14ac:dyDescent="0.35">
      <c r="A13" s="133" t="s">
        <v>296</v>
      </c>
      <c r="B13" s="131"/>
      <c r="C13" s="131"/>
      <c r="D13" s="132"/>
      <c r="E13" s="132"/>
      <c r="F13" s="132" t="s">
        <v>297</v>
      </c>
      <c r="G13" s="134">
        <v>100</v>
      </c>
      <c r="H13" s="132">
        <v>1</v>
      </c>
      <c r="I13" s="132"/>
    </row>
    <row r="14" spans="1:17" ht="12.65" customHeight="1" x14ac:dyDescent="0.35">
      <c r="A14" s="133" t="s">
        <v>298</v>
      </c>
      <c r="B14" s="131" t="s">
        <v>299</v>
      </c>
      <c r="C14" s="131"/>
      <c r="D14" s="132"/>
      <c r="E14" s="132"/>
      <c r="F14" s="132" t="s">
        <v>269</v>
      </c>
      <c r="G14" s="134">
        <v>50</v>
      </c>
      <c r="H14" s="132">
        <v>1</v>
      </c>
      <c r="I14" s="323" t="s">
        <v>258</v>
      </c>
    </row>
    <row r="15" spans="1:17" ht="12.65" customHeight="1" x14ac:dyDescent="0.35">
      <c r="A15" s="135" t="s">
        <v>300</v>
      </c>
      <c r="B15" s="131"/>
      <c r="C15" s="131"/>
      <c r="D15" s="132"/>
      <c r="E15" s="132"/>
      <c r="F15" s="132" t="s">
        <v>301</v>
      </c>
      <c r="G15" s="134">
        <v>10</v>
      </c>
      <c r="H15" s="132">
        <v>1</v>
      </c>
      <c r="I15" s="323" t="s">
        <v>258</v>
      </c>
      <c r="K15" t="s">
        <v>259</v>
      </c>
    </row>
    <row r="16" spans="1:17" ht="12.65" customHeight="1" x14ac:dyDescent="0.35">
      <c r="A16" s="133" t="s">
        <v>302</v>
      </c>
      <c r="B16" s="131"/>
      <c r="C16" s="131"/>
      <c r="D16" s="132" t="s">
        <v>303</v>
      </c>
      <c r="E16" s="132"/>
      <c r="F16" s="132" t="s">
        <v>304</v>
      </c>
      <c r="G16" s="134">
        <v>20</v>
      </c>
      <c r="H16" s="132">
        <v>1</v>
      </c>
      <c r="I16" s="323" t="s">
        <v>258</v>
      </c>
    </row>
    <row r="17" spans="1:11" ht="12.65" customHeight="1" x14ac:dyDescent="0.35">
      <c r="A17" s="133" t="s">
        <v>305</v>
      </c>
      <c r="B17" s="131"/>
      <c r="C17" s="131"/>
      <c r="D17" s="132" t="s">
        <v>306</v>
      </c>
      <c r="E17" s="132"/>
      <c r="F17" s="132" t="s">
        <v>257</v>
      </c>
      <c r="G17" s="134">
        <v>20</v>
      </c>
      <c r="H17" s="132">
        <v>1</v>
      </c>
      <c r="I17" s="323" t="s">
        <v>258</v>
      </c>
    </row>
    <row r="18" spans="1:11" ht="12.65" customHeight="1" x14ac:dyDescent="0.35">
      <c r="A18" s="133" t="s">
        <v>307</v>
      </c>
      <c r="B18" s="131"/>
      <c r="C18" s="131"/>
      <c r="D18" s="132"/>
      <c r="E18" s="132"/>
      <c r="F18" s="132"/>
      <c r="G18" s="132"/>
      <c r="H18" s="136">
        <v>0</v>
      </c>
      <c r="I18" s="132"/>
    </row>
    <row r="19" spans="1:11" ht="12.65" customHeight="1" x14ac:dyDescent="0.35">
      <c r="A19" s="133" t="s">
        <v>308</v>
      </c>
      <c r="B19" s="131"/>
      <c r="C19" s="131"/>
      <c r="D19" s="132"/>
      <c r="E19" s="132"/>
      <c r="F19" s="132"/>
      <c r="G19" s="132"/>
      <c r="H19" s="136">
        <v>0</v>
      </c>
      <c r="I19" s="132"/>
    </row>
    <row r="20" spans="1:11" ht="12.65" customHeight="1" x14ac:dyDescent="0.35">
      <c r="A20" s="135" t="s">
        <v>309</v>
      </c>
      <c r="B20" s="131" t="s">
        <v>310</v>
      </c>
      <c r="C20" s="131"/>
      <c r="D20" s="132"/>
      <c r="E20" s="132"/>
      <c r="F20" s="132" t="s">
        <v>269</v>
      </c>
      <c r="G20" s="134">
        <v>50</v>
      </c>
      <c r="H20" s="132">
        <v>1</v>
      </c>
      <c r="I20" s="132" t="s">
        <v>258</v>
      </c>
      <c r="K20" t="s">
        <v>262</v>
      </c>
    </row>
    <row r="21" spans="1:11" ht="12.65" customHeight="1" x14ac:dyDescent="0.35">
      <c r="A21" s="133" t="s">
        <v>311</v>
      </c>
      <c r="B21" s="131"/>
      <c r="C21" s="131"/>
      <c r="D21" s="132"/>
      <c r="E21" s="132" t="s">
        <v>312</v>
      </c>
      <c r="F21" s="132" t="s">
        <v>257</v>
      </c>
      <c r="G21" s="134">
        <v>20</v>
      </c>
      <c r="H21" s="132">
        <v>1</v>
      </c>
      <c r="I21" s="132"/>
    </row>
    <row r="22" spans="1:11" ht="12.65" customHeight="1" x14ac:dyDescent="0.35">
      <c r="A22" s="133" t="s">
        <v>313</v>
      </c>
      <c r="B22" s="131"/>
      <c r="C22" s="131"/>
      <c r="D22" s="132"/>
      <c r="E22" s="132"/>
      <c r="F22" s="132"/>
      <c r="G22" s="132"/>
      <c r="H22" s="136">
        <v>0</v>
      </c>
      <c r="I22" s="132"/>
    </row>
    <row r="23" spans="1:11" ht="12.65" customHeight="1" x14ac:dyDescent="0.35">
      <c r="A23" s="133" t="s">
        <v>314</v>
      </c>
      <c r="B23" s="131" t="s">
        <v>315</v>
      </c>
      <c r="C23" s="131"/>
      <c r="D23" s="132"/>
      <c r="E23" s="132"/>
      <c r="F23" s="132" t="s">
        <v>316</v>
      </c>
      <c r="G23" s="134">
        <v>40</v>
      </c>
      <c r="H23" s="132">
        <v>1</v>
      </c>
      <c r="I23" s="323" t="s">
        <v>258</v>
      </c>
    </row>
    <row r="24" spans="1:11" ht="12.65" customHeight="1" x14ac:dyDescent="0.35">
      <c r="A24" s="135" t="s">
        <v>317</v>
      </c>
      <c r="B24" s="131" t="s">
        <v>318</v>
      </c>
      <c r="C24" s="131"/>
      <c r="D24" s="132"/>
      <c r="E24" s="132"/>
      <c r="F24" s="132" t="s">
        <v>319</v>
      </c>
      <c r="G24" s="134">
        <v>30</v>
      </c>
      <c r="H24" s="132">
        <v>1</v>
      </c>
      <c r="I24" s="323" t="s">
        <v>258</v>
      </c>
    </row>
    <row r="25" spans="1:11" ht="12.65" customHeight="1" x14ac:dyDescent="0.35">
      <c r="A25" s="133" t="s">
        <v>320</v>
      </c>
      <c r="B25" s="131"/>
      <c r="C25" s="131"/>
      <c r="D25" s="132"/>
      <c r="E25" s="132" t="s">
        <v>321</v>
      </c>
      <c r="F25" s="132" t="s">
        <v>269</v>
      </c>
      <c r="G25" s="134">
        <v>50</v>
      </c>
      <c r="H25" s="132">
        <v>1</v>
      </c>
      <c r="I25" s="132"/>
    </row>
    <row r="26" spans="1:11" ht="12.65" customHeight="1" x14ac:dyDescent="0.35">
      <c r="A26" s="137" t="s">
        <v>322</v>
      </c>
      <c r="B26" s="131" t="s">
        <v>323</v>
      </c>
      <c r="C26" s="131"/>
      <c r="D26" s="132"/>
      <c r="E26" s="132"/>
      <c r="F26" s="132" t="s">
        <v>319</v>
      </c>
      <c r="G26" s="134">
        <v>30</v>
      </c>
      <c r="H26" s="132">
        <v>1</v>
      </c>
      <c r="I26" s="132"/>
    </row>
    <row r="27" spans="1:11" ht="12.65" customHeight="1" x14ac:dyDescent="0.35">
      <c r="A27" s="137" t="s">
        <v>324</v>
      </c>
      <c r="B27" s="131" t="s">
        <v>325</v>
      </c>
      <c r="C27" s="131"/>
      <c r="D27" s="132"/>
      <c r="E27" s="132"/>
      <c r="F27" s="132" t="s">
        <v>269</v>
      </c>
      <c r="G27" s="134">
        <v>50</v>
      </c>
      <c r="H27" s="132">
        <v>1</v>
      </c>
      <c r="I27" s="132"/>
    </row>
    <row r="28" spans="1:11" ht="12.65" customHeight="1" x14ac:dyDescent="0.35">
      <c r="A28" s="131"/>
      <c r="B28" s="131"/>
      <c r="C28" s="131"/>
      <c r="D28" s="132"/>
      <c r="E28" s="132"/>
      <c r="F28" s="132"/>
      <c r="G28" s="132"/>
      <c r="H28" s="132"/>
      <c r="I28" s="132"/>
    </row>
    <row r="29" spans="1:11" ht="12.65" customHeight="1" x14ac:dyDescent="0.35">
      <c r="A29" s="131" t="s">
        <v>229</v>
      </c>
      <c r="B29" s="131"/>
      <c r="C29" s="131"/>
      <c r="D29" s="132"/>
      <c r="E29" s="132"/>
      <c r="F29" s="132"/>
      <c r="G29" s="138">
        <f>SUM(G6:G27)</f>
        <v>710</v>
      </c>
      <c r="H29" s="132"/>
      <c r="I29" s="132"/>
    </row>
    <row r="30" spans="1:11" ht="12.65" customHeight="1" x14ac:dyDescent="0.35">
      <c r="A30" s="139" t="s">
        <v>326</v>
      </c>
      <c r="B30" s="131"/>
      <c r="C30" s="131"/>
      <c r="D30" s="132"/>
      <c r="E30" s="132"/>
      <c r="F30" s="132"/>
      <c r="G30" s="140">
        <f>G29</f>
        <v>710</v>
      </c>
      <c r="H30" s="132"/>
      <c r="I30" s="132"/>
    </row>
    <row r="31" spans="1:11" ht="12.65" customHeight="1" x14ac:dyDescent="0.35">
      <c r="A31" s="412" t="s">
        <v>327</v>
      </c>
      <c r="B31" s="131"/>
      <c r="C31" s="131"/>
      <c r="D31" s="132"/>
      <c r="E31" s="132"/>
      <c r="F31" s="132"/>
      <c r="G31" s="134">
        <v>1420</v>
      </c>
      <c r="H31" s="132"/>
      <c r="I31" s="132"/>
    </row>
  </sheetData>
  <conditionalFormatting sqref="I6:I27">
    <cfRule type="containsBlanks" dxfId="2" priority="1">
      <formula>LEN(TRIM(I6))=0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C06B2-9C18-443C-8655-601AC561C230}">
  <sheetPr codeName="Sheet5"/>
  <dimension ref="A1:F19"/>
  <sheetViews>
    <sheetView zoomScale="91" workbookViewId="0">
      <selection activeCell="F25" sqref="F25"/>
    </sheetView>
  </sheetViews>
  <sheetFormatPr defaultRowHeight="14.5" x14ac:dyDescent="0.35"/>
  <cols>
    <col min="1" max="1" width="22.54296875" customWidth="1"/>
    <col min="2" max="2" width="12" customWidth="1"/>
    <col min="3" max="3" width="5.26953125" customWidth="1"/>
    <col min="4" max="4" width="13.453125" customWidth="1"/>
    <col min="5" max="6" width="16" customWidth="1"/>
    <col min="13" max="13" width="36.54296875" bestFit="1" customWidth="1"/>
    <col min="15" max="15" width="32.26953125" customWidth="1"/>
  </cols>
  <sheetData>
    <row r="1" spans="1:6" ht="31" x14ac:dyDescent="0.7">
      <c r="A1" s="120" t="s">
        <v>328</v>
      </c>
    </row>
    <row r="3" spans="1:6" ht="18.5" x14ac:dyDescent="0.45">
      <c r="A3" s="121" t="s">
        <v>329</v>
      </c>
      <c r="E3" s="121" t="s">
        <v>330</v>
      </c>
    </row>
    <row r="5" spans="1:6" x14ac:dyDescent="0.35">
      <c r="A5" t="s">
        <v>331</v>
      </c>
      <c r="B5" s="122">
        <v>2500000</v>
      </c>
      <c r="E5" t="s">
        <v>331</v>
      </c>
      <c r="F5" s="122">
        <v>2400000</v>
      </c>
    </row>
    <row r="6" spans="1:6" x14ac:dyDescent="0.35">
      <c r="A6" t="s">
        <v>332</v>
      </c>
      <c r="B6" s="123">
        <v>7.2999999999999995E-2</v>
      </c>
      <c r="E6" t="s">
        <v>332</v>
      </c>
      <c r="F6" s="123">
        <v>4.7500000000000001E-2</v>
      </c>
    </row>
    <row r="7" spans="1:6" x14ac:dyDescent="0.35">
      <c r="A7" t="s">
        <v>333</v>
      </c>
      <c r="B7">
        <v>3</v>
      </c>
      <c r="E7" t="s">
        <v>333</v>
      </c>
      <c r="F7">
        <v>15</v>
      </c>
    </row>
    <row r="8" spans="1:6" x14ac:dyDescent="0.35">
      <c r="A8" t="s">
        <v>334</v>
      </c>
      <c r="B8" s="124">
        <f>PMT(B6/12,B7*12,B5) * -1</f>
        <v>77536.116120153005</v>
      </c>
      <c r="E8" t="s">
        <v>334</v>
      </c>
      <c r="F8" s="124">
        <f>PMT(F6/12,F7*12,F5) * -1</f>
        <v>18667.966025047459</v>
      </c>
    </row>
    <row r="9" spans="1:6" x14ac:dyDescent="0.35">
      <c r="D9" s="126"/>
    </row>
    <row r="10" spans="1:6" ht="18.5" x14ac:dyDescent="0.45">
      <c r="A10" s="121" t="s">
        <v>335</v>
      </c>
    </row>
    <row r="12" spans="1:6" x14ac:dyDescent="0.35">
      <c r="A12" t="s">
        <v>336</v>
      </c>
      <c r="B12" s="125">
        <f>B8 + F8</f>
        <v>96204.08214520046</v>
      </c>
    </row>
    <row r="14" spans="1:6" x14ac:dyDescent="0.35">
      <c r="A14" t="s">
        <v>337</v>
      </c>
      <c r="B14" s="125">
        <f>F8</f>
        <v>18667.966025047459</v>
      </c>
    </row>
    <row r="15" spans="1:6" x14ac:dyDescent="0.35">
      <c r="B15" s="126"/>
    </row>
    <row r="19" ht="23.25" customHeight="1"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800A4-38CE-4297-B90E-35BECE810B71}">
  <sheetPr codeName="Sheet6"/>
  <dimension ref="B3:J35"/>
  <sheetViews>
    <sheetView tabSelected="1" workbookViewId="0"/>
  </sheetViews>
  <sheetFormatPr defaultRowHeight="14.5" x14ac:dyDescent="0.35"/>
  <cols>
    <col min="2" max="2" width="25.1796875" customWidth="1"/>
    <col min="3" max="3" width="16.26953125" customWidth="1"/>
    <col min="5" max="5" width="10.54296875" bestFit="1" customWidth="1"/>
  </cols>
  <sheetData>
    <row r="3" spans="2:10" x14ac:dyDescent="0.35">
      <c r="B3" s="8" t="s">
        <v>338</v>
      </c>
      <c r="C3" s="316">
        <v>37742</v>
      </c>
      <c r="E3" t="s">
        <v>339</v>
      </c>
    </row>
    <row r="5" spans="2:10" ht="16.5" x14ac:dyDescent="0.45">
      <c r="B5" t="s">
        <v>340</v>
      </c>
      <c r="E5" s="43">
        <v>0.1</v>
      </c>
      <c r="I5" s="319"/>
    </row>
    <row r="7" spans="2:10" ht="16.5" x14ac:dyDescent="0.45">
      <c r="B7" t="s">
        <v>341</v>
      </c>
      <c r="E7" s="320">
        <v>80000</v>
      </c>
      <c r="I7" s="319"/>
    </row>
    <row r="8" spans="2:10" ht="16.5" x14ac:dyDescent="0.45">
      <c r="B8" t="s">
        <v>342</v>
      </c>
      <c r="E8" s="320">
        <v>30</v>
      </c>
      <c r="I8" s="319"/>
    </row>
    <row r="9" spans="2:10" x14ac:dyDescent="0.35">
      <c r="B9" t="s">
        <v>343</v>
      </c>
      <c r="E9" s="321">
        <f>PMT(E5/12,12*E8,E7)</f>
        <v>-702.05725607103898</v>
      </c>
    </row>
    <row r="10" spans="2:10" ht="16.5" x14ac:dyDescent="0.45">
      <c r="J10" s="319"/>
    </row>
    <row r="11" spans="2:10" x14ac:dyDescent="0.35">
      <c r="B11" t="s">
        <v>344</v>
      </c>
      <c r="E11" s="320">
        <v>100000</v>
      </c>
    </row>
    <row r="12" spans="2:10" x14ac:dyDescent="0.35">
      <c r="B12" t="s">
        <v>345</v>
      </c>
      <c r="E12" s="320">
        <f>E11-E7</f>
        <v>20000</v>
      </c>
    </row>
    <row r="15" spans="2:10" x14ac:dyDescent="0.35">
      <c r="B15" s="8" t="s">
        <v>346</v>
      </c>
      <c r="C15" s="316">
        <v>41640</v>
      </c>
      <c r="E15" t="s">
        <v>347</v>
      </c>
    </row>
    <row r="17" spans="2:5" x14ac:dyDescent="0.35">
      <c r="B17" t="s">
        <v>340</v>
      </c>
      <c r="E17" s="43">
        <v>0.06</v>
      </c>
    </row>
    <row r="19" spans="2:5" x14ac:dyDescent="0.35">
      <c r="B19" t="s">
        <v>348</v>
      </c>
      <c r="E19">
        <v>62000</v>
      </c>
    </row>
    <row r="20" spans="2:5" x14ac:dyDescent="0.35">
      <c r="B20" t="s">
        <v>349</v>
      </c>
      <c r="E20">
        <v>20</v>
      </c>
    </row>
    <row r="21" spans="2:5" x14ac:dyDescent="0.35">
      <c r="B21" t="s">
        <v>334</v>
      </c>
      <c r="E21" s="321">
        <f>PMT(E17/12,12*E20,E19)</f>
        <v>-444.18725625646221</v>
      </c>
    </row>
    <row r="23" spans="2:5" x14ac:dyDescent="0.35">
      <c r="B23" t="s">
        <v>344</v>
      </c>
      <c r="E23">
        <v>130000</v>
      </c>
    </row>
    <row r="24" spans="2:5" x14ac:dyDescent="0.35">
      <c r="B24" t="s">
        <v>345</v>
      </c>
      <c r="E24">
        <f>E23-E19</f>
        <v>68000</v>
      </c>
    </row>
    <row r="26" spans="2:5" x14ac:dyDescent="0.35">
      <c r="B26" s="8" t="s">
        <v>350</v>
      </c>
      <c r="C26" s="316">
        <v>41774</v>
      </c>
      <c r="E26" t="s">
        <v>351</v>
      </c>
    </row>
    <row r="28" spans="2:5" x14ac:dyDescent="0.35">
      <c r="B28" t="s">
        <v>340</v>
      </c>
      <c r="E28" s="322">
        <v>5.8000000000000003E-2</v>
      </c>
    </row>
    <row r="30" spans="2:5" x14ac:dyDescent="0.35">
      <c r="B30" t="s">
        <v>348</v>
      </c>
      <c r="E30" s="437">
        <v>50000</v>
      </c>
    </row>
    <row r="31" spans="2:5" x14ac:dyDescent="0.35">
      <c r="B31" t="s">
        <v>349</v>
      </c>
      <c r="E31">
        <v>15</v>
      </c>
    </row>
    <row r="32" spans="2:5" x14ac:dyDescent="0.35">
      <c r="B32" t="s">
        <v>334</v>
      </c>
      <c r="E32" s="321">
        <f>PMT(E28/12,12*E31,E30)</f>
        <v>-416.54492605752415</v>
      </c>
    </row>
    <row r="34" spans="2:5" x14ac:dyDescent="0.35">
      <c r="B34" t="s">
        <v>344</v>
      </c>
      <c r="E34">
        <v>130000</v>
      </c>
    </row>
    <row r="35" spans="2:5" x14ac:dyDescent="0.35">
      <c r="B35" t="s">
        <v>345</v>
      </c>
      <c r="E35">
        <f>E34-E30</f>
        <v>80000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FD214-1D8B-4EB7-8E7C-2E0BE3977355}">
  <sheetPr codeName="Sheet7"/>
  <dimension ref="A1:AO82"/>
  <sheetViews>
    <sheetView zoomScale="80" zoomScaleNormal="80" workbookViewId="0">
      <pane xSplit="2" ySplit="3" topLeftCell="C4" activePane="bottomRight" state="frozen"/>
      <selection pane="topRight" activeCell="C1" sqref="C1"/>
      <selection pane="bottomLeft" activeCell="A4" sqref="A4"/>
      <selection pane="bottomRight" activeCell="M18" sqref="M18"/>
    </sheetView>
  </sheetViews>
  <sheetFormatPr defaultColWidth="8.81640625" defaultRowHeight="14.5" x14ac:dyDescent="0.35"/>
  <cols>
    <col min="1" max="1" width="10.7265625" bestFit="1" customWidth="1"/>
    <col min="2" max="2" width="36.1796875" customWidth="1"/>
    <col min="3" max="7" width="13" customWidth="1"/>
    <col min="8" max="8" width="13.26953125" bestFit="1" customWidth="1"/>
    <col min="24" max="24" width="13.1796875" customWidth="1"/>
    <col min="25" max="25" width="10.7265625" bestFit="1" customWidth="1"/>
    <col min="26" max="26" width="28.453125" bestFit="1" customWidth="1"/>
    <col min="27" max="32" width="11.81640625" customWidth="1"/>
    <col min="35" max="35" width="30.453125" bestFit="1" customWidth="1"/>
    <col min="36" max="41" width="11.453125" customWidth="1"/>
  </cols>
  <sheetData>
    <row r="1" spans="1:41" x14ac:dyDescent="0.35">
      <c r="A1" s="8" t="s">
        <v>352</v>
      </c>
    </row>
    <row r="2" spans="1:41" ht="99" customHeight="1" thickBot="1" x14ac:dyDescent="0.5">
      <c r="B2" s="141"/>
      <c r="C2" s="142" t="s">
        <v>353</v>
      </c>
      <c r="D2" s="142" t="s">
        <v>354</v>
      </c>
      <c r="E2" s="142" t="s">
        <v>355</v>
      </c>
      <c r="F2" s="142" t="s">
        <v>356</v>
      </c>
      <c r="G2" s="142" t="s">
        <v>357</v>
      </c>
      <c r="Z2" s="8" t="s">
        <v>358</v>
      </c>
      <c r="AI2" s="8" t="s">
        <v>359</v>
      </c>
    </row>
    <row r="3" spans="1:41" x14ac:dyDescent="0.35">
      <c r="B3" s="143"/>
      <c r="C3" s="144" t="s">
        <v>360</v>
      </c>
      <c r="D3" s="144" t="s">
        <v>361</v>
      </c>
      <c r="E3" s="144" t="s">
        <v>362</v>
      </c>
      <c r="F3" s="144" t="s">
        <v>363</v>
      </c>
      <c r="G3" s="144" t="s">
        <v>364</v>
      </c>
      <c r="H3" s="145" t="s">
        <v>365</v>
      </c>
      <c r="Z3" s="143"/>
      <c r="AA3" s="144" t="s">
        <v>360</v>
      </c>
      <c r="AB3" s="144" t="s">
        <v>361</v>
      </c>
      <c r="AC3" s="144" t="s">
        <v>362</v>
      </c>
      <c r="AD3" s="144" t="s">
        <v>363</v>
      </c>
      <c r="AE3" s="144" t="s">
        <v>364</v>
      </c>
      <c r="AF3" s="145" t="s">
        <v>365</v>
      </c>
      <c r="AI3" s="143"/>
      <c r="AJ3" s="144" t="s">
        <v>360</v>
      </c>
      <c r="AK3" s="144" t="s">
        <v>361</v>
      </c>
      <c r="AL3" s="144" t="s">
        <v>362</v>
      </c>
      <c r="AM3" s="144" t="s">
        <v>363</v>
      </c>
      <c r="AN3" s="144" t="s">
        <v>364</v>
      </c>
      <c r="AO3" s="145" t="s">
        <v>365</v>
      </c>
    </row>
    <row r="4" spans="1:41" x14ac:dyDescent="0.35">
      <c r="B4" s="146" t="s">
        <v>366</v>
      </c>
      <c r="C4" s="147">
        <v>669289</v>
      </c>
      <c r="D4" s="147">
        <v>743944</v>
      </c>
      <c r="E4" s="147">
        <v>286125</v>
      </c>
      <c r="F4" s="147">
        <v>745032</v>
      </c>
      <c r="G4" s="147">
        <v>217322</v>
      </c>
      <c r="H4" s="148">
        <f>SUM(C4:G4)</f>
        <v>2661712</v>
      </c>
      <c r="Z4" s="146" t="s">
        <v>366</v>
      </c>
      <c r="AA4" s="147"/>
      <c r="AB4" s="147"/>
      <c r="AC4" s="147"/>
      <c r="AD4" s="147"/>
      <c r="AE4" s="147"/>
      <c r="AF4" s="148"/>
      <c r="AI4" s="146" t="s">
        <v>366</v>
      </c>
      <c r="AJ4" s="147"/>
      <c r="AK4" s="147"/>
      <c r="AL4" s="147"/>
      <c r="AM4" s="147"/>
      <c r="AN4" s="147"/>
      <c r="AO4" s="148"/>
    </row>
    <row r="5" spans="1:41" x14ac:dyDescent="0.35">
      <c r="B5" s="146" t="s">
        <v>367</v>
      </c>
      <c r="C5" s="149">
        <f>C4/$H$4</f>
        <v>0.25145057015935607</v>
      </c>
      <c r="D5" s="149">
        <f t="shared" ref="D5:G5" si="0">D4/$H$4</f>
        <v>0.27949830785599644</v>
      </c>
      <c r="E5" s="149">
        <f t="shared" si="0"/>
        <v>0.10749660368965538</v>
      </c>
      <c r="F5" s="149">
        <f t="shared" si="0"/>
        <v>0.27990706733110121</v>
      </c>
      <c r="G5" s="149">
        <f t="shared" si="0"/>
        <v>8.1647450963890908E-2</v>
      </c>
      <c r="H5" s="150">
        <f>SUM(C5:G5)</f>
        <v>1</v>
      </c>
      <c r="Z5" s="146" t="s">
        <v>367</v>
      </c>
      <c r="AA5" s="149"/>
      <c r="AB5" s="149"/>
      <c r="AC5" s="149"/>
      <c r="AD5" s="149"/>
      <c r="AE5" s="149"/>
      <c r="AF5" s="150"/>
      <c r="AI5" s="146" t="s">
        <v>367</v>
      </c>
      <c r="AJ5" s="149"/>
      <c r="AK5" s="149"/>
      <c r="AL5" s="149"/>
      <c r="AM5" s="149"/>
      <c r="AN5" s="149"/>
      <c r="AO5" s="150"/>
    </row>
    <row r="6" spans="1:41" x14ac:dyDescent="0.35">
      <c r="B6" s="146" t="s">
        <v>368</v>
      </c>
      <c r="C6" s="151">
        <v>20.093405091074199</v>
      </c>
      <c r="D6" s="151">
        <v>3.39222575892809</v>
      </c>
      <c r="E6" s="151">
        <v>18.729027522935699</v>
      </c>
      <c r="F6" s="151">
        <v>11.686826874550301</v>
      </c>
      <c r="G6" s="151">
        <v>20.228807943972502</v>
      </c>
      <c r="H6" s="152">
        <v>12.9367824167302</v>
      </c>
      <c r="Z6" s="146" t="s">
        <v>368</v>
      </c>
      <c r="AA6" s="151">
        <v>1</v>
      </c>
      <c r="AB6" s="151">
        <v>1</v>
      </c>
      <c r="AC6" s="151">
        <v>9</v>
      </c>
      <c r="AD6" s="151">
        <v>1</v>
      </c>
      <c r="AE6" s="151">
        <v>1</v>
      </c>
      <c r="AF6" s="152"/>
      <c r="AI6" s="146" t="s">
        <v>368</v>
      </c>
      <c r="AJ6" s="151">
        <v>28</v>
      </c>
      <c r="AK6" s="151">
        <v>14</v>
      </c>
      <c r="AL6" s="151">
        <v>28</v>
      </c>
      <c r="AM6" s="151">
        <v>28</v>
      </c>
      <c r="AN6" s="151">
        <v>28</v>
      </c>
      <c r="AO6" s="152"/>
    </row>
    <row r="7" spans="1:41" x14ac:dyDescent="0.35">
      <c r="B7" s="146" t="s">
        <v>369</v>
      </c>
      <c r="C7" s="151">
        <v>75.159865170352404</v>
      </c>
      <c r="D7" s="151">
        <v>7.5017353456711797</v>
      </c>
      <c r="E7" s="151">
        <v>13.2458261249453</v>
      </c>
      <c r="F7" s="151">
        <v>33.540701607447701</v>
      </c>
      <c r="G7" s="151">
        <v>126.238825337517</v>
      </c>
      <c r="H7" s="152">
        <v>42.114952331431802</v>
      </c>
      <c r="Z7" s="146" t="s">
        <v>369</v>
      </c>
      <c r="AA7" s="151">
        <v>10</v>
      </c>
      <c r="AB7" s="151">
        <v>1</v>
      </c>
      <c r="AC7" s="151">
        <v>1</v>
      </c>
      <c r="AD7" s="151">
        <v>6</v>
      </c>
      <c r="AE7" s="151">
        <v>2</v>
      </c>
      <c r="AF7" s="152"/>
      <c r="AI7" s="146" t="s">
        <v>369</v>
      </c>
      <c r="AJ7" s="151">
        <v>185</v>
      </c>
      <c r="AK7" s="151">
        <v>49</v>
      </c>
      <c r="AL7" s="151">
        <v>59</v>
      </c>
      <c r="AM7" s="151">
        <v>95</v>
      </c>
      <c r="AN7" s="151">
        <v>459</v>
      </c>
      <c r="AO7" s="152"/>
    </row>
    <row r="8" spans="1:41" x14ac:dyDescent="0.35">
      <c r="B8" s="146" t="s">
        <v>370</v>
      </c>
      <c r="C8" s="151">
        <v>28.045040333846799</v>
      </c>
      <c r="D8" s="151">
        <v>3.4978869377264901</v>
      </c>
      <c r="E8" s="151">
        <v>6.1508746177370002</v>
      </c>
      <c r="F8" s="151">
        <v>14.7287472215958</v>
      </c>
      <c r="G8" s="151">
        <v>39.673700775807298</v>
      </c>
      <c r="H8" s="152">
        <v>16.0527299722885</v>
      </c>
      <c r="Z8" s="146" t="s">
        <v>370</v>
      </c>
      <c r="AA8" s="151">
        <v>6</v>
      </c>
      <c r="AB8" s="151">
        <v>1</v>
      </c>
      <c r="AC8" s="151">
        <v>1</v>
      </c>
      <c r="AD8" s="151">
        <v>4</v>
      </c>
      <c r="AE8" s="151">
        <v>2</v>
      </c>
      <c r="AF8" s="152"/>
      <c r="AI8" s="146" t="s">
        <v>370</v>
      </c>
      <c r="AJ8" s="151">
        <v>56</v>
      </c>
      <c r="AK8" s="151">
        <v>20</v>
      </c>
      <c r="AL8" s="151">
        <v>22</v>
      </c>
      <c r="AM8" s="151">
        <v>35</v>
      </c>
      <c r="AN8" s="151">
        <v>84</v>
      </c>
      <c r="AO8" s="152"/>
    </row>
    <row r="9" spans="1:41" x14ac:dyDescent="0.35">
      <c r="B9" s="146" t="s">
        <v>371</v>
      </c>
      <c r="C9" s="151">
        <v>7.9279638541795796</v>
      </c>
      <c r="D9" s="151">
        <v>3.0772396847074499</v>
      </c>
      <c r="E9" s="151">
        <v>4.3731131498470903</v>
      </c>
      <c r="F9" s="151">
        <v>7.1743213714310201</v>
      </c>
      <c r="G9" s="151">
        <v>8.0335630999162504</v>
      </c>
      <c r="H9" s="152">
        <v>5.9877323316722402</v>
      </c>
      <c r="Z9" s="146" t="s">
        <v>371</v>
      </c>
      <c r="AA9" s="151">
        <v>5</v>
      </c>
      <c r="AB9" s="151">
        <v>1</v>
      </c>
      <c r="AC9" s="151">
        <v>1</v>
      </c>
      <c r="AD9" s="151">
        <v>4</v>
      </c>
      <c r="AE9" s="151">
        <v>2</v>
      </c>
      <c r="AF9" s="152"/>
      <c r="AI9" s="146" t="s">
        <v>371</v>
      </c>
      <c r="AJ9" s="151">
        <v>9</v>
      </c>
      <c r="AK9" s="151">
        <v>6</v>
      </c>
      <c r="AL9" s="151">
        <v>8</v>
      </c>
      <c r="AM9" s="151">
        <v>9</v>
      </c>
      <c r="AN9" s="151">
        <v>9</v>
      </c>
      <c r="AO9" s="152"/>
    </row>
    <row r="10" spans="1:41" x14ac:dyDescent="0.35">
      <c r="B10" s="146" t="s">
        <v>372</v>
      </c>
      <c r="C10" s="151">
        <v>2218.92705990984</v>
      </c>
      <c r="D10" s="151">
        <v>39.5704340649296</v>
      </c>
      <c r="E10" s="151">
        <v>518.55440454346797</v>
      </c>
      <c r="F10" s="151">
        <v>503.97267902586702</v>
      </c>
      <c r="G10" s="151">
        <v>7628.0762140970501</v>
      </c>
      <c r="H10" s="152">
        <v>1388.6316742757999</v>
      </c>
      <c r="Z10" s="146" t="s">
        <v>372</v>
      </c>
      <c r="AA10" s="151">
        <v>104</v>
      </c>
      <c r="AB10" s="151">
        <v>1</v>
      </c>
      <c r="AC10" s="151">
        <v>15</v>
      </c>
      <c r="AD10" s="151">
        <v>9</v>
      </c>
      <c r="AE10" s="151">
        <v>322</v>
      </c>
      <c r="AF10" s="152"/>
      <c r="AI10" s="146" t="s">
        <v>372</v>
      </c>
      <c r="AJ10" s="151">
        <v>13165</v>
      </c>
      <c r="AK10" s="151">
        <v>5436</v>
      </c>
      <c r="AL10" s="151">
        <v>15422</v>
      </c>
      <c r="AM10" s="151">
        <v>8955</v>
      </c>
      <c r="AN10" s="151">
        <v>15570</v>
      </c>
      <c r="AO10" s="152"/>
    </row>
    <row r="11" spans="1:41" ht="15" thickBot="1" x14ac:dyDescent="0.4">
      <c r="B11" s="153" t="s">
        <v>373</v>
      </c>
      <c r="C11" s="154">
        <v>112.421724038493</v>
      </c>
      <c r="D11" s="154">
        <v>11.862635615046299</v>
      </c>
      <c r="E11" s="154">
        <v>26.3700014678899</v>
      </c>
      <c r="F11" s="154">
        <v>45.804969732843603</v>
      </c>
      <c r="G11" s="154">
        <v>387.26842174285002</v>
      </c>
      <c r="H11" s="155">
        <v>78.859393007207302</v>
      </c>
      <c r="Z11" s="156" t="s">
        <v>373</v>
      </c>
      <c r="AA11" s="157">
        <v>3.71</v>
      </c>
      <c r="AB11" s="157">
        <v>1</v>
      </c>
      <c r="AC11" s="157">
        <v>1</v>
      </c>
      <c r="AD11" s="157">
        <v>1.73</v>
      </c>
      <c r="AE11" s="157">
        <v>59.4</v>
      </c>
      <c r="AF11" s="158"/>
      <c r="AI11" s="156" t="s">
        <v>373</v>
      </c>
      <c r="AJ11" s="157">
        <v>470.18</v>
      </c>
      <c r="AK11" s="157">
        <v>747</v>
      </c>
      <c r="AL11" s="157">
        <v>637.29999999999995</v>
      </c>
      <c r="AM11" s="157">
        <v>599</v>
      </c>
      <c r="AN11" s="157">
        <v>7481</v>
      </c>
      <c r="AO11" s="158"/>
    </row>
    <row r="12" spans="1:41" x14ac:dyDescent="0.35">
      <c r="B12" s="159" t="s">
        <v>374</v>
      </c>
      <c r="C12" s="160">
        <v>0.99999103526279298</v>
      </c>
      <c r="D12" s="160">
        <v>0.34082807308076901</v>
      </c>
      <c r="E12" s="160">
        <v>0.62104674530362602</v>
      </c>
      <c r="F12" s="160">
        <v>0.99422575137712199</v>
      </c>
      <c r="G12" s="160">
        <v>0.99971931051619201</v>
      </c>
      <c r="H12" s="161">
        <v>0.77338494923567902</v>
      </c>
      <c r="Z12" s="159" t="s">
        <v>374</v>
      </c>
      <c r="AA12" s="160">
        <v>0</v>
      </c>
      <c r="AB12" s="160">
        <v>0</v>
      </c>
      <c r="AC12" s="160">
        <v>0</v>
      </c>
      <c r="AD12" s="160">
        <v>0</v>
      </c>
      <c r="AE12" s="160">
        <v>0</v>
      </c>
      <c r="AF12" s="161"/>
      <c r="AI12" s="159" t="s">
        <v>374</v>
      </c>
      <c r="AJ12" s="160">
        <v>1</v>
      </c>
      <c r="AK12" s="160">
        <v>1</v>
      </c>
      <c r="AL12" s="160">
        <v>1</v>
      </c>
      <c r="AM12" s="160">
        <v>1</v>
      </c>
      <c r="AN12" s="160">
        <v>1</v>
      </c>
      <c r="AO12" s="161"/>
    </row>
    <row r="13" spans="1:41" x14ac:dyDescent="0.35">
      <c r="B13" s="162" t="s">
        <v>375</v>
      </c>
      <c r="C13" s="151">
        <v>687.78794810612396</v>
      </c>
      <c r="D13" s="151">
        <v>3.31727119245534</v>
      </c>
      <c r="E13" s="151">
        <v>58.656255133245899</v>
      </c>
      <c r="F13" s="151">
        <v>116.238117288921</v>
      </c>
      <c r="G13" s="151">
        <v>2933.9920670709798</v>
      </c>
      <c r="H13" s="152">
        <v>452.26603554403999</v>
      </c>
      <c r="Z13" s="162" t="s">
        <v>375</v>
      </c>
      <c r="AA13" s="151">
        <v>0</v>
      </c>
      <c r="AB13" s="151">
        <v>0</v>
      </c>
      <c r="AC13" s="151">
        <v>0</v>
      </c>
      <c r="AD13" s="151">
        <v>0</v>
      </c>
      <c r="AE13" s="151">
        <v>0</v>
      </c>
      <c r="AF13" s="152"/>
      <c r="AI13" s="162" t="s">
        <v>375</v>
      </c>
      <c r="AJ13" s="151">
        <v>10995</v>
      </c>
      <c r="AK13" s="151">
        <v>3957</v>
      </c>
      <c r="AL13" s="151">
        <v>11265</v>
      </c>
      <c r="AM13" s="151">
        <v>7317</v>
      </c>
      <c r="AN13" s="151">
        <v>15026</v>
      </c>
      <c r="AO13" s="152"/>
    </row>
    <row r="14" spans="1:41" ht="15" thickBot="1" x14ac:dyDescent="0.4">
      <c r="B14" s="163" t="s">
        <v>376</v>
      </c>
      <c r="C14" s="164">
        <v>34.829577999937101</v>
      </c>
      <c r="D14" s="164">
        <v>1.1051652274902199</v>
      </c>
      <c r="E14" s="164">
        <v>2.8963492179991399</v>
      </c>
      <c r="F14" s="164">
        <v>11.129720387849099</v>
      </c>
      <c r="G14" s="164">
        <v>149.20468889481899</v>
      </c>
      <c r="H14" s="165">
        <v>24.675626675612801</v>
      </c>
      <c r="Z14" s="163" t="s">
        <v>376</v>
      </c>
      <c r="AA14" s="164">
        <v>0</v>
      </c>
      <c r="AB14" s="164">
        <v>0</v>
      </c>
      <c r="AC14" s="164">
        <v>0</v>
      </c>
      <c r="AD14" s="164">
        <v>0</v>
      </c>
      <c r="AE14" s="164">
        <v>0</v>
      </c>
      <c r="AF14" s="165"/>
      <c r="AI14" s="163" t="s">
        <v>376</v>
      </c>
      <c r="AJ14" s="164">
        <v>422.88</v>
      </c>
      <c r="AK14" s="164">
        <v>508.2</v>
      </c>
      <c r="AL14" s="164">
        <v>593.46</v>
      </c>
      <c r="AM14" s="164">
        <v>499.25</v>
      </c>
      <c r="AN14" s="164">
        <v>3495</v>
      </c>
      <c r="AO14" s="165"/>
    </row>
    <row r="15" spans="1:41" x14ac:dyDescent="0.35">
      <c r="B15" s="166" t="s">
        <v>377</v>
      </c>
      <c r="C15" s="160">
        <v>0.97648549430813802</v>
      </c>
      <c r="D15" s="160">
        <v>8.4914993601668903E-2</v>
      </c>
      <c r="E15" s="160">
        <v>0.177705548274355</v>
      </c>
      <c r="F15" s="160">
        <v>0.67740848715222901</v>
      </c>
      <c r="G15" s="160">
        <v>0.99508563329989597</v>
      </c>
      <c r="H15" s="161">
        <v>0.55923180268939598</v>
      </c>
      <c r="Z15" s="166" t="s">
        <v>377</v>
      </c>
      <c r="AA15" s="160">
        <v>0</v>
      </c>
      <c r="AB15" s="160">
        <v>0</v>
      </c>
      <c r="AC15" s="160">
        <v>0</v>
      </c>
      <c r="AD15" s="160">
        <v>0</v>
      </c>
      <c r="AE15" s="160">
        <v>0</v>
      </c>
      <c r="AF15" s="161"/>
      <c r="AI15" s="166" t="s">
        <v>377</v>
      </c>
      <c r="AJ15" s="160">
        <v>1</v>
      </c>
      <c r="AK15" s="160">
        <v>1</v>
      </c>
      <c r="AL15" s="160">
        <v>1</v>
      </c>
      <c r="AM15" s="160">
        <v>1</v>
      </c>
      <c r="AN15" s="160">
        <v>1</v>
      </c>
      <c r="AO15" s="161"/>
    </row>
    <row r="16" spans="1:41" x14ac:dyDescent="0.35">
      <c r="B16" s="167" t="s">
        <v>378</v>
      </c>
      <c r="C16" s="151">
        <v>60.495896391543802</v>
      </c>
      <c r="D16" s="151">
        <v>0.348122976998268</v>
      </c>
      <c r="E16" s="151">
        <v>3.2817195281782401</v>
      </c>
      <c r="F16" s="151">
        <v>10.836772111801899</v>
      </c>
      <c r="G16" s="151">
        <v>243.90135375157601</v>
      </c>
      <c r="H16" s="152">
        <v>38.609014048101301</v>
      </c>
      <c r="Z16" s="167" t="s">
        <v>378</v>
      </c>
      <c r="AA16" s="151">
        <v>0</v>
      </c>
      <c r="AB16" s="151">
        <v>0</v>
      </c>
      <c r="AC16" s="151">
        <v>0</v>
      </c>
      <c r="AD16" s="151">
        <v>0</v>
      </c>
      <c r="AE16" s="151">
        <v>0</v>
      </c>
      <c r="AF16" s="152"/>
      <c r="AI16" s="167" t="s">
        <v>378</v>
      </c>
      <c r="AJ16" s="151">
        <v>4544</v>
      </c>
      <c r="AK16" s="151">
        <v>1204</v>
      </c>
      <c r="AL16" s="151">
        <v>11435</v>
      </c>
      <c r="AM16" s="151">
        <v>6647</v>
      </c>
      <c r="AN16" s="151">
        <v>13802</v>
      </c>
      <c r="AO16" s="152"/>
    </row>
    <row r="17" spans="2:41" ht="15" thickBot="1" x14ac:dyDescent="0.4">
      <c r="B17" s="168" t="s">
        <v>379</v>
      </c>
      <c r="C17" s="157">
        <v>3.1240087465951998</v>
      </c>
      <c r="D17" s="157">
        <v>0.13329317798113799</v>
      </c>
      <c r="E17" s="157">
        <v>0.16738820445609501</v>
      </c>
      <c r="F17" s="157">
        <v>1.11389199390093</v>
      </c>
      <c r="G17" s="157">
        <v>12.4217329584671</v>
      </c>
      <c r="H17" s="158">
        <v>2.1667717356347902</v>
      </c>
      <c r="Z17" s="168" t="s">
        <v>379</v>
      </c>
      <c r="AA17" s="157">
        <v>0</v>
      </c>
      <c r="AB17" s="157">
        <v>0</v>
      </c>
      <c r="AC17" s="157">
        <v>0</v>
      </c>
      <c r="AD17" s="157">
        <v>0</v>
      </c>
      <c r="AE17" s="157">
        <v>0</v>
      </c>
      <c r="AF17" s="158"/>
      <c r="AI17" s="168" t="s">
        <v>379</v>
      </c>
      <c r="AJ17" s="157">
        <v>284</v>
      </c>
      <c r="AK17" s="157">
        <v>401.33</v>
      </c>
      <c r="AL17" s="157">
        <v>457.4</v>
      </c>
      <c r="AM17" s="157">
        <v>553.6</v>
      </c>
      <c r="AN17" s="157">
        <v>1254.73</v>
      </c>
      <c r="AO17" s="158"/>
    </row>
    <row r="18" spans="2:41" x14ac:dyDescent="0.35">
      <c r="B18" s="339" t="s">
        <v>380</v>
      </c>
      <c r="C18" s="170">
        <v>0.57805521979294405</v>
      </c>
      <c r="D18" s="170">
        <v>3.02926026690181E-2</v>
      </c>
      <c r="E18" s="170">
        <v>0.18005766710353799</v>
      </c>
      <c r="F18" s="170">
        <v>0.24902017631457399</v>
      </c>
      <c r="G18" s="170">
        <v>0.84163131206228503</v>
      </c>
      <c r="H18" s="171">
        <v>0.31159419200875199</v>
      </c>
      <c r="Z18" s="169" t="s">
        <v>380</v>
      </c>
      <c r="AA18" s="170">
        <v>0</v>
      </c>
      <c r="AB18" s="170">
        <v>0</v>
      </c>
      <c r="AC18" s="170">
        <v>0</v>
      </c>
      <c r="AD18" s="170">
        <v>0</v>
      </c>
      <c r="AE18" s="170">
        <v>0</v>
      </c>
      <c r="AF18" s="171"/>
      <c r="AI18" s="169" t="s">
        <v>380</v>
      </c>
      <c r="AJ18" s="170">
        <v>1</v>
      </c>
      <c r="AK18" s="170">
        <v>1</v>
      </c>
      <c r="AL18" s="170">
        <v>1</v>
      </c>
      <c r="AM18" s="170">
        <v>1</v>
      </c>
      <c r="AN18" s="170">
        <v>1</v>
      </c>
      <c r="AO18" s="171"/>
    </row>
    <row r="19" spans="2:41" x14ac:dyDescent="0.35">
      <c r="B19" s="336" t="s">
        <v>381</v>
      </c>
      <c r="C19" s="151">
        <v>16.940750557681302</v>
      </c>
      <c r="D19" s="151">
        <v>0.14893728560214201</v>
      </c>
      <c r="E19" s="151">
        <v>3.2999283529925698</v>
      </c>
      <c r="F19" s="151">
        <v>3.6652465934349099</v>
      </c>
      <c r="G19" s="151">
        <v>83.268849909351104</v>
      </c>
      <c r="H19" s="152">
        <v>12.4807379611317</v>
      </c>
      <c r="Z19" s="172" t="s">
        <v>381</v>
      </c>
      <c r="AA19" s="151">
        <v>0</v>
      </c>
      <c r="AB19" s="151">
        <v>0</v>
      </c>
      <c r="AC19" s="151">
        <v>0</v>
      </c>
      <c r="AD19" s="151">
        <v>0</v>
      </c>
      <c r="AE19" s="151">
        <v>0</v>
      </c>
      <c r="AF19" s="152"/>
      <c r="AI19" s="172" t="s">
        <v>381</v>
      </c>
      <c r="AJ19" s="151">
        <v>7774</v>
      </c>
      <c r="AK19" s="151">
        <v>1748</v>
      </c>
      <c r="AL19" s="151">
        <v>8351</v>
      </c>
      <c r="AM19" s="151">
        <v>3341</v>
      </c>
      <c r="AN19" s="151">
        <v>12421</v>
      </c>
      <c r="AO19" s="152"/>
    </row>
    <row r="20" spans="2:41" ht="15" thickBot="1" x14ac:dyDescent="0.4">
      <c r="B20" s="337" t="s">
        <v>382</v>
      </c>
      <c r="C20" s="157">
        <v>0.86625753598223898</v>
      </c>
      <c r="D20" s="157">
        <v>4.4825820223027397E-2</v>
      </c>
      <c r="E20" s="157">
        <v>0.166325277413719</v>
      </c>
      <c r="F20" s="157">
        <v>0.31223103168723698</v>
      </c>
      <c r="G20" s="157">
        <v>4.2176899715629599</v>
      </c>
      <c r="H20" s="158">
        <v>0.67998840220122503</v>
      </c>
      <c r="Z20" s="173" t="s">
        <v>382</v>
      </c>
      <c r="AA20" s="157">
        <v>0</v>
      </c>
      <c r="AB20" s="157">
        <v>0</v>
      </c>
      <c r="AC20" s="157">
        <v>0</v>
      </c>
      <c r="AD20" s="157">
        <v>0</v>
      </c>
      <c r="AE20" s="157">
        <v>0</v>
      </c>
      <c r="AF20" s="158"/>
      <c r="AI20" s="173" t="s">
        <v>382</v>
      </c>
      <c r="AJ20" s="157">
        <v>277.64</v>
      </c>
      <c r="AK20" s="157">
        <v>277.5</v>
      </c>
      <c r="AL20" s="157">
        <v>298.25</v>
      </c>
      <c r="AM20" s="157">
        <v>282.33</v>
      </c>
      <c r="AN20" s="157">
        <v>1965</v>
      </c>
      <c r="AO20" s="158"/>
    </row>
    <row r="21" spans="2:41" x14ac:dyDescent="0.35">
      <c r="B21" s="429" t="s">
        <v>383</v>
      </c>
      <c r="C21" s="429"/>
      <c r="D21" s="429"/>
      <c r="E21" s="429"/>
      <c r="F21" s="429"/>
      <c r="G21" s="429"/>
      <c r="H21" s="429"/>
      <c r="Z21" s="196"/>
      <c r="AA21" s="188"/>
      <c r="AB21" s="188"/>
      <c r="AC21" s="188"/>
      <c r="AD21" s="188"/>
      <c r="AE21" s="188"/>
      <c r="AF21" s="334"/>
      <c r="AI21" s="196"/>
      <c r="AJ21" s="188"/>
      <c r="AK21" s="188"/>
      <c r="AL21" s="188"/>
      <c r="AM21" s="188"/>
      <c r="AN21" s="188"/>
      <c r="AO21" s="334"/>
    </row>
    <row r="22" spans="2:41" x14ac:dyDescent="0.35">
      <c r="B22" s="174" t="s">
        <v>384</v>
      </c>
      <c r="C22" s="175">
        <v>2.3569026235303401</v>
      </c>
      <c r="D22" s="175">
        <v>1.49796221220952E-2</v>
      </c>
      <c r="E22" s="175">
        <v>8.5903014416775794E-2</v>
      </c>
      <c r="F22" s="175">
        <v>0.61725268176400405</v>
      </c>
      <c r="G22" s="175">
        <v>7.5454026743725899</v>
      </c>
      <c r="H22" s="175">
        <v>1.3949018526421999</v>
      </c>
      <c r="Z22" s="174" t="s">
        <v>384</v>
      </c>
      <c r="AA22" s="175">
        <v>0</v>
      </c>
      <c r="AB22" s="175">
        <v>0</v>
      </c>
      <c r="AC22" s="175">
        <v>0</v>
      </c>
      <c r="AD22" s="175">
        <v>0</v>
      </c>
      <c r="AE22" s="175">
        <v>0</v>
      </c>
      <c r="AF22" s="175"/>
      <c r="AI22" s="174" t="s">
        <v>384</v>
      </c>
      <c r="AJ22" s="175">
        <v>3014</v>
      </c>
      <c r="AK22" s="175">
        <v>164</v>
      </c>
      <c r="AL22" s="175">
        <v>2238</v>
      </c>
      <c r="AM22" s="175">
        <v>1796</v>
      </c>
      <c r="AN22" s="175">
        <v>4542</v>
      </c>
      <c r="AO22" s="175"/>
    </row>
    <row r="23" spans="2:41" x14ac:dyDescent="0.35">
      <c r="B23" s="176" t="s">
        <v>385</v>
      </c>
      <c r="C23" s="177">
        <v>5.7524253349449896</v>
      </c>
      <c r="D23" s="177">
        <v>1.08112976245523E-2</v>
      </c>
      <c r="E23" s="177">
        <v>7.5005679335954506E-2</v>
      </c>
      <c r="F23" s="177">
        <v>0.90430478153958405</v>
      </c>
      <c r="G23" s="177">
        <v>17.164755524061</v>
      </c>
      <c r="H23" s="177">
        <v>3.1121150597810701</v>
      </c>
      <c r="Z23" s="176" t="s">
        <v>385</v>
      </c>
      <c r="AA23" s="177">
        <v>0</v>
      </c>
      <c r="AB23" s="177">
        <v>0</v>
      </c>
      <c r="AC23" s="177">
        <v>0</v>
      </c>
      <c r="AD23" s="177">
        <v>0</v>
      </c>
      <c r="AE23" s="177">
        <v>0</v>
      </c>
      <c r="AF23" s="177"/>
      <c r="AI23" s="176" t="s">
        <v>385</v>
      </c>
      <c r="AJ23" s="177">
        <v>2128</v>
      </c>
      <c r="AK23" s="177">
        <v>225</v>
      </c>
      <c r="AL23" s="177">
        <v>531</v>
      </c>
      <c r="AM23" s="177">
        <v>1305</v>
      </c>
      <c r="AN23" s="177">
        <v>2351</v>
      </c>
      <c r="AO23" s="177"/>
    </row>
    <row r="24" spans="2:41" x14ac:dyDescent="0.35">
      <c r="B24" s="176" t="s">
        <v>386</v>
      </c>
      <c r="C24" s="177">
        <v>38.526355580324697</v>
      </c>
      <c r="D24" s="177">
        <v>0.16538879270482701</v>
      </c>
      <c r="E24" s="177">
        <v>1.1292512013979901</v>
      </c>
      <c r="F24" s="177">
        <v>8.1770554821806307</v>
      </c>
      <c r="G24" s="177">
        <v>122.208018516303</v>
      </c>
      <c r="H24" s="177">
        <v>22.121879452021801</v>
      </c>
      <c r="Z24" s="176" t="s">
        <v>386</v>
      </c>
      <c r="AA24" s="177">
        <v>0</v>
      </c>
      <c r="AB24" s="177">
        <v>0</v>
      </c>
      <c r="AC24" s="177">
        <v>0</v>
      </c>
      <c r="AD24" s="177">
        <v>0</v>
      </c>
      <c r="AE24" s="177">
        <v>0</v>
      </c>
      <c r="AF24" s="177"/>
      <c r="AI24" s="176" t="s">
        <v>386</v>
      </c>
      <c r="AJ24" s="177">
        <v>3730</v>
      </c>
      <c r="AK24" s="177">
        <v>355</v>
      </c>
      <c r="AL24" s="177">
        <v>2046</v>
      </c>
      <c r="AM24" s="177">
        <v>1907</v>
      </c>
      <c r="AN24" s="177">
        <v>7941</v>
      </c>
      <c r="AO24" s="177"/>
    </row>
    <row r="25" spans="2:41" x14ac:dyDescent="0.35">
      <c r="B25" s="176" t="s">
        <v>387</v>
      </c>
      <c r="C25" s="177">
        <v>3.8917881513068302</v>
      </c>
      <c r="D25" s="177">
        <v>8.1269557923714601E-3</v>
      </c>
      <c r="E25" s="177">
        <v>4.5784185233726502E-2</v>
      </c>
      <c r="F25" s="177">
        <v>0.452635591491372</v>
      </c>
      <c r="G25" s="177">
        <v>19.322006055530501</v>
      </c>
      <c r="H25" s="177">
        <v>2.6900739073198001</v>
      </c>
      <c r="Z25" s="176" t="s">
        <v>387</v>
      </c>
      <c r="AA25" s="177">
        <v>0</v>
      </c>
      <c r="AB25" s="177">
        <v>0</v>
      </c>
      <c r="AC25" s="177">
        <v>0</v>
      </c>
      <c r="AD25" s="177">
        <v>0</v>
      </c>
      <c r="AE25" s="177">
        <v>0</v>
      </c>
      <c r="AF25" s="177"/>
      <c r="AI25" s="176" t="s">
        <v>387</v>
      </c>
      <c r="AJ25" s="177">
        <v>1689</v>
      </c>
      <c r="AK25" s="177">
        <v>391</v>
      </c>
      <c r="AL25" s="177">
        <v>1098</v>
      </c>
      <c r="AM25" s="177">
        <v>624</v>
      </c>
      <c r="AN25" s="177">
        <v>2307</v>
      </c>
      <c r="AO25" s="177"/>
    </row>
    <row r="26" spans="2:41" x14ac:dyDescent="0.35">
      <c r="B26" s="176" t="s">
        <v>388</v>
      </c>
      <c r="C26" s="177">
        <v>109.507118748403</v>
      </c>
      <c r="D26" s="177">
        <v>0.56117933607905901</v>
      </c>
      <c r="E26" s="177">
        <v>34.182374836172997</v>
      </c>
      <c r="F26" s="177">
        <v>17.200481321607601</v>
      </c>
      <c r="G26" s="177">
        <v>497.58621768619798</v>
      </c>
      <c r="H26" s="177">
        <v>76.808147913823802</v>
      </c>
      <c r="Z26" s="176" t="s">
        <v>388</v>
      </c>
      <c r="AA26" s="177">
        <v>0</v>
      </c>
      <c r="AB26" s="177">
        <v>0</v>
      </c>
      <c r="AC26" s="177">
        <v>0</v>
      </c>
      <c r="AD26" s="177">
        <v>0</v>
      </c>
      <c r="AE26" s="177">
        <v>0</v>
      </c>
      <c r="AF26" s="177"/>
      <c r="AI26" s="176" t="s">
        <v>388</v>
      </c>
      <c r="AJ26" s="177">
        <v>10988</v>
      </c>
      <c r="AK26" s="177">
        <v>3957</v>
      </c>
      <c r="AL26" s="177">
        <v>11265</v>
      </c>
      <c r="AM26" s="177">
        <v>7306</v>
      </c>
      <c r="AN26" s="177">
        <v>14732</v>
      </c>
      <c r="AO26" s="177"/>
    </row>
    <row r="27" spans="2:41" x14ac:dyDescent="0.35">
      <c r="B27" s="176" t="s">
        <v>389</v>
      </c>
      <c r="C27" s="177">
        <v>122.397856531334</v>
      </c>
      <c r="D27" s="177">
        <v>0.464915369974084</v>
      </c>
      <c r="E27" s="177">
        <v>6.6087444298820399</v>
      </c>
      <c r="F27" s="177">
        <v>25.4002432110298</v>
      </c>
      <c r="G27" s="177">
        <v>460.560974038523</v>
      </c>
      <c r="H27" s="177">
        <v>76.330708581544499</v>
      </c>
      <c r="Z27" s="176" t="s">
        <v>389</v>
      </c>
      <c r="AA27" s="177">
        <v>0</v>
      </c>
      <c r="AB27" s="177">
        <v>0</v>
      </c>
      <c r="AC27" s="177">
        <v>0</v>
      </c>
      <c r="AD27" s="177">
        <v>0</v>
      </c>
      <c r="AE27" s="177">
        <v>0</v>
      </c>
      <c r="AF27" s="177"/>
      <c r="AI27" s="176" t="s">
        <v>389</v>
      </c>
      <c r="AJ27" s="177">
        <v>8693</v>
      </c>
      <c r="AK27" s="177">
        <v>638</v>
      </c>
      <c r="AL27" s="177">
        <v>5592</v>
      </c>
      <c r="AM27" s="177">
        <v>4801</v>
      </c>
      <c r="AN27" s="177">
        <v>13370</v>
      </c>
      <c r="AO27" s="177"/>
    </row>
    <row r="28" spans="2:41" x14ac:dyDescent="0.35">
      <c r="B28" s="176" t="s">
        <v>390</v>
      </c>
      <c r="C28" s="177">
        <v>260.63152091248998</v>
      </c>
      <c r="D28" s="177">
        <v>1.1430618433645501</v>
      </c>
      <c r="E28" s="177">
        <v>9.7459012669287901</v>
      </c>
      <c r="F28" s="177">
        <v>36.479876032170402</v>
      </c>
      <c r="G28" s="177">
        <v>1202.1370178812999</v>
      </c>
      <c r="H28" s="177">
        <v>175.26547800813901</v>
      </c>
      <c r="Z28" s="176" t="s">
        <v>390</v>
      </c>
      <c r="AA28" s="177">
        <v>0</v>
      </c>
      <c r="AB28" s="177">
        <v>0</v>
      </c>
      <c r="AC28" s="177">
        <v>0</v>
      </c>
      <c r="AD28" s="177">
        <v>0</v>
      </c>
      <c r="AE28" s="177">
        <v>0</v>
      </c>
      <c r="AF28" s="177"/>
      <c r="AI28" s="176" t="s">
        <v>390</v>
      </c>
      <c r="AJ28" s="177">
        <v>7454</v>
      </c>
      <c r="AK28" s="177">
        <v>803</v>
      </c>
      <c r="AL28" s="177">
        <v>3364</v>
      </c>
      <c r="AM28" s="177">
        <v>3816</v>
      </c>
      <c r="AN28" s="177">
        <v>11490</v>
      </c>
      <c r="AO28" s="177"/>
    </row>
    <row r="29" spans="2:41" x14ac:dyDescent="0.35">
      <c r="B29" s="176" t="s">
        <v>391</v>
      </c>
      <c r="C29" s="177">
        <v>74.0085777593834</v>
      </c>
      <c r="D29" s="177">
        <v>0.15902272214037599</v>
      </c>
      <c r="E29" s="177">
        <v>1.5721520314547801</v>
      </c>
      <c r="F29" s="177">
        <v>8.6145789711045904</v>
      </c>
      <c r="G29" s="177">
        <v>399.95628606399703</v>
      </c>
      <c r="H29" s="177">
        <v>53.889639450098201</v>
      </c>
      <c r="Z29" s="176" t="s">
        <v>391</v>
      </c>
      <c r="AA29" s="177">
        <v>0</v>
      </c>
      <c r="AB29" s="177">
        <v>0</v>
      </c>
      <c r="AC29" s="177">
        <v>0</v>
      </c>
      <c r="AD29" s="177">
        <v>0</v>
      </c>
      <c r="AE29" s="177">
        <v>0</v>
      </c>
      <c r="AF29" s="177"/>
      <c r="AI29" s="176" t="s">
        <v>391</v>
      </c>
      <c r="AJ29" s="177">
        <v>5227</v>
      </c>
      <c r="AK29" s="177">
        <v>547</v>
      </c>
      <c r="AL29" s="177">
        <v>3873</v>
      </c>
      <c r="AM29" s="177">
        <v>4333</v>
      </c>
      <c r="AN29" s="177">
        <v>9525</v>
      </c>
      <c r="AO29" s="177"/>
    </row>
    <row r="30" spans="2:41" x14ac:dyDescent="0.35">
      <c r="B30" s="176" t="s">
        <v>392</v>
      </c>
      <c r="C30" s="177">
        <v>5.0416113218654397</v>
      </c>
      <c r="D30" s="177">
        <v>6.8729635563967106E-2</v>
      </c>
      <c r="E30" s="177">
        <v>0.50754740061161996</v>
      </c>
      <c r="F30" s="177">
        <v>1.22624128896476</v>
      </c>
      <c r="G30" s="177">
        <v>15.0053192957914</v>
      </c>
      <c r="H30" s="177">
        <v>2.90986515445698</v>
      </c>
      <c r="Z30" s="176" t="s">
        <v>392</v>
      </c>
      <c r="AA30" s="177">
        <v>0</v>
      </c>
      <c r="AB30" s="177">
        <v>0</v>
      </c>
      <c r="AC30" s="177">
        <v>0</v>
      </c>
      <c r="AD30" s="177">
        <v>0</v>
      </c>
      <c r="AE30" s="177">
        <v>0</v>
      </c>
      <c r="AF30" s="177"/>
      <c r="AI30" s="176" t="s">
        <v>392</v>
      </c>
      <c r="AJ30" s="177">
        <v>4626</v>
      </c>
      <c r="AK30" s="177">
        <v>260</v>
      </c>
      <c r="AL30" s="177">
        <v>1067</v>
      </c>
      <c r="AM30" s="177">
        <v>1811</v>
      </c>
      <c r="AN30" s="177">
        <v>4252</v>
      </c>
      <c r="AO30" s="177"/>
    </row>
    <row r="31" spans="2:41" x14ac:dyDescent="0.35">
      <c r="B31" s="176" t="s">
        <v>393</v>
      </c>
      <c r="C31" s="177">
        <v>2.39131376729634</v>
      </c>
      <c r="D31" s="177">
        <v>3.75297065370511E-3</v>
      </c>
      <c r="E31" s="177">
        <v>2.1875054608999502E-2</v>
      </c>
      <c r="F31" s="177">
        <v>0.237305243264718</v>
      </c>
      <c r="G31" s="177">
        <v>11.3314942803765</v>
      </c>
      <c r="H31" s="177">
        <v>1.59630869154889</v>
      </c>
      <c r="Z31" s="176" t="s">
        <v>393</v>
      </c>
      <c r="AA31" s="177">
        <v>0</v>
      </c>
      <c r="AB31" s="177">
        <v>0</v>
      </c>
      <c r="AC31" s="177">
        <v>0</v>
      </c>
      <c r="AD31" s="177">
        <v>0</v>
      </c>
      <c r="AE31" s="177">
        <v>0</v>
      </c>
      <c r="AF31" s="177"/>
      <c r="AI31" s="176" t="s">
        <v>393</v>
      </c>
      <c r="AJ31" s="177">
        <v>430</v>
      </c>
      <c r="AK31" s="177">
        <v>64</v>
      </c>
      <c r="AL31" s="177">
        <v>159</v>
      </c>
      <c r="AM31" s="177">
        <v>310</v>
      </c>
      <c r="AN31" s="177">
        <v>1255</v>
      </c>
      <c r="AO31" s="177"/>
    </row>
    <row r="32" spans="2:41" x14ac:dyDescent="0.35">
      <c r="B32" s="176" t="s">
        <v>394</v>
      </c>
      <c r="C32" s="177">
        <v>0.50739516113367999</v>
      </c>
      <c r="D32" s="177">
        <v>2.06601572161345E-3</v>
      </c>
      <c r="E32" s="177">
        <v>1.77859327217125E-2</v>
      </c>
      <c r="F32" s="177">
        <v>0.12053441999806699</v>
      </c>
      <c r="G32" s="177">
        <v>1.7648604375074699</v>
      </c>
      <c r="H32" s="177">
        <v>0.30790896986601102</v>
      </c>
      <c r="Z32" s="176" t="s">
        <v>394</v>
      </c>
      <c r="AA32" s="177">
        <v>0</v>
      </c>
      <c r="AB32" s="177">
        <v>0</v>
      </c>
      <c r="AC32" s="177">
        <v>0</v>
      </c>
      <c r="AD32" s="177">
        <v>0</v>
      </c>
      <c r="AE32" s="177">
        <v>0</v>
      </c>
      <c r="AF32" s="177"/>
      <c r="AI32" s="176" t="s">
        <v>394</v>
      </c>
      <c r="AJ32" s="177">
        <v>3553</v>
      </c>
      <c r="AK32" s="177">
        <v>41</v>
      </c>
      <c r="AL32" s="177">
        <v>757</v>
      </c>
      <c r="AM32" s="177">
        <v>1843</v>
      </c>
      <c r="AN32" s="177">
        <v>4815</v>
      </c>
      <c r="AO32" s="177"/>
    </row>
    <row r="33" spans="2:41" x14ac:dyDescent="0.35">
      <c r="B33" s="176" t="s">
        <v>395</v>
      </c>
      <c r="C33" s="177">
        <v>0.95396009795469505</v>
      </c>
      <c r="D33" s="177">
        <v>4.8646134655296602E-3</v>
      </c>
      <c r="E33" s="177">
        <v>3.03993010048055E-2</v>
      </c>
      <c r="F33" s="177">
        <v>0.19114212543890699</v>
      </c>
      <c r="G33" s="177">
        <v>2.26733602672532</v>
      </c>
      <c r="H33" s="177">
        <v>0.48312552222028499</v>
      </c>
      <c r="Z33" s="176" t="s">
        <v>395</v>
      </c>
      <c r="AA33" s="177">
        <v>0</v>
      </c>
      <c r="AB33" s="177">
        <v>0</v>
      </c>
      <c r="AC33" s="177">
        <v>0</v>
      </c>
      <c r="AD33" s="177">
        <v>0</v>
      </c>
      <c r="AE33" s="177">
        <v>0</v>
      </c>
      <c r="AF33" s="177"/>
      <c r="AI33" s="176" t="s">
        <v>395</v>
      </c>
      <c r="AJ33" s="177">
        <v>840</v>
      </c>
      <c r="AK33" s="177">
        <v>94</v>
      </c>
      <c r="AL33" s="177">
        <v>358</v>
      </c>
      <c r="AM33" s="177">
        <v>653</v>
      </c>
      <c r="AN33" s="177">
        <v>2340</v>
      </c>
      <c r="AO33" s="177"/>
    </row>
    <row r="34" spans="2:41" x14ac:dyDescent="0.35">
      <c r="B34" s="176" t="s">
        <v>396</v>
      </c>
      <c r="C34" s="177">
        <v>7.4526848640871102E-3</v>
      </c>
      <c r="D34" s="177">
        <v>0</v>
      </c>
      <c r="E34" s="177">
        <v>2.0620358235037099E-4</v>
      </c>
      <c r="F34" s="177">
        <v>6.7379656175842097E-4</v>
      </c>
      <c r="G34" s="177">
        <v>0.144108741866907</v>
      </c>
      <c r="H34" s="177">
        <v>1.38508598976899E-2</v>
      </c>
      <c r="Z34" s="176" t="s">
        <v>396</v>
      </c>
      <c r="AA34" s="177">
        <v>0</v>
      </c>
      <c r="AB34" s="177">
        <v>0</v>
      </c>
      <c r="AC34" s="177">
        <v>0</v>
      </c>
      <c r="AD34" s="177">
        <v>0</v>
      </c>
      <c r="AE34" s="177">
        <v>0</v>
      </c>
      <c r="AF34" s="177"/>
      <c r="AI34" s="176" t="s">
        <v>396</v>
      </c>
      <c r="AJ34" s="177">
        <v>799</v>
      </c>
      <c r="AK34" s="177">
        <v>0</v>
      </c>
      <c r="AL34" s="177">
        <v>34</v>
      </c>
      <c r="AM34" s="177">
        <v>71</v>
      </c>
      <c r="AN34" s="177">
        <v>2538</v>
      </c>
      <c r="AO34" s="177"/>
    </row>
    <row r="35" spans="2:41" x14ac:dyDescent="0.35">
      <c r="B35" s="176" t="s">
        <v>397</v>
      </c>
      <c r="C35" s="177">
        <v>25.878382880937799</v>
      </c>
      <c r="D35" s="177">
        <v>0.46515866785672</v>
      </c>
      <c r="E35" s="177">
        <v>3.13574486675404</v>
      </c>
      <c r="F35" s="177">
        <v>6.6604642485154999</v>
      </c>
      <c r="G35" s="177">
        <v>64.376740504872899</v>
      </c>
      <c r="H35" s="177">
        <v>14.0947348924301</v>
      </c>
      <c r="Z35" s="176" t="s">
        <v>397</v>
      </c>
      <c r="AA35" s="177">
        <v>0</v>
      </c>
      <c r="AB35" s="177">
        <v>0</v>
      </c>
      <c r="AC35" s="177">
        <v>0</v>
      </c>
      <c r="AD35" s="177">
        <v>0</v>
      </c>
      <c r="AE35" s="177">
        <v>0</v>
      </c>
      <c r="AF35" s="177"/>
      <c r="AI35" s="176" t="s">
        <v>397</v>
      </c>
      <c r="AJ35" s="177">
        <v>3148</v>
      </c>
      <c r="AK35" s="177">
        <v>451</v>
      </c>
      <c r="AL35" s="177">
        <v>4507</v>
      </c>
      <c r="AM35" s="177">
        <v>3162</v>
      </c>
      <c r="AN35" s="177">
        <v>12145</v>
      </c>
      <c r="AO35" s="177"/>
    </row>
    <row r="36" spans="2:41" x14ac:dyDescent="0.35">
      <c r="B36" s="176" t="s">
        <v>398</v>
      </c>
      <c r="C36" s="177">
        <v>3.8629022739055898</v>
      </c>
      <c r="D36" s="177">
        <v>5.4936930736722102E-2</v>
      </c>
      <c r="E36" s="177">
        <v>0.34177719528178202</v>
      </c>
      <c r="F36" s="177">
        <v>0.90766973767569703</v>
      </c>
      <c r="G36" s="177">
        <v>9.7645981538914608</v>
      </c>
      <c r="H36" s="177">
        <v>2.0747413694644599</v>
      </c>
      <c r="Z36" s="176" t="s">
        <v>398</v>
      </c>
      <c r="AA36" s="177">
        <v>0</v>
      </c>
      <c r="AB36" s="177">
        <v>0</v>
      </c>
      <c r="AC36" s="177">
        <v>0</v>
      </c>
      <c r="AD36" s="177">
        <v>0</v>
      </c>
      <c r="AE36" s="177">
        <v>0</v>
      </c>
      <c r="AF36" s="177"/>
      <c r="AI36" s="176" t="s">
        <v>398</v>
      </c>
      <c r="AJ36" s="177">
        <v>1214</v>
      </c>
      <c r="AK36" s="177">
        <v>120</v>
      </c>
      <c r="AL36" s="177">
        <v>419</v>
      </c>
      <c r="AM36" s="177">
        <v>1012</v>
      </c>
      <c r="AN36" s="177">
        <v>2838</v>
      </c>
      <c r="AO36" s="177"/>
    </row>
    <row r="37" spans="2:41" x14ac:dyDescent="0.35">
      <c r="B37" s="176" t="s">
        <v>399</v>
      </c>
      <c r="C37" s="177">
        <v>5.4668805254531296</v>
      </c>
      <c r="D37" s="177">
        <v>1.1963266052283501E-2</v>
      </c>
      <c r="E37" s="177">
        <v>0.11396068152031399</v>
      </c>
      <c r="F37" s="177">
        <v>0.87927901083443305</v>
      </c>
      <c r="G37" s="177">
        <v>17.3076908918563</v>
      </c>
      <c r="H37" s="177">
        <v>3.0494895766333801</v>
      </c>
      <c r="Z37" s="176" t="s">
        <v>399</v>
      </c>
      <c r="AA37" s="177">
        <v>0</v>
      </c>
      <c r="AB37" s="177">
        <v>0</v>
      </c>
      <c r="AC37" s="177">
        <v>0</v>
      </c>
      <c r="AD37" s="177">
        <v>0</v>
      </c>
      <c r="AE37" s="177">
        <v>0</v>
      </c>
      <c r="AF37" s="177"/>
      <c r="AI37" s="176" t="s">
        <v>399</v>
      </c>
      <c r="AJ37" s="177">
        <v>1336</v>
      </c>
      <c r="AK37" s="177">
        <v>121</v>
      </c>
      <c r="AL37" s="177">
        <v>1751</v>
      </c>
      <c r="AM37" s="177">
        <v>685</v>
      </c>
      <c r="AN37" s="177">
        <v>2740</v>
      </c>
      <c r="AO37" s="177"/>
    </row>
    <row r="38" spans="2:41" x14ac:dyDescent="0.35">
      <c r="B38" s="176" t="s">
        <v>400</v>
      </c>
      <c r="C38" s="177">
        <v>1.8367611002123101</v>
      </c>
      <c r="D38" s="177">
        <v>1.22724291075672E-3</v>
      </c>
      <c r="E38" s="177">
        <v>1.39554390563564E-2</v>
      </c>
      <c r="F38" s="177">
        <v>0.223597107238346</v>
      </c>
      <c r="G38" s="177">
        <v>7.0242681366819699</v>
      </c>
      <c r="H38" s="177">
        <v>1.0997977993111201</v>
      </c>
      <c r="Z38" s="176" t="s">
        <v>400</v>
      </c>
      <c r="AA38" s="177">
        <v>0</v>
      </c>
      <c r="AB38" s="177">
        <v>0</v>
      </c>
      <c r="AC38" s="177">
        <v>0</v>
      </c>
      <c r="AD38" s="177">
        <v>0</v>
      </c>
      <c r="AE38" s="177">
        <v>0</v>
      </c>
      <c r="AF38" s="177"/>
      <c r="AI38" s="176" t="s">
        <v>400</v>
      </c>
      <c r="AJ38" s="177">
        <v>1066</v>
      </c>
      <c r="AK38" s="177">
        <v>24</v>
      </c>
      <c r="AL38" s="177">
        <v>96</v>
      </c>
      <c r="AM38" s="177">
        <v>498</v>
      </c>
      <c r="AN38" s="177">
        <v>2649</v>
      </c>
      <c r="AO38" s="177"/>
    </row>
    <row r="39" spans="2:41" x14ac:dyDescent="0.35">
      <c r="B39" s="176" t="s">
        <v>401</v>
      </c>
      <c r="C39" s="177">
        <v>3.78487768363143</v>
      </c>
      <c r="D39" s="177">
        <v>9.4993709203918496E-3</v>
      </c>
      <c r="E39" s="177">
        <v>7.7242463958060295E-2</v>
      </c>
      <c r="F39" s="177">
        <v>0.62588184131688296</v>
      </c>
      <c r="G39" s="177">
        <v>12.8797774730584</v>
      </c>
      <c r="H39" s="177">
        <v>2.18945776252276</v>
      </c>
      <c r="Z39" s="176" t="s">
        <v>401</v>
      </c>
      <c r="AA39" s="177">
        <v>0</v>
      </c>
      <c r="AB39" s="177">
        <v>0</v>
      </c>
      <c r="AC39" s="177">
        <v>0</v>
      </c>
      <c r="AD39" s="177">
        <v>0</v>
      </c>
      <c r="AE39" s="177">
        <v>0</v>
      </c>
      <c r="AF39" s="177"/>
      <c r="AI39" s="176" t="s">
        <v>401</v>
      </c>
      <c r="AJ39" s="177">
        <v>2506</v>
      </c>
      <c r="AK39" s="177">
        <v>56</v>
      </c>
      <c r="AL39" s="177">
        <v>547</v>
      </c>
      <c r="AM39" s="177">
        <v>488</v>
      </c>
      <c r="AN39" s="177">
        <v>2558</v>
      </c>
      <c r="AO39" s="177"/>
    </row>
    <row r="40" spans="2:41" x14ac:dyDescent="0.35">
      <c r="B40" s="176" t="s">
        <v>402</v>
      </c>
      <c r="C40" s="177">
        <v>3.01693289445964E-2</v>
      </c>
      <c r="D40" s="177">
        <v>3.22604927252588E-5</v>
      </c>
      <c r="E40" s="177">
        <v>2.3416339012669201E-4</v>
      </c>
      <c r="F40" s="177">
        <v>5.7930397620504798E-3</v>
      </c>
      <c r="G40" s="177">
        <v>0.14305960740283999</v>
      </c>
      <c r="H40" s="177">
        <v>2.0922248537783201E-2</v>
      </c>
      <c r="Z40" s="176" t="s">
        <v>402</v>
      </c>
      <c r="AA40" s="177">
        <v>0</v>
      </c>
      <c r="AB40" s="177">
        <v>0</v>
      </c>
      <c r="AC40" s="177">
        <v>0</v>
      </c>
      <c r="AD40" s="177">
        <v>0</v>
      </c>
      <c r="AE40" s="177">
        <v>0</v>
      </c>
      <c r="AF40" s="177"/>
      <c r="AI40" s="176" t="s">
        <v>402</v>
      </c>
      <c r="AJ40" s="177">
        <v>128</v>
      </c>
      <c r="AK40" s="177">
        <v>4</v>
      </c>
      <c r="AL40" s="177">
        <v>8</v>
      </c>
      <c r="AM40" s="177">
        <v>74</v>
      </c>
      <c r="AN40" s="177">
        <v>211</v>
      </c>
      <c r="AO40" s="177"/>
    </row>
    <row r="41" spans="2:41" x14ac:dyDescent="0.35">
      <c r="B41" s="176" t="s">
        <v>403</v>
      </c>
      <c r="C41" s="177">
        <v>20.910092650559001</v>
      </c>
      <c r="D41" s="177">
        <v>0.164907573688342</v>
      </c>
      <c r="E41" s="177">
        <v>0.92340760157273905</v>
      </c>
      <c r="F41" s="177">
        <v>7.2889969826799303</v>
      </c>
      <c r="G41" s="177">
        <v>65.312283155870006</v>
      </c>
      <c r="H41" s="177">
        <v>12.7760324933726</v>
      </c>
      <c r="Z41" s="176" t="s">
        <v>403</v>
      </c>
      <c r="AA41" s="177">
        <v>0</v>
      </c>
      <c r="AB41" s="177">
        <v>0</v>
      </c>
      <c r="AC41" s="177">
        <v>0</v>
      </c>
      <c r="AD41" s="177">
        <v>0</v>
      </c>
      <c r="AE41" s="177">
        <v>0</v>
      </c>
      <c r="AF41" s="177"/>
      <c r="AI41" s="176" t="s">
        <v>403</v>
      </c>
      <c r="AJ41" s="177">
        <v>3220</v>
      </c>
      <c r="AK41" s="177">
        <v>596</v>
      </c>
      <c r="AL41" s="177">
        <v>1869</v>
      </c>
      <c r="AM41" s="177">
        <v>2392</v>
      </c>
      <c r="AN41" s="177">
        <v>6933</v>
      </c>
      <c r="AO41" s="177"/>
    </row>
    <row r="42" spans="2:41" x14ac:dyDescent="0.35">
      <c r="B42" s="178" t="s">
        <v>404</v>
      </c>
      <c r="C42" s="179">
        <v>4.3602987648086199E-2</v>
      </c>
      <c r="D42" s="179">
        <v>2.6467045906681101E-3</v>
      </c>
      <c r="E42" s="179">
        <v>2.7002184359982501E-2</v>
      </c>
      <c r="F42" s="179">
        <v>2.4110373782602602E-2</v>
      </c>
      <c r="G42" s="179">
        <v>0.18985192479362401</v>
      </c>
      <c r="H42" s="179">
        <v>3.6855978407881802E-2</v>
      </c>
      <c r="Z42" s="178" t="s">
        <v>404</v>
      </c>
      <c r="AA42" s="179">
        <v>0</v>
      </c>
      <c r="AB42" s="179">
        <v>0</v>
      </c>
      <c r="AC42" s="179">
        <v>0</v>
      </c>
      <c r="AD42" s="179">
        <v>0</v>
      </c>
      <c r="AE42" s="179">
        <v>0</v>
      </c>
      <c r="AF42" s="179"/>
      <c r="AI42" s="178" t="s">
        <v>404</v>
      </c>
      <c r="AJ42" s="179">
        <v>1496</v>
      </c>
      <c r="AK42" s="179">
        <v>48</v>
      </c>
      <c r="AL42" s="179">
        <v>404</v>
      </c>
      <c r="AM42" s="179">
        <v>459</v>
      </c>
      <c r="AN42" s="179">
        <v>2422</v>
      </c>
      <c r="AO42" s="179"/>
    </row>
    <row r="43" spans="2:41" x14ac:dyDescent="0.35">
      <c r="B43" s="180" t="s">
        <v>405</v>
      </c>
      <c r="C43" s="181">
        <f>SUM(C22:C42)</f>
        <v>687.78794810612328</v>
      </c>
      <c r="D43" s="181">
        <f t="shared" ref="D43:H43" si="1">SUM(D22:D42)</f>
        <v>3.3172711924553391</v>
      </c>
      <c r="E43" s="181">
        <f t="shared" si="1"/>
        <v>58.656255133245921</v>
      </c>
      <c r="F43" s="181">
        <f t="shared" si="1"/>
        <v>116.23811728892163</v>
      </c>
      <c r="G43" s="181">
        <f t="shared" si="1"/>
        <v>2933.9920670709803</v>
      </c>
      <c r="H43" s="181">
        <f t="shared" si="1"/>
        <v>452.26603554404022</v>
      </c>
      <c r="Z43" s="182"/>
      <c r="AA43" s="183"/>
      <c r="AB43" s="183"/>
      <c r="AC43" s="183"/>
      <c r="AD43" s="183"/>
      <c r="AE43" s="183"/>
      <c r="AF43" s="184"/>
      <c r="AI43" s="182"/>
      <c r="AJ43" s="183"/>
      <c r="AK43" s="183"/>
      <c r="AL43" s="183"/>
      <c r="AM43" s="183"/>
      <c r="AN43" s="183"/>
      <c r="AO43" s="184"/>
    </row>
    <row r="44" spans="2:41" ht="15" thickBot="1" x14ac:dyDescent="0.4">
      <c r="B44" s="428" t="s">
        <v>406</v>
      </c>
      <c r="C44" s="428"/>
      <c r="D44" s="428"/>
      <c r="E44" s="428"/>
      <c r="F44" s="428"/>
      <c r="G44" s="428"/>
      <c r="H44" s="428"/>
      <c r="Z44" s="182"/>
      <c r="AA44" s="183"/>
      <c r="AB44" s="183"/>
      <c r="AC44" s="183"/>
      <c r="AD44" s="183"/>
      <c r="AE44" s="183"/>
      <c r="AF44" s="184"/>
      <c r="AI44" s="182"/>
      <c r="AJ44" s="183"/>
      <c r="AK44" s="183"/>
      <c r="AL44" s="183"/>
      <c r="AM44" s="183"/>
      <c r="AN44" s="183"/>
      <c r="AO44" s="184"/>
    </row>
    <row r="45" spans="2:41" x14ac:dyDescent="0.35">
      <c r="B45" s="166" t="s">
        <v>407</v>
      </c>
      <c r="C45" s="160">
        <v>9.33054779026698</v>
      </c>
      <c r="D45" s="160">
        <v>0.180289107782306</v>
      </c>
      <c r="E45" s="160">
        <v>1.7503713411970201</v>
      </c>
      <c r="F45" s="160">
        <v>2.9526718315454898</v>
      </c>
      <c r="G45" s="160">
        <v>25.503888239570699</v>
      </c>
      <c r="H45" s="161">
        <v>5.4935222142741198</v>
      </c>
      <c r="Z45" s="166" t="s">
        <v>407</v>
      </c>
      <c r="AA45" s="160">
        <v>0</v>
      </c>
      <c r="AB45" s="160">
        <v>0</v>
      </c>
      <c r="AC45" s="160">
        <v>0</v>
      </c>
      <c r="AD45" s="160">
        <v>0</v>
      </c>
      <c r="AE45" s="160">
        <v>0</v>
      </c>
      <c r="AF45" s="161"/>
      <c r="AI45" s="166" t="s">
        <v>407</v>
      </c>
      <c r="AJ45" s="160">
        <v>2774</v>
      </c>
      <c r="AK45" s="160">
        <v>314</v>
      </c>
      <c r="AL45" s="160">
        <v>3565</v>
      </c>
      <c r="AM45" s="160">
        <v>3123</v>
      </c>
      <c r="AN45" s="160">
        <v>6492</v>
      </c>
      <c r="AO45" s="161"/>
    </row>
    <row r="46" spans="2:41" x14ac:dyDescent="0.35">
      <c r="B46" s="167" t="s">
        <v>408</v>
      </c>
      <c r="C46" s="151">
        <v>1.0985687797050301</v>
      </c>
      <c r="D46" s="151">
        <v>9.3017754024496402E-4</v>
      </c>
      <c r="E46" s="151">
        <v>4.9838357361293101E-3</v>
      </c>
      <c r="F46" s="151">
        <v>9.97541045216849E-2</v>
      </c>
      <c r="G46" s="151">
        <v>6.0996953828880596</v>
      </c>
      <c r="H46" s="152">
        <v>0.80297793299951303</v>
      </c>
      <c r="Z46" s="167" t="s">
        <v>408</v>
      </c>
      <c r="AA46" s="151">
        <v>0</v>
      </c>
      <c r="AB46" s="151">
        <v>0</v>
      </c>
      <c r="AC46" s="151">
        <v>0</v>
      </c>
      <c r="AD46" s="151">
        <v>0</v>
      </c>
      <c r="AE46" s="151">
        <v>0</v>
      </c>
      <c r="AF46" s="152"/>
      <c r="AI46" s="167" t="s">
        <v>408</v>
      </c>
      <c r="AJ46" s="151">
        <v>875</v>
      </c>
      <c r="AK46" s="151">
        <v>28</v>
      </c>
      <c r="AL46" s="151">
        <v>130</v>
      </c>
      <c r="AM46" s="151">
        <v>325</v>
      </c>
      <c r="AN46" s="151">
        <v>2016</v>
      </c>
      <c r="AO46" s="152"/>
    </row>
    <row r="47" spans="2:41" x14ac:dyDescent="0.35">
      <c r="B47" s="167" t="s">
        <v>409</v>
      </c>
      <c r="C47" s="151">
        <v>0.198199880768995</v>
      </c>
      <c r="D47" s="151">
        <v>8.8716354994461895E-5</v>
      </c>
      <c r="E47" s="151">
        <v>3.4600262123197898E-4</v>
      </c>
      <c r="F47" s="151">
        <v>2.0235372440378398E-2</v>
      </c>
      <c r="G47" s="151">
        <v>0.91602322820515103</v>
      </c>
      <c r="H47" s="152">
        <v>0.13035444856543399</v>
      </c>
      <c r="Z47" s="167" t="s">
        <v>409</v>
      </c>
      <c r="AA47" s="151">
        <v>0</v>
      </c>
      <c r="AB47" s="151">
        <v>0</v>
      </c>
      <c r="AC47" s="151">
        <v>0</v>
      </c>
      <c r="AD47" s="151">
        <v>0</v>
      </c>
      <c r="AE47" s="151">
        <v>0</v>
      </c>
      <c r="AF47" s="152"/>
      <c r="AI47" s="167" t="s">
        <v>409</v>
      </c>
      <c r="AJ47" s="151">
        <v>318</v>
      </c>
      <c r="AK47" s="151">
        <v>11</v>
      </c>
      <c r="AL47" s="151">
        <v>21</v>
      </c>
      <c r="AM47" s="151">
        <v>780</v>
      </c>
      <c r="AN47" s="151">
        <v>714</v>
      </c>
      <c r="AO47" s="152"/>
    </row>
    <row r="48" spans="2:41" x14ac:dyDescent="0.35">
      <c r="B48" s="167" t="s">
        <v>410</v>
      </c>
      <c r="C48" s="151">
        <v>0</v>
      </c>
      <c r="D48" s="151">
        <v>0</v>
      </c>
      <c r="E48" s="151">
        <v>0</v>
      </c>
      <c r="F48" s="151">
        <v>0</v>
      </c>
      <c r="G48" s="151">
        <v>0</v>
      </c>
      <c r="H48" s="152">
        <v>0</v>
      </c>
      <c r="Z48" s="167" t="s">
        <v>410</v>
      </c>
      <c r="AA48" s="151">
        <v>0</v>
      </c>
      <c r="AB48" s="151">
        <v>0</v>
      </c>
      <c r="AC48" s="151">
        <v>0</v>
      </c>
      <c r="AD48" s="151">
        <v>0</v>
      </c>
      <c r="AE48" s="151">
        <v>0</v>
      </c>
      <c r="AF48" s="152"/>
      <c r="AI48" s="167" t="s">
        <v>410</v>
      </c>
      <c r="AJ48" s="151">
        <v>0</v>
      </c>
      <c r="AK48" s="151">
        <v>0</v>
      </c>
      <c r="AL48" s="151">
        <v>0</v>
      </c>
      <c r="AM48" s="151">
        <v>0</v>
      </c>
      <c r="AN48" s="151">
        <v>0</v>
      </c>
      <c r="AO48" s="152"/>
    </row>
    <row r="49" spans="2:41" x14ac:dyDescent="0.35">
      <c r="B49" s="167" t="s">
        <v>411</v>
      </c>
      <c r="C49" s="151">
        <v>2.1651334475839199E-2</v>
      </c>
      <c r="D49" s="151">
        <v>2.6883743937715701E-5</v>
      </c>
      <c r="E49" s="151">
        <v>9.0869375273044993E-5</v>
      </c>
      <c r="F49" s="151">
        <v>3.7085655381245298E-3</v>
      </c>
      <c r="G49" s="151">
        <v>6.9049613016629693E-2</v>
      </c>
      <c r="H49" s="152">
        <v>1.21373011054539E-2</v>
      </c>
      <c r="Z49" s="167" t="s">
        <v>411</v>
      </c>
      <c r="AA49" s="151">
        <v>0</v>
      </c>
      <c r="AB49" s="151">
        <v>0</v>
      </c>
      <c r="AC49" s="151">
        <v>0</v>
      </c>
      <c r="AD49" s="151">
        <v>0</v>
      </c>
      <c r="AE49" s="151">
        <v>0</v>
      </c>
      <c r="AF49" s="152"/>
      <c r="AI49" s="167" t="s">
        <v>411</v>
      </c>
      <c r="AJ49" s="151">
        <v>323</v>
      </c>
      <c r="AK49" s="151">
        <v>5</v>
      </c>
      <c r="AL49" s="151">
        <v>7</v>
      </c>
      <c r="AM49" s="151">
        <v>131</v>
      </c>
      <c r="AN49" s="151">
        <v>806</v>
      </c>
      <c r="AO49" s="152"/>
    </row>
    <row r="50" spans="2:41" x14ac:dyDescent="0.35">
      <c r="B50" s="167" t="s">
        <v>412</v>
      </c>
      <c r="C50" s="151">
        <v>0.14901186184144599</v>
      </c>
      <c r="D50" s="151">
        <v>8.1995419010033E-5</v>
      </c>
      <c r="E50" s="151">
        <v>6.1162079510703295E-4</v>
      </c>
      <c r="F50" s="151">
        <v>8.4278259188866993E-3</v>
      </c>
      <c r="G50" s="151">
        <v>1.2934263443185601</v>
      </c>
      <c r="H50" s="152">
        <v>0.14552175441971099</v>
      </c>
      <c r="Z50" s="167" t="s">
        <v>412</v>
      </c>
      <c r="AA50" s="151">
        <v>0</v>
      </c>
      <c r="AB50" s="151">
        <v>0</v>
      </c>
      <c r="AC50" s="151">
        <v>0</v>
      </c>
      <c r="AD50" s="151">
        <v>0</v>
      </c>
      <c r="AE50" s="151">
        <v>0</v>
      </c>
      <c r="AF50" s="152"/>
      <c r="AI50" s="167" t="s">
        <v>412</v>
      </c>
      <c r="AJ50" s="151">
        <v>908</v>
      </c>
      <c r="AK50" s="151">
        <v>14</v>
      </c>
      <c r="AL50" s="151">
        <v>27</v>
      </c>
      <c r="AM50" s="151">
        <v>223</v>
      </c>
      <c r="AN50" s="151">
        <v>3184</v>
      </c>
      <c r="AO50" s="152"/>
    </row>
    <row r="51" spans="2:41" x14ac:dyDescent="0.35">
      <c r="B51" s="167" t="s">
        <v>413</v>
      </c>
      <c r="C51" s="151">
        <v>0.23622829599769299</v>
      </c>
      <c r="D51" s="151">
        <v>8.0651231813147194E-5</v>
      </c>
      <c r="E51" s="151">
        <v>1.03800786369593E-3</v>
      </c>
      <c r="F51" s="151">
        <v>1.92166242523811E-2</v>
      </c>
      <c r="G51" s="151">
        <v>3.2546083691480798</v>
      </c>
      <c r="H51" s="152">
        <v>0.330643210084336</v>
      </c>
      <c r="Z51" s="167" t="s">
        <v>413</v>
      </c>
      <c r="AA51" s="151">
        <v>0</v>
      </c>
      <c r="AB51" s="151">
        <v>0</v>
      </c>
      <c r="AC51" s="151">
        <v>0</v>
      </c>
      <c r="AD51" s="151">
        <v>0</v>
      </c>
      <c r="AE51" s="151">
        <v>0</v>
      </c>
      <c r="AF51" s="152"/>
      <c r="AI51" s="167" t="s">
        <v>413</v>
      </c>
      <c r="AJ51" s="151">
        <v>1828</v>
      </c>
      <c r="AK51" s="151">
        <v>16</v>
      </c>
      <c r="AL51" s="151">
        <v>113</v>
      </c>
      <c r="AM51" s="151">
        <v>911</v>
      </c>
      <c r="AN51" s="151">
        <v>8189</v>
      </c>
      <c r="AO51" s="152"/>
    </row>
    <row r="52" spans="2:41" x14ac:dyDescent="0.35">
      <c r="B52" s="167" t="s">
        <v>414</v>
      </c>
      <c r="C52" s="151">
        <v>2.0214944515747302</v>
      </c>
      <c r="D52" s="151">
        <v>4.8296645984106301E-3</v>
      </c>
      <c r="E52" s="151">
        <v>2.3695937090432499E-2</v>
      </c>
      <c r="F52" s="151">
        <v>0.309014914795606</v>
      </c>
      <c r="G52" s="151">
        <v>10.066435979790301</v>
      </c>
      <c r="H52" s="152">
        <v>1.4205973448667599</v>
      </c>
      <c r="Z52" s="167" t="s">
        <v>414</v>
      </c>
      <c r="AA52" s="151">
        <v>0</v>
      </c>
      <c r="AB52" s="151">
        <v>0</v>
      </c>
      <c r="AC52" s="151">
        <v>0</v>
      </c>
      <c r="AD52" s="151">
        <v>0</v>
      </c>
      <c r="AE52" s="151">
        <v>0</v>
      </c>
      <c r="AF52" s="152"/>
      <c r="AI52" s="167" t="s">
        <v>414</v>
      </c>
      <c r="AJ52" s="151">
        <v>971</v>
      </c>
      <c r="AK52" s="151">
        <v>121</v>
      </c>
      <c r="AL52" s="151">
        <v>147</v>
      </c>
      <c r="AM52" s="151">
        <v>417</v>
      </c>
      <c r="AN52" s="151">
        <v>1165</v>
      </c>
      <c r="AO52" s="152"/>
    </row>
    <row r="53" spans="2:41" x14ac:dyDescent="0.35">
      <c r="B53" s="167" t="s">
        <v>415</v>
      </c>
      <c r="C53" s="151">
        <v>2.8731982745869099E-2</v>
      </c>
      <c r="D53" s="151">
        <v>9.6781478175776597E-5</v>
      </c>
      <c r="E53" s="151">
        <v>3.3901266928789802E-4</v>
      </c>
      <c r="F53" s="151">
        <v>4.9004606513545698E-3</v>
      </c>
      <c r="G53" s="151">
        <v>8.5403226548623701E-2</v>
      </c>
      <c r="H53" s="152">
        <v>1.5632795734474601E-2</v>
      </c>
      <c r="Z53" s="167" t="s">
        <v>415</v>
      </c>
      <c r="AA53" s="151">
        <v>0</v>
      </c>
      <c r="AB53" s="151">
        <v>0</v>
      </c>
      <c r="AC53" s="151">
        <v>0</v>
      </c>
      <c r="AD53" s="151">
        <v>0</v>
      </c>
      <c r="AE53" s="151">
        <v>0</v>
      </c>
      <c r="AF53" s="152"/>
      <c r="AI53" s="167" t="s">
        <v>415</v>
      </c>
      <c r="AJ53" s="151">
        <v>55</v>
      </c>
      <c r="AK53" s="151">
        <v>2</v>
      </c>
      <c r="AL53" s="151">
        <v>13</v>
      </c>
      <c r="AM53" s="151">
        <v>58</v>
      </c>
      <c r="AN53" s="151">
        <v>129</v>
      </c>
      <c r="AO53" s="152"/>
    </row>
    <row r="54" spans="2:41" x14ac:dyDescent="0.35">
      <c r="B54" s="167" t="s">
        <v>416</v>
      </c>
      <c r="C54" s="151">
        <v>0.45143129500111301</v>
      </c>
      <c r="D54" s="151">
        <v>2.9639327691331598E-3</v>
      </c>
      <c r="E54" s="151">
        <v>1.47592835299257E-2</v>
      </c>
      <c r="F54" s="151">
        <v>0.118455314671047</v>
      </c>
      <c r="G54" s="151">
        <v>1.6471595144532001</v>
      </c>
      <c r="H54" s="152">
        <v>0.283570498987118</v>
      </c>
      <c r="Z54" s="167" t="s">
        <v>416</v>
      </c>
      <c r="AA54" s="151">
        <v>0</v>
      </c>
      <c r="AB54" s="151">
        <v>0</v>
      </c>
      <c r="AC54" s="151">
        <v>0</v>
      </c>
      <c r="AD54" s="151">
        <v>0</v>
      </c>
      <c r="AE54" s="151">
        <v>0</v>
      </c>
      <c r="AF54" s="152"/>
      <c r="AI54" s="167" t="s">
        <v>416</v>
      </c>
      <c r="AJ54" s="151">
        <v>362</v>
      </c>
      <c r="AK54" s="151">
        <v>54</v>
      </c>
      <c r="AL54" s="151">
        <v>223</v>
      </c>
      <c r="AM54" s="151">
        <v>671</v>
      </c>
      <c r="AN54" s="151">
        <v>990</v>
      </c>
      <c r="AO54" s="152"/>
    </row>
    <row r="55" spans="2:41" x14ac:dyDescent="0.35">
      <c r="B55" s="167" t="s">
        <v>417</v>
      </c>
      <c r="C55" s="151">
        <v>11.2289892707036</v>
      </c>
      <c r="D55" s="151">
        <v>2.0150710268514799E-2</v>
      </c>
      <c r="E55" s="151">
        <v>0.17198776758409701</v>
      </c>
      <c r="F55" s="151">
        <v>1.1712154645706401</v>
      </c>
      <c r="G55" s="151">
        <v>56.192405738949503</v>
      </c>
      <c r="H55" s="152">
        <v>7.7634541227600797</v>
      </c>
      <c r="Z55" s="167" t="s">
        <v>417</v>
      </c>
      <c r="AA55" s="151">
        <v>0</v>
      </c>
      <c r="AB55" s="151">
        <v>0</v>
      </c>
      <c r="AC55" s="151">
        <v>0</v>
      </c>
      <c r="AD55" s="151">
        <v>0</v>
      </c>
      <c r="AE55" s="151">
        <v>0</v>
      </c>
      <c r="AF55" s="152"/>
      <c r="AI55" s="167" t="s">
        <v>417</v>
      </c>
      <c r="AJ55" s="151">
        <v>2835</v>
      </c>
      <c r="AK55" s="151">
        <v>169</v>
      </c>
      <c r="AL55" s="151">
        <v>880</v>
      </c>
      <c r="AM55" s="151">
        <v>1073</v>
      </c>
      <c r="AN55" s="151">
        <v>2069</v>
      </c>
      <c r="AO55" s="152"/>
    </row>
    <row r="56" spans="2:41" x14ac:dyDescent="0.35">
      <c r="B56" s="167" t="s">
        <v>418</v>
      </c>
      <c r="C56" s="151">
        <v>0.14986948836750599</v>
      </c>
      <c r="D56" s="151">
        <v>2.37249040250341E-3</v>
      </c>
      <c r="E56" s="151">
        <v>2.7785058977719498E-3</v>
      </c>
      <c r="F56" s="151">
        <v>2.5837816362250202E-2</v>
      </c>
      <c r="G56" s="151">
        <v>0.70116693201792701</v>
      </c>
      <c r="H56" s="152">
        <v>0.10312723540337899</v>
      </c>
      <c r="Z56" s="167" t="s">
        <v>418</v>
      </c>
      <c r="AA56" s="151">
        <v>0</v>
      </c>
      <c r="AB56" s="151">
        <v>0</v>
      </c>
      <c r="AC56" s="151">
        <v>0</v>
      </c>
      <c r="AD56" s="151">
        <v>0</v>
      </c>
      <c r="AE56" s="151">
        <v>0</v>
      </c>
      <c r="AF56" s="152"/>
      <c r="AI56" s="167" t="s">
        <v>418</v>
      </c>
      <c r="AJ56" s="151">
        <v>112</v>
      </c>
      <c r="AK56" s="151">
        <v>9</v>
      </c>
      <c r="AL56" s="151">
        <v>28</v>
      </c>
      <c r="AM56" s="151">
        <v>96</v>
      </c>
      <c r="AN56" s="151">
        <v>302</v>
      </c>
      <c r="AO56" s="152"/>
    </row>
    <row r="57" spans="2:41" x14ac:dyDescent="0.35">
      <c r="B57" s="167" t="s">
        <v>419</v>
      </c>
      <c r="C57" s="151">
        <v>3.5463663678918902</v>
      </c>
      <c r="D57" s="151">
        <v>5.0541438602905598E-3</v>
      </c>
      <c r="E57" s="151">
        <v>4.9051987767584099E-2</v>
      </c>
      <c r="F57" s="151">
        <v>0.25383205016697202</v>
      </c>
      <c r="G57" s="151">
        <v>30.461292460036201</v>
      </c>
      <c r="H57" s="152">
        <v>3.4565576591306599</v>
      </c>
      <c r="Z57" s="167" t="s">
        <v>419</v>
      </c>
      <c r="AA57" s="151">
        <v>0</v>
      </c>
      <c r="AB57" s="151">
        <v>0</v>
      </c>
      <c r="AC57" s="151">
        <v>0</v>
      </c>
      <c r="AD57" s="151">
        <v>0</v>
      </c>
      <c r="AE57" s="151">
        <v>0</v>
      </c>
      <c r="AF57" s="152"/>
      <c r="AI57" s="167" t="s">
        <v>419</v>
      </c>
      <c r="AJ57" s="151">
        <v>1541</v>
      </c>
      <c r="AK57" s="151">
        <v>63</v>
      </c>
      <c r="AL57" s="151">
        <v>587</v>
      </c>
      <c r="AM57" s="151">
        <v>1433</v>
      </c>
      <c r="AN57" s="151">
        <v>3112</v>
      </c>
      <c r="AO57" s="152"/>
    </row>
    <row r="58" spans="2:41" x14ac:dyDescent="0.35">
      <c r="B58" s="167" t="s">
        <v>420</v>
      </c>
      <c r="C58" s="151">
        <v>0.720908307173732</v>
      </c>
      <c r="D58" s="151">
        <v>6.2195541599905299E-3</v>
      </c>
      <c r="E58" s="151">
        <v>3.19440803844473E-2</v>
      </c>
      <c r="F58" s="151">
        <v>0.123438993224452</v>
      </c>
      <c r="G58" s="151">
        <v>3.6204848105576</v>
      </c>
      <c r="H58" s="152">
        <v>0.516599842507378</v>
      </c>
      <c r="Z58" s="167" t="s">
        <v>420</v>
      </c>
      <c r="AA58" s="151">
        <v>0</v>
      </c>
      <c r="AB58" s="151">
        <v>0</v>
      </c>
      <c r="AC58" s="151">
        <v>0</v>
      </c>
      <c r="AD58" s="151">
        <v>0</v>
      </c>
      <c r="AE58" s="151">
        <v>0</v>
      </c>
      <c r="AF58" s="152"/>
      <c r="AI58" s="167" t="s">
        <v>420</v>
      </c>
      <c r="AJ58" s="151">
        <v>2023</v>
      </c>
      <c r="AK58" s="151">
        <v>164</v>
      </c>
      <c r="AL58" s="151">
        <v>984</v>
      </c>
      <c r="AM58" s="151">
        <v>1168</v>
      </c>
      <c r="AN58" s="151">
        <v>7118</v>
      </c>
      <c r="AO58" s="152"/>
    </row>
    <row r="59" spans="2:41" x14ac:dyDescent="0.35">
      <c r="B59" s="167" t="s">
        <v>421</v>
      </c>
      <c r="C59" s="151">
        <v>0.18303005129323799</v>
      </c>
      <c r="D59" s="151">
        <v>6.9091221919929404E-4</v>
      </c>
      <c r="E59" s="151">
        <v>3.5299257317605898E-3</v>
      </c>
      <c r="F59" s="151">
        <v>3.2425452866453999E-2</v>
      </c>
      <c r="G59" s="151">
        <v>0.59617986214005003</v>
      </c>
      <c r="H59" s="152">
        <v>0.104348254056036</v>
      </c>
      <c r="Z59" s="167" t="s">
        <v>421</v>
      </c>
      <c r="AA59" s="151">
        <v>0</v>
      </c>
      <c r="AB59" s="151">
        <v>0</v>
      </c>
      <c r="AC59" s="151">
        <v>0</v>
      </c>
      <c r="AD59" s="151">
        <v>0</v>
      </c>
      <c r="AE59" s="151">
        <v>0</v>
      </c>
      <c r="AF59" s="152"/>
      <c r="AI59" s="167" t="s">
        <v>421</v>
      </c>
      <c r="AJ59" s="151">
        <v>623</v>
      </c>
      <c r="AK59" s="151">
        <v>23</v>
      </c>
      <c r="AL59" s="151">
        <v>59</v>
      </c>
      <c r="AM59" s="151">
        <v>374</v>
      </c>
      <c r="AN59" s="151">
        <v>675</v>
      </c>
      <c r="AO59" s="152"/>
    </row>
    <row r="60" spans="2:41" x14ac:dyDescent="0.35">
      <c r="B60" s="167" t="s">
        <v>422</v>
      </c>
      <c r="C60" s="151">
        <v>3.1082238016761E-2</v>
      </c>
      <c r="D60" s="151">
        <v>4.8390739087888299E-5</v>
      </c>
      <c r="E60" s="151">
        <v>2.6561817387505402E-4</v>
      </c>
      <c r="F60" s="151">
        <v>5.0387097466954396E-3</v>
      </c>
      <c r="G60" s="151">
        <v>0.22742750388823901</v>
      </c>
      <c r="H60" s="152">
        <v>2.78369710922894E-2</v>
      </c>
      <c r="Z60" s="167" t="s">
        <v>422</v>
      </c>
      <c r="AA60" s="151">
        <v>0</v>
      </c>
      <c r="AB60" s="151">
        <v>0</v>
      </c>
      <c r="AC60" s="151">
        <v>0</v>
      </c>
      <c r="AD60" s="151">
        <v>0</v>
      </c>
      <c r="AE60" s="151">
        <v>0</v>
      </c>
      <c r="AF60" s="152"/>
      <c r="AI60" s="167" t="s">
        <v>422</v>
      </c>
      <c r="AJ60" s="151">
        <v>454</v>
      </c>
      <c r="AK60" s="151">
        <v>4</v>
      </c>
      <c r="AL60" s="151">
        <v>21</v>
      </c>
      <c r="AM60" s="151">
        <v>59</v>
      </c>
      <c r="AN60" s="151">
        <v>549</v>
      </c>
      <c r="AO60" s="152"/>
    </row>
    <row r="61" spans="2:41" x14ac:dyDescent="0.35">
      <c r="B61" s="167" t="s">
        <v>423</v>
      </c>
      <c r="C61" s="151">
        <v>27.8464400281492</v>
      </c>
      <c r="D61" s="151">
        <v>6.4698418160506699E-2</v>
      </c>
      <c r="E61" s="151">
        <v>0.68008387942332804</v>
      </c>
      <c r="F61" s="151">
        <v>4.68493165394238</v>
      </c>
      <c r="G61" s="151">
        <v>90.351713126144602</v>
      </c>
      <c r="H61" s="152">
        <v>15.781525574517399</v>
      </c>
      <c r="Z61" s="167" t="s">
        <v>423</v>
      </c>
      <c r="AA61" s="151">
        <v>0</v>
      </c>
      <c r="AB61" s="151">
        <v>0</v>
      </c>
      <c r="AC61" s="151">
        <v>0</v>
      </c>
      <c r="AD61" s="151">
        <v>0</v>
      </c>
      <c r="AE61" s="151">
        <v>0</v>
      </c>
      <c r="AF61" s="152"/>
      <c r="AI61" s="167" t="s">
        <v>423</v>
      </c>
      <c r="AJ61" s="151">
        <v>3559</v>
      </c>
      <c r="AK61" s="151">
        <v>310</v>
      </c>
      <c r="AL61" s="151">
        <v>1250</v>
      </c>
      <c r="AM61" s="151">
        <v>1848</v>
      </c>
      <c r="AN61" s="151">
        <v>7755</v>
      </c>
      <c r="AO61" s="152"/>
    </row>
    <row r="62" spans="2:41" x14ac:dyDescent="0.35">
      <c r="B62" s="167" t="s">
        <v>424</v>
      </c>
      <c r="C62" s="151">
        <v>1.1789421311272099</v>
      </c>
      <c r="D62" s="151">
        <v>2.1943855989160401E-2</v>
      </c>
      <c r="E62" s="151">
        <v>0.249093927479248</v>
      </c>
      <c r="F62" s="151">
        <v>0.36868751946225098</v>
      </c>
      <c r="G62" s="151">
        <v>5.5512097256605397</v>
      </c>
      <c r="H62" s="152">
        <v>0.88579605907776604</v>
      </c>
      <c r="Z62" s="167" t="s">
        <v>424</v>
      </c>
      <c r="AA62" s="151">
        <v>0</v>
      </c>
      <c r="AB62" s="151">
        <v>0</v>
      </c>
      <c r="AC62" s="151">
        <v>0</v>
      </c>
      <c r="AD62" s="151">
        <v>0</v>
      </c>
      <c r="AE62" s="151">
        <v>0</v>
      </c>
      <c r="AF62" s="152"/>
      <c r="AI62" s="167" t="s">
        <v>424</v>
      </c>
      <c r="AJ62" s="151">
        <v>4543</v>
      </c>
      <c r="AK62" s="151">
        <v>1204</v>
      </c>
      <c r="AL62" s="151">
        <v>11435</v>
      </c>
      <c r="AM62" s="151">
        <v>6642</v>
      </c>
      <c r="AN62" s="151">
        <v>13799</v>
      </c>
      <c r="AO62" s="152"/>
    </row>
    <row r="63" spans="2:41" ht="15" thickBot="1" x14ac:dyDescent="0.4">
      <c r="B63" s="168" t="s">
        <v>425</v>
      </c>
      <c r="C63" s="157">
        <v>2.0744028364428502</v>
      </c>
      <c r="D63" s="157">
        <v>3.7556590280988802E-2</v>
      </c>
      <c r="E63" s="157">
        <v>0.29674792485801599</v>
      </c>
      <c r="F63" s="157">
        <v>0.63497943712484795</v>
      </c>
      <c r="G63" s="157">
        <v>7.2637836942417202</v>
      </c>
      <c r="H63" s="158">
        <v>1.33481082851938</v>
      </c>
      <c r="Z63" s="168" t="s">
        <v>425</v>
      </c>
      <c r="AA63" s="157">
        <v>0</v>
      </c>
      <c r="AB63" s="157">
        <v>0</v>
      </c>
      <c r="AC63" s="157">
        <v>0</v>
      </c>
      <c r="AD63" s="157">
        <v>0</v>
      </c>
      <c r="AE63" s="157">
        <v>0</v>
      </c>
      <c r="AF63" s="158"/>
      <c r="AI63" s="168" t="s">
        <v>425</v>
      </c>
      <c r="AJ63" s="157">
        <v>2956</v>
      </c>
      <c r="AK63" s="157">
        <v>239</v>
      </c>
      <c r="AL63" s="157">
        <v>1259</v>
      </c>
      <c r="AM63" s="157">
        <v>2580</v>
      </c>
      <c r="AN63" s="157">
        <v>5748</v>
      </c>
      <c r="AO63" s="158"/>
    </row>
    <row r="64" spans="2:41" ht="15" thickBot="1" x14ac:dyDescent="0.4">
      <c r="B64" s="185" t="s">
        <v>426</v>
      </c>
      <c r="C64" s="186">
        <f>SUM(C45:C63)</f>
        <v>60.495896391543681</v>
      </c>
      <c r="D64" s="186">
        <f t="shared" ref="D64:H64" si="2">SUM(D45:D63)</f>
        <v>0.34812297699826822</v>
      </c>
      <c r="E64" s="186">
        <f t="shared" si="2"/>
        <v>3.2817195281782312</v>
      </c>
      <c r="F64" s="186">
        <f t="shared" si="2"/>
        <v>10.836772111801894</v>
      </c>
      <c r="G64" s="186">
        <f t="shared" si="2"/>
        <v>243.90135375157564</v>
      </c>
      <c r="H64" s="186">
        <f t="shared" si="2"/>
        <v>38.609014048101287</v>
      </c>
      <c r="Z64" s="187"/>
      <c r="AA64" s="188"/>
      <c r="AB64" s="188"/>
      <c r="AC64" s="188"/>
      <c r="AD64" s="188"/>
      <c r="AE64" s="188"/>
      <c r="AF64" s="189"/>
      <c r="AI64" s="187"/>
      <c r="AJ64" s="188"/>
      <c r="AK64" s="188"/>
      <c r="AL64" s="188"/>
      <c r="AM64" s="188"/>
      <c r="AN64" s="188"/>
      <c r="AO64" s="189"/>
    </row>
    <row r="65" spans="2:41" ht="15" thickBot="1" x14ac:dyDescent="0.4">
      <c r="B65" s="426" t="s">
        <v>427</v>
      </c>
      <c r="C65" s="427"/>
      <c r="D65" s="427"/>
      <c r="E65" s="427"/>
      <c r="F65" s="427"/>
      <c r="G65" s="427"/>
      <c r="H65" s="427"/>
      <c r="Z65" s="190" t="s">
        <v>428</v>
      </c>
      <c r="AA65" s="191">
        <v>0</v>
      </c>
      <c r="AB65" s="191">
        <v>0</v>
      </c>
      <c r="AC65" s="191">
        <v>0</v>
      </c>
      <c r="AD65" s="191">
        <v>0</v>
      </c>
      <c r="AE65" s="191">
        <v>0</v>
      </c>
      <c r="AF65" s="192"/>
      <c r="AI65" s="190" t="s">
        <v>428</v>
      </c>
      <c r="AJ65" s="191">
        <v>0</v>
      </c>
      <c r="AK65" s="191">
        <v>0</v>
      </c>
      <c r="AL65" s="191">
        <v>0</v>
      </c>
      <c r="AM65" s="191">
        <v>0</v>
      </c>
      <c r="AN65" s="191">
        <v>0</v>
      </c>
      <c r="AO65" s="192"/>
    </row>
    <row r="66" spans="2:41" x14ac:dyDescent="0.35">
      <c r="B66" s="335" t="s">
        <v>428</v>
      </c>
      <c r="C66" s="191">
        <v>0</v>
      </c>
      <c r="D66" s="191">
        <v>0</v>
      </c>
      <c r="E66" s="191">
        <v>0</v>
      </c>
      <c r="F66" s="191">
        <v>0</v>
      </c>
      <c r="G66" s="191">
        <v>0</v>
      </c>
      <c r="H66" s="192">
        <v>0</v>
      </c>
      <c r="Z66" s="172" t="s">
        <v>429</v>
      </c>
      <c r="AA66" s="177">
        <v>0</v>
      </c>
      <c r="AB66" s="177">
        <v>0</v>
      </c>
      <c r="AC66" s="177">
        <v>0</v>
      </c>
      <c r="AD66" s="177">
        <v>0</v>
      </c>
      <c r="AE66" s="177">
        <v>0</v>
      </c>
      <c r="AF66" s="193"/>
      <c r="AI66" s="172" t="s">
        <v>429</v>
      </c>
      <c r="AJ66" s="177">
        <v>7730</v>
      </c>
      <c r="AK66" s="177">
        <v>290</v>
      </c>
      <c r="AL66" s="177">
        <v>6194</v>
      </c>
      <c r="AM66" s="177">
        <v>3341</v>
      </c>
      <c r="AN66" s="177">
        <v>12407</v>
      </c>
      <c r="AO66" s="193"/>
    </row>
    <row r="67" spans="2:41" x14ac:dyDescent="0.35">
      <c r="B67" s="336" t="s">
        <v>429</v>
      </c>
      <c r="C67" s="177">
        <v>2.43145038989136</v>
      </c>
      <c r="D67" s="177">
        <v>1.0268245997010501E-2</v>
      </c>
      <c r="E67" s="177">
        <v>0.33374923547400598</v>
      </c>
      <c r="F67" s="177">
        <v>0.34978094900621698</v>
      </c>
      <c r="G67" s="177">
        <v>18.684712086213001</v>
      </c>
      <c r="H67" s="193">
        <v>2.27360172700878</v>
      </c>
      <c r="Z67" s="172" t="s">
        <v>430</v>
      </c>
      <c r="AA67" s="177">
        <v>0</v>
      </c>
      <c r="AB67" s="177">
        <v>0</v>
      </c>
      <c r="AC67" s="177">
        <v>0</v>
      </c>
      <c r="AD67" s="177">
        <v>0</v>
      </c>
      <c r="AE67" s="177">
        <v>0</v>
      </c>
      <c r="AF67" s="193"/>
      <c r="AI67" s="172" t="s">
        <v>430</v>
      </c>
      <c r="AJ67" s="177">
        <v>2732</v>
      </c>
      <c r="AK67" s="177">
        <v>1748</v>
      </c>
      <c r="AL67" s="177">
        <v>7868</v>
      </c>
      <c r="AM67" s="177">
        <v>2569</v>
      </c>
      <c r="AN67" s="177">
        <v>10652</v>
      </c>
      <c r="AO67" s="193"/>
    </row>
    <row r="68" spans="2:41" x14ac:dyDescent="0.35">
      <c r="B68" s="336" t="s">
        <v>430</v>
      </c>
      <c r="C68" s="177">
        <v>12.6427148810155</v>
      </c>
      <c r="D68" s="177">
        <v>0.13679658683986901</v>
      </c>
      <c r="E68" s="177">
        <v>2.9435631280034902</v>
      </c>
      <c r="F68" s="177">
        <v>3.1632211770769501</v>
      </c>
      <c r="G68" s="177">
        <v>48.929362880886401</v>
      </c>
      <c r="H68" s="193">
        <v>8.41404103824906</v>
      </c>
      <c r="Z68" s="172" t="s">
        <v>431</v>
      </c>
      <c r="AA68" s="177">
        <v>0</v>
      </c>
      <c r="AB68" s="177">
        <v>0</v>
      </c>
      <c r="AC68" s="177">
        <v>0</v>
      </c>
      <c r="AD68" s="177">
        <v>0</v>
      </c>
      <c r="AE68" s="177">
        <v>0</v>
      </c>
      <c r="AF68" s="193"/>
      <c r="AI68" s="172" t="s">
        <v>431</v>
      </c>
      <c r="AJ68" s="177">
        <v>648</v>
      </c>
      <c r="AK68" s="177">
        <v>15</v>
      </c>
      <c r="AL68" s="177">
        <v>26</v>
      </c>
      <c r="AM68" s="177">
        <v>144</v>
      </c>
      <c r="AN68" s="177">
        <v>1056</v>
      </c>
      <c r="AO68" s="193"/>
    </row>
    <row r="69" spans="2:41" x14ac:dyDescent="0.35">
      <c r="B69" s="336" t="s">
        <v>431</v>
      </c>
      <c r="C69" s="177">
        <v>0.237023169363309</v>
      </c>
      <c r="D69" s="177">
        <v>2.09693202714182E-4</v>
      </c>
      <c r="E69" s="177">
        <v>7.3394495412844004E-4</v>
      </c>
      <c r="F69" s="177">
        <v>1.5913410430692901E-2</v>
      </c>
      <c r="G69" s="177">
        <v>1.6948767267004701</v>
      </c>
      <c r="H69" s="193">
        <v>0.202573757040581</v>
      </c>
      <c r="Z69" s="172" t="s">
        <v>432</v>
      </c>
      <c r="AA69" s="177">
        <v>0</v>
      </c>
      <c r="AB69" s="177">
        <v>0</v>
      </c>
      <c r="AC69" s="177">
        <v>0</v>
      </c>
      <c r="AD69" s="177">
        <v>0</v>
      </c>
      <c r="AE69" s="177">
        <v>0</v>
      </c>
      <c r="AF69" s="193"/>
      <c r="AI69" s="172" t="s">
        <v>432</v>
      </c>
      <c r="AJ69" s="177">
        <v>2941</v>
      </c>
      <c r="AK69" s="177">
        <v>34</v>
      </c>
      <c r="AL69" s="177">
        <v>542</v>
      </c>
      <c r="AM69" s="177">
        <v>1440</v>
      </c>
      <c r="AN69" s="177">
        <v>4186</v>
      </c>
      <c r="AO69" s="193"/>
    </row>
    <row r="70" spans="2:41" x14ac:dyDescent="0.35">
      <c r="B70" s="336" t="s">
        <v>432</v>
      </c>
      <c r="C70" s="177">
        <v>1.2463943079895199</v>
      </c>
      <c r="D70" s="177">
        <v>9.4093103782005101E-4</v>
      </c>
      <c r="E70" s="177">
        <v>1.8376583660987302E-2</v>
      </c>
      <c r="F70" s="177">
        <v>9.3522157437532796E-2</v>
      </c>
      <c r="G70" s="177">
        <v>10.7894690827435</v>
      </c>
      <c r="H70" s="193">
        <v>1.22275512902973</v>
      </c>
      <c r="Z70" s="172" t="s">
        <v>433</v>
      </c>
      <c r="AA70" s="177">
        <v>0</v>
      </c>
      <c r="AB70" s="177">
        <v>0</v>
      </c>
      <c r="AC70" s="177">
        <v>0</v>
      </c>
      <c r="AD70" s="177">
        <v>0</v>
      </c>
      <c r="AE70" s="177">
        <v>0</v>
      </c>
      <c r="AF70" s="193"/>
      <c r="AI70" s="172" t="s">
        <v>433</v>
      </c>
      <c r="AJ70" s="177">
        <v>121</v>
      </c>
      <c r="AK70" s="177">
        <v>1</v>
      </c>
      <c r="AL70" s="177">
        <v>3</v>
      </c>
      <c r="AM70" s="177">
        <v>85</v>
      </c>
      <c r="AN70" s="177">
        <v>901</v>
      </c>
      <c r="AO70" s="193"/>
    </row>
    <row r="71" spans="2:41" x14ac:dyDescent="0.35">
      <c r="B71" s="336" t="s">
        <v>433</v>
      </c>
      <c r="C71" s="177">
        <v>7.4706143384995101E-3</v>
      </c>
      <c r="D71" s="177">
        <v>1.34418719688578E-6</v>
      </c>
      <c r="E71" s="177">
        <v>2.09698558322411E-5</v>
      </c>
      <c r="F71" s="177">
        <v>7.0466771897045996E-4</v>
      </c>
      <c r="G71" s="177">
        <v>9.9396287536466593E-2</v>
      </c>
      <c r="H71" s="193">
        <v>1.0193815108471499E-2</v>
      </c>
      <c r="Z71" s="172" t="s">
        <v>434</v>
      </c>
      <c r="AA71" s="177">
        <v>0</v>
      </c>
      <c r="AB71" s="177">
        <v>0</v>
      </c>
      <c r="AC71" s="177">
        <v>0</v>
      </c>
      <c r="AD71" s="177">
        <v>0</v>
      </c>
      <c r="AE71" s="177">
        <v>0</v>
      </c>
      <c r="AF71" s="193"/>
      <c r="AI71" s="172" t="s">
        <v>434</v>
      </c>
      <c r="AJ71" s="177">
        <v>457</v>
      </c>
      <c r="AK71" s="177">
        <v>17</v>
      </c>
      <c r="AL71" s="177">
        <v>25</v>
      </c>
      <c r="AM71" s="177">
        <v>143</v>
      </c>
      <c r="AN71" s="177">
        <v>433</v>
      </c>
      <c r="AO71" s="193"/>
    </row>
    <row r="72" spans="2:41" x14ac:dyDescent="0.35">
      <c r="B72" s="336" t="s">
        <v>434</v>
      </c>
      <c r="C72" s="177">
        <v>0.120120007948733</v>
      </c>
      <c r="D72" s="177">
        <v>4.1669803103459402E-4</v>
      </c>
      <c r="E72" s="177">
        <v>1.11489733508082E-3</v>
      </c>
      <c r="F72" s="177">
        <v>2.10031246979995E-2</v>
      </c>
      <c r="G72" s="177">
        <v>0.60214336330422102</v>
      </c>
      <c r="H72" s="193">
        <v>8.5482952325420594E-2</v>
      </c>
      <c r="Z72" s="172" t="s">
        <v>435</v>
      </c>
      <c r="AA72" s="177">
        <v>0</v>
      </c>
      <c r="AB72" s="177">
        <v>0</v>
      </c>
      <c r="AC72" s="177">
        <v>0</v>
      </c>
      <c r="AD72" s="177">
        <v>0</v>
      </c>
      <c r="AE72" s="177">
        <v>0</v>
      </c>
      <c r="AF72" s="193"/>
      <c r="AI72" s="172" t="s">
        <v>435</v>
      </c>
      <c r="AJ72" s="177">
        <v>772</v>
      </c>
      <c r="AK72" s="177">
        <v>14</v>
      </c>
      <c r="AL72" s="177">
        <v>144</v>
      </c>
      <c r="AM72" s="177">
        <v>136</v>
      </c>
      <c r="AN72" s="177">
        <v>2721</v>
      </c>
      <c r="AO72" s="193"/>
    </row>
    <row r="73" spans="2:41" ht="15" thickBot="1" x14ac:dyDescent="0.4">
      <c r="B73" s="336" t="s">
        <v>435</v>
      </c>
      <c r="C73" s="177">
        <v>0.114889083788916</v>
      </c>
      <c r="D73" s="177">
        <v>1.6264665082318E-4</v>
      </c>
      <c r="E73" s="177">
        <v>1.2546963739624201E-3</v>
      </c>
      <c r="F73" s="177">
        <v>8.6143950863855501E-3</v>
      </c>
      <c r="G73" s="177">
        <v>1.6694168100790501</v>
      </c>
      <c r="H73" s="193">
        <v>0.167784117891041</v>
      </c>
      <c r="Z73" s="173" t="s">
        <v>436</v>
      </c>
      <c r="AA73" s="194">
        <v>0</v>
      </c>
      <c r="AB73" s="194">
        <v>0</v>
      </c>
      <c r="AC73" s="194">
        <v>0</v>
      </c>
      <c r="AD73" s="194">
        <v>0</v>
      </c>
      <c r="AE73" s="194">
        <v>0</v>
      </c>
      <c r="AF73" s="195"/>
      <c r="AI73" s="173" t="s">
        <v>436</v>
      </c>
      <c r="AJ73" s="194">
        <v>1127</v>
      </c>
      <c r="AK73" s="194">
        <v>16</v>
      </c>
      <c r="AL73" s="194">
        <v>90</v>
      </c>
      <c r="AM73" s="194">
        <v>483</v>
      </c>
      <c r="AN73" s="194">
        <v>1860</v>
      </c>
      <c r="AO73" s="195"/>
    </row>
    <row r="74" spans="2:41" ht="15" thickBot="1" x14ac:dyDescent="0.4">
      <c r="B74" s="337" t="s">
        <v>436</v>
      </c>
      <c r="C74" s="194">
        <v>0.14068810334549001</v>
      </c>
      <c r="D74" s="194">
        <v>1.41139655673007E-4</v>
      </c>
      <c r="E74" s="194">
        <v>1.11489733508082E-3</v>
      </c>
      <c r="F74" s="194">
        <v>1.24867119801565E-2</v>
      </c>
      <c r="G74" s="194">
        <v>0.79947267188779703</v>
      </c>
      <c r="H74" s="195">
        <v>0.10430542447868101</v>
      </c>
      <c r="Z74" s="196"/>
      <c r="AA74" s="183"/>
      <c r="AB74" s="183"/>
      <c r="AC74" s="183"/>
      <c r="AD74" s="183"/>
      <c r="AE74" s="183"/>
      <c r="AF74" s="184"/>
      <c r="AI74" s="196"/>
      <c r="AJ74" s="183"/>
      <c r="AK74" s="183"/>
      <c r="AL74" s="183"/>
      <c r="AM74" s="183"/>
      <c r="AN74" s="183"/>
      <c r="AO74" s="184"/>
    </row>
    <row r="75" spans="2:41" x14ac:dyDescent="0.35">
      <c r="B75" s="338" t="s">
        <v>437</v>
      </c>
      <c r="C75" s="181">
        <f>SUM(C66:C74)</f>
        <v>16.940750557681326</v>
      </c>
      <c r="D75" s="181">
        <f t="shared" ref="D75:H75" si="3">SUM(D66:D74)</f>
        <v>0.14893728560214142</v>
      </c>
      <c r="E75" s="181">
        <f t="shared" si="3"/>
        <v>3.2999283529925685</v>
      </c>
      <c r="F75" s="181">
        <f t="shared" si="3"/>
        <v>3.665246593434905</v>
      </c>
      <c r="G75" s="181">
        <f t="shared" si="3"/>
        <v>83.268849909350905</v>
      </c>
      <c r="H75" s="181">
        <f t="shared" si="3"/>
        <v>12.480737961131764</v>
      </c>
      <c r="Z75" s="197" t="s">
        <v>438</v>
      </c>
      <c r="AA75" s="198">
        <v>0</v>
      </c>
      <c r="AB75" s="198">
        <v>0</v>
      </c>
      <c r="AC75" s="198">
        <v>0</v>
      </c>
      <c r="AD75" s="198">
        <v>0</v>
      </c>
      <c r="AE75" s="198">
        <v>0</v>
      </c>
      <c r="AF75" s="198"/>
      <c r="AI75" s="197" t="s">
        <v>438</v>
      </c>
      <c r="AJ75" s="198">
        <v>1</v>
      </c>
      <c r="AK75" s="198">
        <v>1</v>
      </c>
      <c r="AL75" s="198">
        <v>1</v>
      </c>
      <c r="AM75" s="198">
        <v>1</v>
      </c>
      <c r="AN75" s="198">
        <v>1</v>
      </c>
      <c r="AO75" s="198"/>
    </row>
    <row r="76" spans="2:41" x14ac:dyDescent="0.35">
      <c r="B76" s="197" t="s">
        <v>438</v>
      </c>
      <c r="C76" s="198">
        <v>0.36387868319963401</v>
      </c>
      <c r="D76" s="198">
        <v>0.38843111847128198</v>
      </c>
      <c r="E76" s="198">
        <v>0.57070511140235902</v>
      </c>
      <c r="F76" s="198">
        <v>0.45137390071835798</v>
      </c>
      <c r="G76" s="198">
        <v>0.31226475000229997</v>
      </c>
      <c r="H76" s="198">
        <v>0.41325056955823902</v>
      </c>
      <c r="Z76" s="199" t="s">
        <v>439</v>
      </c>
      <c r="AA76" s="149">
        <v>0</v>
      </c>
      <c r="AB76" s="149">
        <v>0</v>
      </c>
      <c r="AC76" s="149">
        <v>0</v>
      </c>
      <c r="AD76" s="149">
        <v>0</v>
      </c>
      <c r="AE76" s="149">
        <v>0</v>
      </c>
      <c r="AF76" s="149"/>
      <c r="AI76" s="199" t="s">
        <v>439</v>
      </c>
      <c r="AJ76" s="149">
        <v>1</v>
      </c>
      <c r="AK76" s="149">
        <v>1</v>
      </c>
      <c r="AL76" s="149">
        <v>1</v>
      </c>
      <c r="AM76" s="149">
        <v>1</v>
      </c>
      <c r="AN76" s="149">
        <v>1</v>
      </c>
      <c r="AO76" s="149"/>
    </row>
    <row r="77" spans="2:41" x14ac:dyDescent="0.35">
      <c r="B77" s="199" t="s">
        <v>439</v>
      </c>
      <c r="C77" s="149">
        <v>3.1179356003161501E-2</v>
      </c>
      <c r="D77" s="149">
        <v>1.00908132870216E-2</v>
      </c>
      <c r="E77" s="149">
        <v>2.6551332459589301E-2</v>
      </c>
      <c r="F77" s="149">
        <v>2.4311707416594101E-2</v>
      </c>
      <c r="G77" s="149">
        <v>2.1902982670875398E-2</v>
      </c>
      <c r="H77" s="149">
        <v>2.2107951574024499E-2</v>
      </c>
      <c r="Z77" s="199" t="s">
        <v>440</v>
      </c>
      <c r="AA77" s="149">
        <v>0</v>
      </c>
      <c r="AB77" s="149">
        <v>0</v>
      </c>
      <c r="AC77" s="149">
        <v>0</v>
      </c>
      <c r="AD77" s="149">
        <v>0</v>
      </c>
      <c r="AE77" s="149">
        <v>0</v>
      </c>
      <c r="AF77" s="149"/>
      <c r="AI77" s="199" t="s">
        <v>440</v>
      </c>
      <c r="AJ77" s="149">
        <v>1</v>
      </c>
      <c r="AK77" s="149">
        <v>1</v>
      </c>
      <c r="AL77" s="149">
        <v>1</v>
      </c>
      <c r="AM77" s="149">
        <v>1</v>
      </c>
      <c r="AN77" s="149">
        <v>1</v>
      </c>
      <c r="AO77" s="149"/>
    </row>
    <row r="78" spans="2:41" x14ac:dyDescent="0.35">
      <c r="B78" s="199" t="s">
        <v>440</v>
      </c>
      <c r="C78" s="149">
        <v>0.506588334785122</v>
      </c>
      <c r="D78" s="149">
        <v>6.8398965513533194E-2</v>
      </c>
      <c r="E78" s="149">
        <v>0.22927741371777999</v>
      </c>
      <c r="F78" s="149">
        <v>0.31204297265083902</v>
      </c>
      <c r="G78" s="149">
        <v>0.57137795529214697</v>
      </c>
      <c r="H78" s="149">
        <v>0.30514045095787901</v>
      </c>
      <c r="Z78" s="199" t="s">
        <v>441</v>
      </c>
      <c r="AA78" s="149">
        <v>0</v>
      </c>
      <c r="AB78" s="149">
        <v>0</v>
      </c>
      <c r="AC78" s="149">
        <v>0</v>
      </c>
      <c r="AD78" s="149">
        <v>0</v>
      </c>
      <c r="AE78" s="149">
        <v>0</v>
      </c>
      <c r="AF78" s="149"/>
      <c r="AI78" s="199" t="s">
        <v>441</v>
      </c>
      <c r="AJ78" s="149">
        <v>1</v>
      </c>
      <c r="AK78" s="149">
        <v>1</v>
      </c>
      <c r="AL78" s="149">
        <v>1</v>
      </c>
      <c r="AM78" s="149">
        <v>1</v>
      </c>
      <c r="AN78" s="149">
        <v>1</v>
      </c>
      <c r="AO78" s="149"/>
    </row>
    <row r="79" spans="2:41" x14ac:dyDescent="0.35">
      <c r="B79" s="199" t="s">
        <v>441</v>
      </c>
      <c r="C79" s="149">
        <v>6.1589238729457603E-2</v>
      </c>
      <c r="D79" s="149">
        <v>3.0096351338272701E-3</v>
      </c>
      <c r="E79" s="149">
        <v>1.7911751856705901E-2</v>
      </c>
      <c r="F79" s="149">
        <v>2.3607039697623702E-2</v>
      </c>
      <c r="G79" s="149">
        <v>7.3761515171036504E-2</v>
      </c>
      <c r="H79" s="149">
        <v>3.0883506555179501E-2</v>
      </c>
      <c r="Z79" s="199" t="s">
        <v>442</v>
      </c>
      <c r="AA79" s="149">
        <v>0</v>
      </c>
      <c r="AB79" s="149">
        <v>0</v>
      </c>
      <c r="AC79" s="149">
        <v>0</v>
      </c>
      <c r="AD79" s="149">
        <v>0</v>
      </c>
      <c r="AE79" s="149">
        <v>0</v>
      </c>
      <c r="AF79" s="149"/>
      <c r="AI79" s="199" t="s">
        <v>442</v>
      </c>
      <c r="AJ79" s="149">
        <v>1</v>
      </c>
      <c r="AK79" s="149">
        <v>1</v>
      </c>
      <c r="AL79" s="149">
        <v>1</v>
      </c>
      <c r="AM79" s="149">
        <v>1</v>
      </c>
      <c r="AN79" s="149">
        <v>1</v>
      </c>
      <c r="AO79" s="149"/>
    </row>
    <row r="80" spans="2:41" x14ac:dyDescent="0.35">
      <c r="B80" s="199" t="s">
        <v>442</v>
      </c>
      <c r="C80" s="149">
        <v>2.7342448478908201E-4</v>
      </c>
      <c r="D80" s="149">
        <v>8.7697461099222496E-2</v>
      </c>
      <c r="E80" s="149">
        <v>1.7146352118829099E-2</v>
      </c>
      <c r="F80" s="149">
        <v>6.3097960892954897E-3</v>
      </c>
      <c r="G80" s="149">
        <v>2.57682149069123E-4</v>
      </c>
      <c r="H80" s="149">
        <v>2.8210414950978899E-2</v>
      </c>
      <c r="Z80" s="199" t="s">
        <v>443</v>
      </c>
      <c r="AA80" s="149">
        <v>0</v>
      </c>
      <c r="AB80" s="149">
        <v>0</v>
      </c>
      <c r="AC80" s="149">
        <v>0</v>
      </c>
      <c r="AD80" s="149">
        <v>0</v>
      </c>
      <c r="AE80" s="149">
        <v>0</v>
      </c>
      <c r="AF80" s="149"/>
      <c r="AI80" s="199" t="s">
        <v>443</v>
      </c>
      <c r="AJ80" s="149">
        <v>1</v>
      </c>
      <c r="AK80" s="149">
        <v>1</v>
      </c>
      <c r="AL80" s="149">
        <v>1</v>
      </c>
      <c r="AM80" s="149">
        <v>1</v>
      </c>
      <c r="AN80" s="149">
        <v>1</v>
      </c>
      <c r="AO80" s="149"/>
    </row>
    <row r="81" spans="2:41" x14ac:dyDescent="0.35">
      <c r="B81" s="199" t="s">
        <v>443</v>
      </c>
      <c r="C81" s="149">
        <v>2.9759939278846601E-2</v>
      </c>
      <c r="D81" s="149">
        <v>0.417333831578721</v>
      </c>
      <c r="E81" s="149">
        <v>0.11437658366098701</v>
      </c>
      <c r="F81" s="149">
        <v>0.16237826026264601</v>
      </c>
      <c r="G81" s="149">
        <v>1.7867496157775099E-2</v>
      </c>
      <c r="H81" s="149" t="s">
        <v>444</v>
      </c>
      <c r="Z81" s="199" t="s">
        <v>445</v>
      </c>
      <c r="AA81" s="149">
        <v>0</v>
      </c>
      <c r="AB81" s="149">
        <v>0</v>
      </c>
      <c r="AC81" s="149">
        <v>0</v>
      </c>
      <c r="AD81" s="149">
        <v>0</v>
      </c>
      <c r="AE81" s="149">
        <v>0</v>
      </c>
      <c r="AF81" s="149"/>
      <c r="AI81" s="199" t="s">
        <v>445</v>
      </c>
      <c r="AJ81" s="149">
        <v>1</v>
      </c>
      <c r="AK81" s="149">
        <v>1</v>
      </c>
      <c r="AL81" s="149">
        <v>1</v>
      </c>
      <c r="AM81" s="149">
        <v>1</v>
      </c>
      <c r="AN81" s="149">
        <v>1</v>
      </c>
      <c r="AO81" s="149"/>
    </row>
    <row r="82" spans="2:41" x14ac:dyDescent="0.35">
      <c r="B82" s="199" t="s">
        <v>445</v>
      </c>
      <c r="C82" s="149">
        <v>6.73102351898806E-3</v>
      </c>
      <c r="D82" s="149">
        <v>2.5038174916391501E-2</v>
      </c>
      <c r="E82" s="149">
        <v>2.40314547837483E-2</v>
      </c>
      <c r="F82" s="149">
        <v>1.9976323164642502E-2</v>
      </c>
      <c r="G82" s="149">
        <v>2.5676185567959E-3</v>
      </c>
      <c r="H82" s="149">
        <v>1.70751005367973E-2</v>
      </c>
    </row>
  </sheetData>
  <mergeCells count="3">
    <mergeCell ref="B65:H65"/>
    <mergeCell ref="B44:H44"/>
    <mergeCell ref="B21:H21"/>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AA0D7-B90D-4FE9-9837-D92296F4A88D}">
  <sheetPr codeName="Sheet8"/>
  <dimension ref="A1:L668"/>
  <sheetViews>
    <sheetView workbookViewId="0">
      <selection activeCell="L668" sqref="L668"/>
    </sheetView>
  </sheetViews>
  <sheetFormatPr defaultRowHeight="14.5" x14ac:dyDescent="0.35"/>
  <cols>
    <col min="1" max="1" width="17.453125" style="45" customWidth="1"/>
    <col min="2" max="2" width="41.453125" customWidth="1"/>
    <col min="3" max="3" width="13" customWidth="1"/>
    <col min="4" max="4" width="15.26953125" hidden="1" customWidth="1"/>
    <col min="5" max="5" width="13.26953125" customWidth="1"/>
    <col min="6" max="6" width="11.54296875" customWidth="1"/>
    <col min="7" max="7" width="11.26953125" customWidth="1"/>
    <col min="8" max="8" width="13.1796875" customWidth="1"/>
    <col min="9" max="9" width="13.7265625" customWidth="1"/>
    <col min="10" max="10" width="12" customWidth="1"/>
    <col min="11" max="11" width="14" customWidth="1"/>
    <col min="12" max="12" width="16.7265625" bestFit="1" customWidth="1"/>
  </cols>
  <sheetData>
    <row r="1" spans="1:12" ht="37.5" customHeight="1" x14ac:dyDescent="0.35">
      <c r="A1" s="200" t="s">
        <v>446</v>
      </c>
      <c r="B1" s="200" t="s">
        <v>447</v>
      </c>
      <c r="C1" s="200" t="s">
        <v>448</v>
      </c>
      <c r="D1" s="200" t="s">
        <v>449</v>
      </c>
      <c r="E1" s="201" t="s">
        <v>450</v>
      </c>
      <c r="F1" s="201" t="s">
        <v>451</v>
      </c>
      <c r="G1" s="201" t="s">
        <v>452</v>
      </c>
      <c r="H1" s="201" t="s">
        <v>453</v>
      </c>
      <c r="I1" s="201" t="s">
        <v>454</v>
      </c>
      <c r="J1" s="201" t="s">
        <v>455</v>
      </c>
      <c r="K1" s="201" t="s">
        <v>456</v>
      </c>
      <c r="L1" s="201" t="s">
        <v>457</v>
      </c>
    </row>
    <row r="2" spans="1:12" x14ac:dyDescent="0.35">
      <c r="A2" s="45" t="s">
        <v>458</v>
      </c>
      <c r="B2" t="s">
        <v>459</v>
      </c>
      <c r="C2" s="202">
        <v>4655589</v>
      </c>
      <c r="D2" s="202">
        <v>197975791</v>
      </c>
      <c r="E2" s="202">
        <v>42</v>
      </c>
      <c r="F2" s="202">
        <v>924</v>
      </c>
      <c r="G2" s="202">
        <v>81</v>
      </c>
      <c r="H2" s="202">
        <v>2422148</v>
      </c>
      <c r="I2" s="202">
        <v>1645747</v>
      </c>
      <c r="J2" s="203">
        <f t="shared" ref="J2:J65" si="0">H2/C2</f>
        <v>0.52026671598373486</v>
      </c>
      <c r="K2" s="203">
        <f t="shared" ref="K2:K65" si="1">I2/C2</f>
        <v>0.3534992027861566</v>
      </c>
      <c r="L2" s="204">
        <v>0.46581742764560202</v>
      </c>
    </row>
    <row r="3" spans="1:12" x14ac:dyDescent="0.35">
      <c r="A3" s="45" t="s">
        <v>460</v>
      </c>
      <c r="B3" t="s">
        <v>461</v>
      </c>
      <c r="C3" s="202">
        <v>22084</v>
      </c>
      <c r="D3" s="202">
        <v>473288</v>
      </c>
      <c r="E3" s="202">
        <v>21</v>
      </c>
      <c r="F3" s="202">
        <v>586</v>
      </c>
      <c r="G3" s="202">
        <v>75</v>
      </c>
      <c r="H3" s="202">
        <v>6530</v>
      </c>
      <c r="I3" s="202">
        <v>2534</v>
      </c>
      <c r="J3" s="203">
        <f>H3/C3</f>
        <v>0.29568918674153233</v>
      </c>
      <c r="K3" s="203">
        <f t="shared" si="1"/>
        <v>0.11474370585038943</v>
      </c>
      <c r="L3" s="204">
        <v>0.20529908037245501</v>
      </c>
    </row>
    <row r="4" spans="1:12" x14ac:dyDescent="0.35">
      <c r="A4" s="45" t="s">
        <v>462</v>
      </c>
      <c r="B4" t="s">
        <v>463</v>
      </c>
      <c r="C4" s="202">
        <v>12831</v>
      </c>
      <c r="D4" s="202">
        <v>343478</v>
      </c>
      <c r="E4" s="202">
        <v>26</v>
      </c>
      <c r="F4" s="202">
        <v>453</v>
      </c>
      <c r="G4" s="202">
        <v>71</v>
      </c>
      <c r="H4" s="202">
        <v>4444</v>
      </c>
      <c r="I4" s="202">
        <v>1641</v>
      </c>
      <c r="J4" s="203">
        <f t="shared" si="0"/>
        <v>0.34634868677421871</v>
      </c>
      <c r="K4" s="203">
        <f t="shared" si="1"/>
        <v>0.12789338321253216</v>
      </c>
      <c r="L4" s="204">
        <v>0.21501498168904701</v>
      </c>
    </row>
    <row r="5" spans="1:12" x14ac:dyDescent="0.35">
      <c r="A5" s="45" t="s">
        <v>464</v>
      </c>
      <c r="B5" t="s">
        <v>465</v>
      </c>
      <c r="C5" s="202">
        <v>7265</v>
      </c>
      <c r="D5" s="202">
        <v>136850</v>
      </c>
      <c r="E5" s="202">
        <v>18</v>
      </c>
      <c r="F5" s="202">
        <v>448</v>
      </c>
      <c r="G5" s="202">
        <v>73</v>
      </c>
      <c r="H5" s="202">
        <v>1763</v>
      </c>
      <c r="I5" s="202">
        <v>643</v>
      </c>
      <c r="J5" s="203">
        <f t="shared" si="0"/>
        <v>0.24267033723331038</v>
      </c>
      <c r="K5" s="203">
        <f t="shared" si="1"/>
        <v>8.8506538196834142E-2</v>
      </c>
      <c r="L5" s="204">
        <v>0.22698492043655799</v>
      </c>
    </row>
    <row r="6" spans="1:12" x14ac:dyDescent="0.35">
      <c r="A6" s="45" t="s">
        <v>466</v>
      </c>
      <c r="B6" t="s">
        <v>467</v>
      </c>
      <c r="C6" s="202">
        <v>6995</v>
      </c>
      <c r="D6" s="202">
        <v>89021</v>
      </c>
      <c r="E6" s="202">
        <v>12</v>
      </c>
      <c r="F6" s="202">
        <v>411</v>
      </c>
      <c r="G6" s="202">
        <v>71</v>
      </c>
      <c r="H6" s="202">
        <v>1660</v>
      </c>
      <c r="I6" s="202">
        <v>596</v>
      </c>
      <c r="J6" s="203">
        <f t="shared" si="0"/>
        <v>0.23731236597569694</v>
      </c>
      <c r="K6" s="203">
        <f t="shared" si="1"/>
        <v>8.5203716940671914E-2</v>
      </c>
      <c r="L6" s="204">
        <v>0.14382946542515501</v>
      </c>
    </row>
    <row r="7" spans="1:12" x14ac:dyDescent="0.35">
      <c r="A7" s="205" t="s">
        <v>468</v>
      </c>
      <c r="B7" s="206" t="s">
        <v>469</v>
      </c>
      <c r="C7" s="207">
        <v>6720</v>
      </c>
      <c r="D7" s="202">
        <v>179281</v>
      </c>
      <c r="E7" s="207">
        <v>26</v>
      </c>
      <c r="F7" s="207">
        <v>433</v>
      </c>
      <c r="G7" s="207">
        <v>72</v>
      </c>
      <c r="H7" s="207">
        <v>2615</v>
      </c>
      <c r="I7" s="207">
        <v>1028</v>
      </c>
      <c r="J7" s="208">
        <f t="shared" si="0"/>
        <v>0.38913690476190477</v>
      </c>
      <c r="K7" s="208">
        <f t="shared" si="1"/>
        <v>0.15297619047619049</v>
      </c>
      <c r="L7" s="209">
        <v>0.21397921912124501</v>
      </c>
    </row>
    <row r="8" spans="1:12" s="211" customFormat="1" x14ac:dyDescent="0.35">
      <c r="A8" s="210" t="s">
        <v>470</v>
      </c>
      <c r="B8" s="211" t="s">
        <v>471</v>
      </c>
      <c r="C8" s="212">
        <v>5419</v>
      </c>
      <c r="D8" s="202">
        <v>100809</v>
      </c>
      <c r="E8" s="212">
        <v>18</v>
      </c>
      <c r="F8" s="212">
        <v>439</v>
      </c>
      <c r="G8" s="212">
        <v>73</v>
      </c>
      <c r="H8" s="212">
        <v>1555</v>
      </c>
      <c r="I8" s="212">
        <v>722</v>
      </c>
      <c r="J8" s="213">
        <f t="shared" si="0"/>
        <v>0.28695331241926553</v>
      </c>
      <c r="K8" s="213">
        <f t="shared" si="1"/>
        <v>0.1332349141908101</v>
      </c>
      <c r="L8" s="214">
        <v>0.215762795496344</v>
      </c>
    </row>
    <row r="9" spans="1:12" x14ac:dyDescent="0.35">
      <c r="A9" s="215" t="s">
        <v>472</v>
      </c>
      <c r="B9" s="127" t="s">
        <v>473</v>
      </c>
      <c r="C9" s="216">
        <v>5369</v>
      </c>
      <c r="D9" s="216">
        <v>284098</v>
      </c>
      <c r="E9" s="216">
        <v>52</v>
      </c>
      <c r="F9" s="216">
        <v>510</v>
      </c>
      <c r="G9" s="216">
        <v>74</v>
      </c>
      <c r="H9" s="216">
        <v>2792</v>
      </c>
      <c r="I9" s="216">
        <v>1450</v>
      </c>
      <c r="J9" s="217">
        <f t="shared" si="0"/>
        <v>0.52002235053082513</v>
      </c>
      <c r="K9" s="217">
        <f t="shared" si="1"/>
        <v>0.27006891413671075</v>
      </c>
      <c r="L9" s="218">
        <v>0.247643923617239</v>
      </c>
    </row>
    <row r="10" spans="1:12" x14ac:dyDescent="0.35">
      <c r="A10" s="45" t="s">
        <v>474</v>
      </c>
      <c r="B10" t="s">
        <v>475</v>
      </c>
      <c r="C10" s="202">
        <v>3828</v>
      </c>
      <c r="D10" s="202">
        <v>104112</v>
      </c>
      <c r="E10" s="202">
        <v>27</v>
      </c>
      <c r="F10" s="202">
        <v>397</v>
      </c>
      <c r="G10" s="202">
        <v>67</v>
      </c>
      <c r="H10" s="202">
        <v>1226</v>
      </c>
      <c r="I10" s="202">
        <v>560</v>
      </c>
      <c r="J10" s="203">
        <f t="shared" si="0"/>
        <v>0.32027168234064785</v>
      </c>
      <c r="K10" s="203">
        <f t="shared" si="1"/>
        <v>0.14629049111807732</v>
      </c>
      <c r="L10" s="204">
        <v>0.22659533817348099</v>
      </c>
    </row>
    <row r="11" spans="1:12" x14ac:dyDescent="0.35">
      <c r="A11" s="45" t="s">
        <v>476</v>
      </c>
      <c r="B11" t="s">
        <v>477</v>
      </c>
      <c r="C11" s="202">
        <v>3767</v>
      </c>
      <c r="D11" s="202">
        <v>198035</v>
      </c>
      <c r="E11" s="202">
        <v>52</v>
      </c>
      <c r="F11" s="202">
        <v>453</v>
      </c>
      <c r="G11" s="202">
        <v>74</v>
      </c>
      <c r="H11" s="202">
        <v>1721</v>
      </c>
      <c r="I11" s="202">
        <v>888</v>
      </c>
      <c r="J11" s="203">
        <f t="shared" si="0"/>
        <v>0.4568622245818954</v>
      </c>
      <c r="K11" s="203">
        <f t="shared" si="1"/>
        <v>0.23573135120785771</v>
      </c>
      <c r="L11" s="204">
        <v>0.266169041008602</v>
      </c>
    </row>
    <row r="12" spans="1:12" x14ac:dyDescent="0.35">
      <c r="A12" s="205" t="s">
        <v>478</v>
      </c>
      <c r="B12" s="206" t="s">
        <v>479</v>
      </c>
      <c r="C12" s="207">
        <v>3500</v>
      </c>
      <c r="D12" s="202">
        <v>57245</v>
      </c>
      <c r="E12" s="207">
        <v>16</v>
      </c>
      <c r="F12" s="207">
        <v>350</v>
      </c>
      <c r="G12" s="207">
        <v>67</v>
      </c>
      <c r="H12" s="207">
        <v>1337</v>
      </c>
      <c r="I12" s="207">
        <v>391</v>
      </c>
      <c r="J12" s="208">
        <f t="shared" si="0"/>
        <v>0.38200000000000001</v>
      </c>
      <c r="K12" s="208">
        <f t="shared" si="1"/>
        <v>0.11171428571428571</v>
      </c>
      <c r="L12" s="209">
        <v>8.5581561550830798E-2</v>
      </c>
    </row>
    <row r="13" spans="1:12" x14ac:dyDescent="0.35">
      <c r="A13" s="45" t="s">
        <v>480</v>
      </c>
      <c r="B13" t="s">
        <v>481</v>
      </c>
      <c r="C13" s="202">
        <v>1212</v>
      </c>
      <c r="D13" s="202">
        <v>60069</v>
      </c>
      <c r="E13" s="202">
        <v>49</v>
      </c>
      <c r="F13" s="202">
        <v>315</v>
      </c>
      <c r="G13" s="202">
        <v>63</v>
      </c>
      <c r="H13" s="202">
        <v>774</v>
      </c>
      <c r="I13" s="202">
        <v>371</v>
      </c>
      <c r="J13" s="203">
        <f t="shared" si="0"/>
        <v>0.63861386138613863</v>
      </c>
      <c r="K13" s="203">
        <f t="shared" si="1"/>
        <v>0.30610561056105612</v>
      </c>
      <c r="L13" s="204">
        <v>0.200096742986134</v>
      </c>
    </row>
    <row r="14" spans="1:12" x14ac:dyDescent="0.35">
      <c r="A14" s="45" t="s">
        <v>482</v>
      </c>
      <c r="B14" t="s">
        <v>483</v>
      </c>
      <c r="C14" s="202">
        <v>1121</v>
      </c>
      <c r="D14" s="202">
        <v>56614</v>
      </c>
      <c r="E14" s="202">
        <v>50</v>
      </c>
      <c r="F14" s="202">
        <v>307</v>
      </c>
      <c r="G14" s="202">
        <v>61</v>
      </c>
      <c r="H14" s="202">
        <v>820</v>
      </c>
      <c r="I14" s="202">
        <v>518</v>
      </c>
      <c r="J14" s="203">
        <f t="shared" si="0"/>
        <v>0.73148974130240851</v>
      </c>
      <c r="K14" s="203">
        <f t="shared" si="1"/>
        <v>0.46208742194469221</v>
      </c>
      <c r="L14" s="204">
        <v>0.144905273937532</v>
      </c>
    </row>
    <row r="15" spans="1:12" x14ac:dyDescent="0.35">
      <c r="A15" s="45" t="s">
        <v>484</v>
      </c>
      <c r="B15" t="s">
        <v>485</v>
      </c>
      <c r="C15" s="202">
        <v>1047</v>
      </c>
      <c r="D15" s="202">
        <v>20713</v>
      </c>
      <c r="E15" s="202">
        <v>19</v>
      </c>
      <c r="F15" s="202">
        <v>318</v>
      </c>
      <c r="G15" s="202">
        <v>63</v>
      </c>
      <c r="H15" s="202">
        <v>325</v>
      </c>
      <c r="I15" s="202">
        <v>149</v>
      </c>
      <c r="J15" s="203">
        <f t="shared" si="0"/>
        <v>0.3104106972301815</v>
      </c>
      <c r="K15" s="203">
        <f t="shared" si="1"/>
        <v>0.14231136580706782</v>
      </c>
      <c r="L15" s="204">
        <v>0.191483590995389</v>
      </c>
    </row>
    <row r="16" spans="1:12" x14ac:dyDescent="0.35">
      <c r="A16" s="45" t="s">
        <v>486</v>
      </c>
      <c r="B16" t="s">
        <v>487</v>
      </c>
      <c r="C16" s="202">
        <v>1036</v>
      </c>
      <c r="D16" s="202">
        <v>31391</v>
      </c>
      <c r="E16" s="202">
        <v>30</v>
      </c>
      <c r="F16" s="202">
        <v>311</v>
      </c>
      <c r="G16" s="202">
        <v>61</v>
      </c>
      <c r="H16" s="202">
        <v>317</v>
      </c>
      <c r="I16" s="202">
        <v>146</v>
      </c>
      <c r="J16" s="203">
        <f t="shared" si="0"/>
        <v>0.30598455598455598</v>
      </c>
      <c r="K16" s="203">
        <f t="shared" si="1"/>
        <v>0.14092664092664092</v>
      </c>
      <c r="L16" s="204">
        <v>0.25112895132965402</v>
      </c>
    </row>
    <row r="17" spans="1:12" x14ac:dyDescent="0.35">
      <c r="A17" s="205" t="s">
        <v>488</v>
      </c>
      <c r="B17" s="206" t="s">
        <v>489</v>
      </c>
      <c r="C17" s="207">
        <v>1023</v>
      </c>
      <c r="D17" s="202">
        <v>53610</v>
      </c>
      <c r="E17" s="207">
        <v>52</v>
      </c>
      <c r="F17" s="207">
        <v>359</v>
      </c>
      <c r="G17" s="207">
        <v>67</v>
      </c>
      <c r="H17" s="207">
        <v>443</v>
      </c>
      <c r="I17" s="207">
        <v>281</v>
      </c>
      <c r="J17" s="208">
        <f t="shared" si="0"/>
        <v>0.43304007820136853</v>
      </c>
      <c r="K17" s="208">
        <f t="shared" si="1"/>
        <v>0.27468230694037143</v>
      </c>
      <c r="L17" s="209">
        <v>0.24667599720083999</v>
      </c>
    </row>
    <row r="18" spans="1:12" x14ac:dyDescent="0.35">
      <c r="A18" s="45" t="s">
        <v>490</v>
      </c>
      <c r="B18" t="s">
        <v>491</v>
      </c>
      <c r="C18" s="202">
        <v>1022</v>
      </c>
      <c r="D18" s="202">
        <v>37193</v>
      </c>
      <c r="E18" s="202">
        <v>36</v>
      </c>
      <c r="F18" s="202">
        <v>313</v>
      </c>
      <c r="G18" s="202">
        <v>61</v>
      </c>
      <c r="H18" s="202">
        <v>486</v>
      </c>
      <c r="I18" s="202">
        <v>271</v>
      </c>
      <c r="J18" s="203">
        <f t="shared" si="0"/>
        <v>0.47553816046966729</v>
      </c>
      <c r="K18" s="203">
        <f t="shared" si="1"/>
        <v>0.26516634050880628</v>
      </c>
      <c r="L18" s="204">
        <v>0.191729323308271</v>
      </c>
    </row>
    <row r="19" spans="1:12" x14ac:dyDescent="0.35">
      <c r="A19" s="45" t="s">
        <v>492</v>
      </c>
      <c r="B19" t="s">
        <v>493</v>
      </c>
      <c r="C19" s="202">
        <v>918</v>
      </c>
      <c r="D19" s="202">
        <v>15518</v>
      </c>
      <c r="E19" s="202">
        <v>16</v>
      </c>
      <c r="F19" s="202">
        <v>255</v>
      </c>
      <c r="G19" s="202">
        <v>58</v>
      </c>
      <c r="H19" s="202">
        <v>251</v>
      </c>
      <c r="I19" s="202">
        <v>128</v>
      </c>
      <c r="J19" s="203">
        <f t="shared" si="0"/>
        <v>0.27342047930283225</v>
      </c>
      <c r="K19" s="203">
        <f t="shared" si="1"/>
        <v>0.13943355119825709</v>
      </c>
      <c r="L19" s="204">
        <v>0.21438695960311799</v>
      </c>
    </row>
    <row r="20" spans="1:12" x14ac:dyDescent="0.35">
      <c r="A20" s="45" t="s">
        <v>494</v>
      </c>
      <c r="B20" t="s">
        <v>495</v>
      </c>
      <c r="C20" s="202">
        <v>908</v>
      </c>
      <c r="D20" s="202">
        <v>14098</v>
      </c>
      <c r="E20" s="202">
        <v>15</v>
      </c>
      <c r="F20" s="202">
        <v>240</v>
      </c>
      <c r="G20" s="202">
        <v>58</v>
      </c>
      <c r="H20" s="202">
        <v>242</v>
      </c>
      <c r="I20" s="202">
        <v>78</v>
      </c>
      <c r="J20" s="203">
        <f t="shared" si="0"/>
        <v>0.26651982378854627</v>
      </c>
      <c r="K20" s="203">
        <f t="shared" si="1"/>
        <v>8.590308370044053E-2</v>
      </c>
      <c r="L20" s="204">
        <v>0.18283712784588399</v>
      </c>
    </row>
    <row r="21" spans="1:12" x14ac:dyDescent="0.35">
      <c r="A21" s="45" t="s">
        <v>496</v>
      </c>
      <c r="B21" t="s">
        <v>497</v>
      </c>
      <c r="C21" s="202">
        <v>852</v>
      </c>
      <c r="D21" s="202">
        <v>36139</v>
      </c>
      <c r="E21" s="202">
        <v>42</v>
      </c>
      <c r="F21" s="202">
        <v>328</v>
      </c>
      <c r="G21" s="202">
        <v>67</v>
      </c>
      <c r="H21" s="202">
        <v>488</v>
      </c>
      <c r="I21" s="202">
        <v>255</v>
      </c>
      <c r="J21" s="203">
        <f t="shared" si="0"/>
        <v>0.57276995305164324</v>
      </c>
      <c r="K21" s="203">
        <f t="shared" si="1"/>
        <v>0.29929577464788731</v>
      </c>
      <c r="L21" s="204">
        <v>0.30742877749729502</v>
      </c>
    </row>
    <row r="22" spans="1:12" x14ac:dyDescent="0.35">
      <c r="A22" s="45" t="s">
        <v>498</v>
      </c>
      <c r="B22" t="s">
        <v>499</v>
      </c>
      <c r="C22" s="202">
        <v>819</v>
      </c>
      <c r="D22" s="202">
        <v>53353</v>
      </c>
      <c r="E22" s="202">
        <v>65</v>
      </c>
      <c r="F22" s="202">
        <v>334</v>
      </c>
      <c r="G22" s="202">
        <v>61</v>
      </c>
      <c r="H22" s="202">
        <v>407</v>
      </c>
      <c r="I22" s="202">
        <v>226</v>
      </c>
      <c r="J22" s="203">
        <f t="shared" si="0"/>
        <v>0.49694749694749696</v>
      </c>
      <c r="K22" s="203">
        <f t="shared" si="1"/>
        <v>0.27594627594627597</v>
      </c>
      <c r="L22" s="204">
        <v>0.29377358490566002</v>
      </c>
    </row>
    <row r="23" spans="1:12" x14ac:dyDescent="0.35">
      <c r="A23" s="45" t="s">
        <v>500</v>
      </c>
      <c r="B23" t="s">
        <v>501</v>
      </c>
      <c r="C23" s="202">
        <v>806</v>
      </c>
      <c r="D23" s="202">
        <v>16241</v>
      </c>
      <c r="E23" s="202">
        <v>20</v>
      </c>
      <c r="F23" s="202">
        <v>242</v>
      </c>
      <c r="G23" s="202">
        <v>53</v>
      </c>
      <c r="H23" s="202">
        <v>311</v>
      </c>
      <c r="I23" s="202">
        <v>185</v>
      </c>
      <c r="J23" s="203">
        <f t="shared" si="0"/>
        <v>0.38585607940446648</v>
      </c>
      <c r="K23" s="203">
        <f t="shared" si="1"/>
        <v>0.22952853598014888</v>
      </c>
      <c r="L23" s="204">
        <v>0.110218140068886</v>
      </c>
    </row>
    <row r="24" spans="1:12" s="220" customFormat="1" x14ac:dyDescent="0.35">
      <c r="A24" s="219" t="s">
        <v>502</v>
      </c>
      <c r="B24" s="220" t="s">
        <v>503</v>
      </c>
      <c r="C24" s="221">
        <v>804</v>
      </c>
      <c r="D24" s="221">
        <v>63148</v>
      </c>
      <c r="E24" s="221">
        <v>78</v>
      </c>
      <c r="F24" s="221">
        <v>334</v>
      </c>
      <c r="G24" s="221">
        <v>63</v>
      </c>
      <c r="H24" s="221">
        <v>489</v>
      </c>
      <c r="I24" s="221">
        <v>286</v>
      </c>
      <c r="J24" s="222">
        <f t="shared" si="0"/>
        <v>0.60820895522388063</v>
      </c>
      <c r="K24" s="222">
        <f t="shared" si="1"/>
        <v>0.35572139303482586</v>
      </c>
      <c r="L24" s="223">
        <v>0.17416073245167901</v>
      </c>
    </row>
    <row r="25" spans="1:12" s="220" customFormat="1" x14ac:dyDescent="0.35">
      <c r="A25" s="219" t="s">
        <v>504</v>
      </c>
      <c r="B25" s="220" t="s">
        <v>505</v>
      </c>
      <c r="C25" s="221">
        <v>802</v>
      </c>
      <c r="D25" s="221">
        <v>24400</v>
      </c>
      <c r="E25" s="221">
        <v>30</v>
      </c>
      <c r="F25" s="221">
        <v>307</v>
      </c>
      <c r="G25" s="221">
        <v>66</v>
      </c>
      <c r="H25" s="221">
        <v>254</v>
      </c>
      <c r="I25" s="221">
        <v>138</v>
      </c>
      <c r="J25" s="222">
        <f t="shared" si="0"/>
        <v>0.3167082294264339</v>
      </c>
      <c r="K25" s="222">
        <f t="shared" si="1"/>
        <v>0.17206982543640897</v>
      </c>
      <c r="L25" s="223">
        <v>0.27815506508206</v>
      </c>
    </row>
    <row r="26" spans="1:12" x14ac:dyDescent="0.35">
      <c r="A26" s="45" t="s">
        <v>506</v>
      </c>
      <c r="B26" t="s">
        <v>507</v>
      </c>
      <c r="C26" s="202">
        <v>776</v>
      </c>
      <c r="D26" s="202">
        <v>7272</v>
      </c>
      <c r="E26" s="202">
        <v>9</v>
      </c>
      <c r="F26" s="202">
        <v>209</v>
      </c>
      <c r="G26" s="202">
        <v>53</v>
      </c>
      <c r="H26" s="202">
        <v>148</v>
      </c>
      <c r="I26" s="202">
        <v>87</v>
      </c>
      <c r="J26" s="203">
        <f t="shared" si="0"/>
        <v>0.19072164948453607</v>
      </c>
      <c r="K26" s="203">
        <f t="shared" si="1"/>
        <v>0.11211340206185567</v>
      </c>
      <c r="L26" s="204">
        <v>0.14012303485987701</v>
      </c>
    </row>
    <row r="27" spans="1:12" s="220" customFormat="1" x14ac:dyDescent="0.35">
      <c r="A27" s="219" t="s">
        <v>508</v>
      </c>
      <c r="B27" s="220" t="s">
        <v>509</v>
      </c>
      <c r="C27" s="221">
        <v>734</v>
      </c>
      <c r="D27" s="221">
        <v>28438</v>
      </c>
      <c r="E27" s="221">
        <v>38</v>
      </c>
      <c r="F27" s="221">
        <v>293</v>
      </c>
      <c r="G27" s="221">
        <v>62</v>
      </c>
      <c r="H27" s="221">
        <v>265</v>
      </c>
      <c r="I27" s="221">
        <v>140</v>
      </c>
      <c r="J27" s="222">
        <f t="shared" si="0"/>
        <v>0.36103542234332425</v>
      </c>
      <c r="K27" s="222">
        <f t="shared" si="1"/>
        <v>0.1907356948228883</v>
      </c>
      <c r="L27" s="223">
        <v>0.26880856760374799</v>
      </c>
    </row>
    <row r="28" spans="1:12" x14ac:dyDescent="0.35">
      <c r="A28" s="45" t="s">
        <v>510</v>
      </c>
      <c r="B28" t="s">
        <v>511</v>
      </c>
      <c r="C28" s="202">
        <v>730</v>
      </c>
      <c r="D28" s="202">
        <v>41778</v>
      </c>
      <c r="E28" s="202">
        <v>57</v>
      </c>
      <c r="F28" s="202">
        <v>314</v>
      </c>
      <c r="G28" s="202">
        <v>64</v>
      </c>
      <c r="H28" s="202">
        <v>337</v>
      </c>
      <c r="I28" s="202">
        <v>179</v>
      </c>
      <c r="J28" s="203">
        <f t="shared" si="0"/>
        <v>0.46164383561643835</v>
      </c>
      <c r="K28" s="203">
        <f t="shared" si="1"/>
        <v>0.24520547945205479</v>
      </c>
      <c r="L28" s="204">
        <v>0.22791293213828401</v>
      </c>
    </row>
    <row r="29" spans="1:12" x14ac:dyDescent="0.35">
      <c r="A29" s="45" t="s">
        <v>512</v>
      </c>
      <c r="B29" t="s">
        <v>513</v>
      </c>
      <c r="C29" s="202">
        <v>684</v>
      </c>
      <c r="D29" s="202">
        <v>19893</v>
      </c>
      <c r="E29" s="202">
        <v>29</v>
      </c>
      <c r="F29" s="202">
        <v>206</v>
      </c>
      <c r="G29" s="202">
        <v>52</v>
      </c>
      <c r="H29" s="202">
        <v>287</v>
      </c>
      <c r="I29" s="202">
        <v>160</v>
      </c>
      <c r="J29" s="203">
        <f t="shared" si="0"/>
        <v>0.41959064327485379</v>
      </c>
      <c r="K29" s="203">
        <f t="shared" si="1"/>
        <v>0.23391812865497075</v>
      </c>
      <c r="L29" s="204">
        <v>0.186174391201885</v>
      </c>
    </row>
    <row r="30" spans="1:12" x14ac:dyDescent="0.35">
      <c r="A30" s="45" t="s">
        <v>514</v>
      </c>
      <c r="B30" t="s">
        <v>515</v>
      </c>
      <c r="C30" s="202">
        <v>671</v>
      </c>
      <c r="D30" s="202">
        <v>23708</v>
      </c>
      <c r="E30" s="202">
        <v>35</v>
      </c>
      <c r="F30" s="202">
        <v>265</v>
      </c>
      <c r="G30" s="202">
        <v>57</v>
      </c>
      <c r="H30" s="202">
        <v>302</v>
      </c>
      <c r="I30" s="202">
        <v>192</v>
      </c>
      <c r="J30" s="203">
        <f t="shared" si="0"/>
        <v>0.45007451564828616</v>
      </c>
      <c r="K30" s="203">
        <f t="shared" si="1"/>
        <v>0.28614008941877794</v>
      </c>
      <c r="L30" s="204">
        <v>0.210869565217391</v>
      </c>
    </row>
    <row r="31" spans="1:12" x14ac:dyDescent="0.35">
      <c r="A31" s="45" t="s">
        <v>516</v>
      </c>
      <c r="B31" t="s">
        <v>517</v>
      </c>
      <c r="C31" s="202">
        <v>662</v>
      </c>
      <c r="D31" s="202">
        <v>22112</v>
      </c>
      <c r="E31" s="202">
        <v>33</v>
      </c>
      <c r="F31" s="202">
        <v>285</v>
      </c>
      <c r="G31" s="202">
        <v>58</v>
      </c>
      <c r="H31" s="202">
        <v>178</v>
      </c>
      <c r="I31" s="202">
        <v>96</v>
      </c>
      <c r="J31" s="203">
        <f t="shared" si="0"/>
        <v>0.26888217522658608</v>
      </c>
      <c r="K31" s="203">
        <f t="shared" si="1"/>
        <v>0.14501510574018128</v>
      </c>
      <c r="L31" s="204">
        <v>0.33469539375928697</v>
      </c>
    </row>
    <row r="32" spans="1:12" x14ac:dyDescent="0.35">
      <c r="A32" s="45" t="s">
        <v>518</v>
      </c>
      <c r="B32" t="s">
        <v>519</v>
      </c>
      <c r="C32" s="202">
        <v>612</v>
      </c>
      <c r="D32" s="202">
        <v>12233</v>
      </c>
      <c r="E32" s="202">
        <v>19</v>
      </c>
      <c r="F32" s="202">
        <v>269</v>
      </c>
      <c r="G32" s="202">
        <v>58</v>
      </c>
      <c r="H32" s="202">
        <v>133</v>
      </c>
      <c r="I32" s="202">
        <v>76</v>
      </c>
      <c r="J32" s="203">
        <f t="shared" si="0"/>
        <v>0.2173202614379085</v>
      </c>
      <c r="K32" s="203">
        <f t="shared" si="1"/>
        <v>0.12418300653594772</v>
      </c>
      <c r="L32" s="204">
        <v>0.19005982512655301</v>
      </c>
    </row>
    <row r="33" spans="1:12" x14ac:dyDescent="0.35">
      <c r="A33" s="45" t="s">
        <v>520</v>
      </c>
      <c r="B33" t="s">
        <v>521</v>
      </c>
      <c r="C33" s="202">
        <v>601</v>
      </c>
      <c r="D33" s="202">
        <v>25788</v>
      </c>
      <c r="E33" s="202">
        <v>42</v>
      </c>
      <c r="F33" s="202">
        <v>318</v>
      </c>
      <c r="G33" s="202">
        <v>64</v>
      </c>
      <c r="H33" s="202">
        <v>311</v>
      </c>
      <c r="I33" s="202">
        <v>147</v>
      </c>
      <c r="J33" s="203">
        <f t="shared" si="0"/>
        <v>0.51747088186356072</v>
      </c>
      <c r="K33" s="203">
        <f t="shared" si="1"/>
        <v>0.24459234608985025</v>
      </c>
      <c r="L33" s="204">
        <v>0.24900990099009901</v>
      </c>
    </row>
    <row r="34" spans="1:12" x14ac:dyDescent="0.35">
      <c r="A34" s="45" t="s">
        <v>522</v>
      </c>
      <c r="B34" t="s">
        <v>475</v>
      </c>
      <c r="C34" s="202">
        <v>583</v>
      </c>
      <c r="D34" s="202">
        <v>24847</v>
      </c>
      <c r="E34" s="202">
        <v>42</v>
      </c>
      <c r="F34" s="202">
        <v>270</v>
      </c>
      <c r="G34" s="202">
        <v>56</v>
      </c>
      <c r="H34" s="202">
        <v>270</v>
      </c>
      <c r="I34" s="202">
        <v>170</v>
      </c>
      <c r="J34" s="203">
        <f t="shared" si="0"/>
        <v>0.46312178387650088</v>
      </c>
      <c r="K34" s="203">
        <f t="shared" si="1"/>
        <v>0.29159519725557459</v>
      </c>
      <c r="L34" s="204">
        <v>0.20961386918833699</v>
      </c>
    </row>
    <row r="35" spans="1:12" x14ac:dyDescent="0.35">
      <c r="A35" s="45" t="s">
        <v>523</v>
      </c>
      <c r="B35" t="s">
        <v>524</v>
      </c>
      <c r="C35" s="202">
        <v>566</v>
      </c>
      <c r="D35" s="202">
        <v>19755</v>
      </c>
      <c r="E35" s="202">
        <v>34</v>
      </c>
      <c r="F35" s="202">
        <v>249</v>
      </c>
      <c r="G35" s="202">
        <v>58</v>
      </c>
      <c r="H35" s="202">
        <v>259</v>
      </c>
      <c r="I35" s="202">
        <v>107</v>
      </c>
      <c r="J35" s="203">
        <f t="shared" si="0"/>
        <v>0.4575971731448763</v>
      </c>
      <c r="K35" s="203">
        <f t="shared" si="1"/>
        <v>0.18904593639575973</v>
      </c>
      <c r="L35" s="204">
        <v>0.30475844533236501</v>
      </c>
    </row>
    <row r="36" spans="1:12" x14ac:dyDescent="0.35">
      <c r="A36" s="45" t="s">
        <v>525</v>
      </c>
      <c r="B36" t="s">
        <v>526</v>
      </c>
      <c r="C36" s="202">
        <v>553</v>
      </c>
      <c r="D36" s="202">
        <v>14179</v>
      </c>
      <c r="E36" s="202">
        <v>25</v>
      </c>
      <c r="F36" s="202">
        <v>238</v>
      </c>
      <c r="G36" s="202">
        <v>55</v>
      </c>
      <c r="H36" s="202">
        <v>208</v>
      </c>
      <c r="I36" s="202">
        <v>84</v>
      </c>
      <c r="J36" s="203">
        <f t="shared" si="0"/>
        <v>0.37613019891500904</v>
      </c>
      <c r="K36" s="203">
        <f t="shared" si="1"/>
        <v>0.15189873417721519</v>
      </c>
      <c r="L36" s="204">
        <v>0.16619585687382299</v>
      </c>
    </row>
    <row r="37" spans="1:12" x14ac:dyDescent="0.35">
      <c r="A37" s="45" t="s">
        <v>527</v>
      </c>
      <c r="B37" t="s">
        <v>528</v>
      </c>
      <c r="C37" s="202">
        <v>529</v>
      </c>
      <c r="D37" s="202">
        <v>14829</v>
      </c>
      <c r="E37" s="202">
        <v>28</v>
      </c>
      <c r="F37" s="202">
        <v>257</v>
      </c>
      <c r="G37" s="202">
        <v>55</v>
      </c>
      <c r="H37" s="202">
        <v>229</v>
      </c>
      <c r="I37" s="202">
        <v>98</v>
      </c>
      <c r="J37" s="203">
        <f t="shared" si="0"/>
        <v>0.43289224952741023</v>
      </c>
      <c r="K37" s="203">
        <f t="shared" si="1"/>
        <v>0.18525519848771266</v>
      </c>
      <c r="L37" s="204">
        <v>0.22326732673267299</v>
      </c>
    </row>
    <row r="38" spans="1:12" x14ac:dyDescent="0.35">
      <c r="A38" s="45" t="s">
        <v>529</v>
      </c>
      <c r="B38" t="s">
        <v>530</v>
      </c>
      <c r="C38" s="202">
        <v>503</v>
      </c>
      <c r="D38" s="202">
        <v>10724</v>
      </c>
      <c r="E38" s="202">
        <v>21</v>
      </c>
      <c r="F38" s="202">
        <v>159</v>
      </c>
      <c r="G38" s="202">
        <v>45</v>
      </c>
      <c r="H38" s="202">
        <v>121</v>
      </c>
      <c r="I38" s="202">
        <v>40</v>
      </c>
      <c r="J38" s="203">
        <f t="shared" si="0"/>
        <v>0.24055666003976142</v>
      </c>
      <c r="K38" s="203">
        <f t="shared" si="1"/>
        <v>7.9522862823061632E-2</v>
      </c>
      <c r="L38" s="204">
        <v>9.0850097339390007E-2</v>
      </c>
    </row>
    <row r="39" spans="1:12" s="220" customFormat="1" x14ac:dyDescent="0.35">
      <c r="A39" s="219" t="s">
        <v>531</v>
      </c>
      <c r="B39" s="220" t="s">
        <v>532</v>
      </c>
      <c r="C39" s="221">
        <v>479</v>
      </c>
      <c r="D39" s="221">
        <v>14096</v>
      </c>
      <c r="E39" s="221">
        <v>29</v>
      </c>
      <c r="F39" s="221">
        <v>269</v>
      </c>
      <c r="G39" s="221">
        <v>58</v>
      </c>
      <c r="H39" s="221">
        <v>146</v>
      </c>
      <c r="I39" s="221">
        <v>78</v>
      </c>
      <c r="J39" s="222">
        <f t="shared" si="0"/>
        <v>0.30480167014613779</v>
      </c>
      <c r="K39" s="222">
        <f t="shared" si="1"/>
        <v>0.162839248434238</v>
      </c>
      <c r="L39" s="223">
        <v>0.28571428571428598</v>
      </c>
    </row>
    <row r="40" spans="1:12" x14ac:dyDescent="0.35">
      <c r="A40" s="45" t="s">
        <v>533</v>
      </c>
      <c r="B40" t="s">
        <v>534</v>
      </c>
      <c r="C40" s="202">
        <v>451</v>
      </c>
      <c r="D40" s="202">
        <v>17127</v>
      </c>
      <c r="E40" s="202">
        <v>37</v>
      </c>
      <c r="F40" s="202">
        <v>243</v>
      </c>
      <c r="G40" s="202">
        <v>54</v>
      </c>
      <c r="H40" s="202">
        <v>211</v>
      </c>
      <c r="I40" s="202">
        <v>100</v>
      </c>
      <c r="J40" s="203">
        <f t="shared" si="0"/>
        <v>0.46784922394678491</v>
      </c>
      <c r="K40" s="203">
        <f t="shared" si="1"/>
        <v>0.22172949002217296</v>
      </c>
      <c r="L40" s="204">
        <v>0.22441742654508601</v>
      </c>
    </row>
    <row r="41" spans="1:12" x14ac:dyDescent="0.35">
      <c r="A41" s="45" t="s">
        <v>535</v>
      </c>
      <c r="B41" t="s">
        <v>536</v>
      </c>
      <c r="C41" s="202">
        <v>447</v>
      </c>
      <c r="D41" s="202">
        <v>13181</v>
      </c>
      <c r="E41" s="202">
        <v>29</v>
      </c>
      <c r="F41" s="202">
        <v>243</v>
      </c>
      <c r="G41" s="202">
        <v>60</v>
      </c>
      <c r="H41" s="202">
        <v>171</v>
      </c>
      <c r="I41" s="202">
        <v>120</v>
      </c>
      <c r="J41" s="203">
        <f t="shared" si="0"/>
        <v>0.3825503355704698</v>
      </c>
      <c r="K41" s="203">
        <f t="shared" si="1"/>
        <v>0.26845637583892618</v>
      </c>
      <c r="L41" s="204">
        <v>0.145977623867874</v>
      </c>
    </row>
    <row r="42" spans="1:12" x14ac:dyDescent="0.35">
      <c r="A42" s="45" t="s">
        <v>537</v>
      </c>
      <c r="B42" t="s">
        <v>538</v>
      </c>
      <c r="C42" s="202">
        <v>418</v>
      </c>
      <c r="D42" s="202">
        <v>27447</v>
      </c>
      <c r="E42" s="202">
        <v>65</v>
      </c>
      <c r="F42" s="202">
        <v>288</v>
      </c>
      <c r="G42" s="202">
        <v>62</v>
      </c>
      <c r="H42" s="202">
        <v>199</v>
      </c>
      <c r="I42" s="202">
        <v>117</v>
      </c>
      <c r="J42" s="203">
        <f t="shared" si="0"/>
        <v>0.47607655502392343</v>
      </c>
      <c r="K42" s="203">
        <f t="shared" si="1"/>
        <v>0.27990430622009571</v>
      </c>
      <c r="L42" s="204">
        <v>0.123402163225172</v>
      </c>
    </row>
    <row r="43" spans="1:12" x14ac:dyDescent="0.35">
      <c r="A43" s="45" t="s">
        <v>539</v>
      </c>
      <c r="B43" t="e">
        <v>#N/A</v>
      </c>
      <c r="C43" s="202">
        <v>396</v>
      </c>
      <c r="D43" s="202">
        <v>9076</v>
      </c>
      <c r="E43" s="202">
        <v>22</v>
      </c>
      <c r="F43" s="202">
        <v>195</v>
      </c>
      <c r="G43" s="202">
        <v>51</v>
      </c>
      <c r="H43" s="202">
        <v>214</v>
      </c>
      <c r="I43" s="202">
        <v>66</v>
      </c>
      <c r="J43" s="203">
        <f t="shared" si="0"/>
        <v>0.54040404040404044</v>
      </c>
      <c r="K43" s="203">
        <f t="shared" si="1"/>
        <v>0.16666666666666666</v>
      </c>
      <c r="L43" s="204">
        <v>0.11020992366412199</v>
      </c>
    </row>
    <row r="44" spans="1:12" x14ac:dyDescent="0.35">
      <c r="A44" s="45" t="s">
        <v>540</v>
      </c>
      <c r="B44" t="s">
        <v>541</v>
      </c>
      <c r="C44" s="202">
        <v>392</v>
      </c>
      <c r="D44" s="202">
        <v>11935</v>
      </c>
      <c r="E44" s="202">
        <v>30</v>
      </c>
      <c r="F44" s="202">
        <v>248</v>
      </c>
      <c r="G44" s="202">
        <v>56</v>
      </c>
      <c r="H44" s="202">
        <v>155</v>
      </c>
      <c r="I44" s="202">
        <v>69</v>
      </c>
      <c r="J44" s="203">
        <f t="shared" si="0"/>
        <v>0.39540816326530615</v>
      </c>
      <c r="K44" s="203">
        <f t="shared" si="1"/>
        <v>0.17602040816326531</v>
      </c>
      <c r="L44" s="204">
        <v>0.18378024852845001</v>
      </c>
    </row>
    <row r="45" spans="1:12" x14ac:dyDescent="0.35">
      <c r="A45" s="45" t="s">
        <v>542</v>
      </c>
      <c r="B45" t="s">
        <v>543</v>
      </c>
      <c r="C45" s="202">
        <v>390</v>
      </c>
      <c r="D45" s="202">
        <v>9076</v>
      </c>
      <c r="E45" s="202">
        <v>23</v>
      </c>
      <c r="F45" s="202">
        <v>197</v>
      </c>
      <c r="G45" s="202">
        <v>48</v>
      </c>
      <c r="H45" s="202">
        <v>110</v>
      </c>
      <c r="I45" s="202">
        <v>55</v>
      </c>
      <c r="J45" s="203">
        <f t="shared" si="0"/>
        <v>0.28205128205128205</v>
      </c>
      <c r="K45" s="203">
        <f t="shared" si="1"/>
        <v>0.14102564102564102</v>
      </c>
      <c r="L45" s="204">
        <v>0.18515429524603799</v>
      </c>
    </row>
    <row r="46" spans="1:12" x14ac:dyDescent="0.35">
      <c r="A46" s="45" t="s">
        <v>544</v>
      </c>
      <c r="B46" t="s">
        <v>545</v>
      </c>
      <c r="C46" s="202">
        <v>378</v>
      </c>
      <c r="D46" s="202">
        <v>9936</v>
      </c>
      <c r="E46" s="202">
        <v>26</v>
      </c>
      <c r="F46" s="202">
        <v>230</v>
      </c>
      <c r="G46" s="202">
        <v>55</v>
      </c>
      <c r="H46" s="202">
        <v>82</v>
      </c>
      <c r="I46" s="202">
        <v>40</v>
      </c>
      <c r="J46" s="203">
        <f t="shared" si="0"/>
        <v>0.21693121693121692</v>
      </c>
      <c r="K46" s="203">
        <f t="shared" si="1"/>
        <v>0.10582010582010581</v>
      </c>
      <c r="L46" s="204">
        <v>0.29093198992443298</v>
      </c>
    </row>
    <row r="47" spans="1:12" x14ac:dyDescent="0.35">
      <c r="A47" s="45" t="s">
        <v>546</v>
      </c>
      <c r="B47" t="s">
        <v>547</v>
      </c>
      <c r="C47" s="202">
        <v>376</v>
      </c>
      <c r="D47" s="202">
        <v>14997</v>
      </c>
      <c r="E47" s="202">
        <v>39</v>
      </c>
      <c r="F47" s="202">
        <v>211</v>
      </c>
      <c r="G47" s="202">
        <v>50</v>
      </c>
      <c r="H47" s="202">
        <v>182</v>
      </c>
      <c r="I47" s="202">
        <v>83</v>
      </c>
      <c r="J47" s="203">
        <f t="shared" si="0"/>
        <v>0.48404255319148937</v>
      </c>
      <c r="K47" s="203">
        <f t="shared" si="1"/>
        <v>0.22074468085106383</v>
      </c>
      <c r="L47" s="204">
        <v>0.153725078698846</v>
      </c>
    </row>
    <row r="48" spans="1:12" x14ac:dyDescent="0.35">
      <c r="A48" s="45" t="s">
        <v>548</v>
      </c>
      <c r="B48" t="s">
        <v>549</v>
      </c>
      <c r="C48" s="202">
        <v>375</v>
      </c>
      <c r="D48" s="202">
        <v>17945</v>
      </c>
      <c r="E48" s="202">
        <v>47</v>
      </c>
      <c r="F48" s="202">
        <v>280</v>
      </c>
      <c r="G48" s="202">
        <v>59</v>
      </c>
      <c r="H48" s="202">
        <v>149</v>
      </c>
      <c r="I48" s="202">
        <v>89</v>
      </c>
      <c r="J48" s="203">
        <f t="shared" si="0"/>
        <v>0.39733333333333332</v>
      </c>
      <c r="K48" s="203">
        <f t="shared" si="1"/>
        <v>0.23733333333333334</v>
      </c>
      <c r="L48" s="204">
        <v>0.28268156424580998</v>
      </c>
    </row>
    <row r="49" spans="1:12" x14ac:dyDescent="0.35">
      <c r="A49" s="45" t="s">
        <v>550</v>
      </c>
      <c r="B49" t="s">
        <v>551</v>
      </c>
      <c r="C49" s="202">
        <v>374</v>
      </c>
      <c r="D49" s="202">
        <v>14185</v>
      </c>
      <c r="E49" s="202">
        <v>37</v>
      </c>
      <c r="F49" s="202">
        <v>230</v>
      </c>
      <c r="G49" s="202">
        <v>52</v>
      </c>
      <c r="H49" s="202">
        <v>119</v>
      </c>
      <c r="I49" s="202">
        <v>75</v>
      </c>
      <c r="J49" s="203">
        <f t="shared" si="0"/>
        <v>0.31818181818181818</v>
      </c>
      <c r="K49" s="203">
        <f t="shared" si="1"/>
        <v>0.20053475935828877</v>
      </c>
      <c r="L49" s="204">
        <v>0.12863293864370301</v>
      </c>
    </row>
    <row r="50" spans="1:12" x14ac:dyDescent="0.35">
      <c r="A50" s="45" t="s">
        <v>552</v>
      </c>
      <c r="B50" t="s">
        <v>553</v>
      </c>
      <c r="C50" s="202">
        <v>368</v>
      </c>
      <c r="D50" s="202">
        <v>15504</v>
      </c>
      <c r="E50" s="202">
        <v>42</v>
      </c>
      <c r="F50" s="202">
        <v>261</v>
      </c>
      <c r="G50" s="202">
        <v>59</v>
      </c>
      <c r="H50" s="202">
        <v>136</v>
      </c>
      <c r="I50" s="202">
        <v>81</v>
      </c>
      <c r="J50" s="203">
        <f t="shared" si="0"/>
        <v>0.36956521739130432</v>
      </c>
      <c r="K50" s="203">
        <f t="shared" si="1"/>
        <v>0.22010869565217392</v>
      </c>
      <c r="L50" s="204">
        <v>0.26506804925469901</v>
      </c>
    </row>
    <row r="51" spans="1:12" x14ac:dyDescent="0.35">
      <c r="A51" s="45" t="s">
        <v>554</v>
      </c>
      <c r="B51" t="s">
        <v>555</v>
      </c>
      <c r="C51" s="202">
        <v>365</v>
      </c>
      <c r="D51" s="202">
        <v>10160</v>
      </c>
      <c r="E51" s="202">
        <v>27</v>
      </c>
      <c r="F51" s="202">
        <v>194</v>
      </c>
      <c r="G51" s="202">
        <v>45</v>
      </c>
      <c r="H51" s="202">
        <v>132</v>
      </c>
      <c r="I51" s="202">
        <v>86</v>
      </c>
      <c r="J51" s="203">
        <f t="shared" si="0"/>
        <v>0.36164383561643837</v>
      </c>
      <c r="K51" s="203">
        <f t="shared" si="1"/>
        <v>0.23561643835616439</v>
      </c>
      <c r="L51" s="204">
        <v>0.158719346049046</v>
      </c>
    </row>
    <row r="52" spans="1:12" x14ac:dyDescent="0.35">
      <c r="A52" s="45" t="s">
        <v>556</v>
      </c>
      <c r="B52" t="s">
        <v>557</v>
      </c>
      <c r="C52" s="202">
        <v>359</v>
      </c>
      <c r="D52" s="202">
        <v>7793</v>
      </c>
      <c r="E52" s="202">
        <v>21</v>
      </c>
      <c r="F52" s="202">
        <v>214</v>
      </c>
      <c r="G52" s="202">
        <v>49</v>
      </c>
      <c r="H52" s="202">
        <v>146</v>
      </c>
      <c r="I52" s="202">
        <v>64</v>
      </c>
      <c r="J52" s="203">
        <f t="shared" si="0"/>
        <v>0.40668523676880225</v>
      </c>
      <c r="K52" s="203">
        <f t="shared" si="1"/>
        <v>0.17827298050139276</v>
      </c>
      <c r="L52" s="204">
        <v>0.12023809523809501</v>
      </c>
    </row>
    <row r="53" spans="1:12" x14ac:dyDescent="0.35">
      <c r="A53" s="45" t="s">
        <v>558</v>
      </c>
      <c r="B53" t="s">
        <v>559</v>
      </c>
      <c r="C53" s="202">
        <v>352</v>
      </c>
      <c r="D53" s="202">
        <v>22889</v>
      </c>
      <c r="E53" s="202">
        <v>65</v>
      </c>
      <c r="F53" s="202">
        <v>294</v>
      </c>
      <c r="G53" s="202">
        <v>57</v>
      </c>
      <c r="H53" s="202">
        <v>165</v>
      </c>
      <c r="I53" s="202">
        <v>92</v>
      </c>
      <c r="J53" s="203">
        <f t="shared" si="0"/>
        <v>0.46875</v>
      </c>
      <c r="K53" s="203">
        <f t="shared" si="1"/>
        <v>0.26136363636363635</v>
      </c>
      <c r="L53" s="204">
        <v>0.30368763557483702</v>
      </c>
    </row>
    <row r="54" spans="1:12" s="220" customFormat="1" x14ac:dyDescent="0.35">
      <c r="A54" s="219" t="s">
        <v>560</v>
      </c>
      <c r="B54" s="220" t="s">
        <v>561</v>
      </c>
      <c r="C54" s="221">
        <v>349</v>
      </c>
      <c r="D54" s="221">
        <v>14773</v>
      </c>
      <c r="E54" s="221">
        <v>42</v>
      </c>
      <c r="F54" s="221">
        <v>226</v>
      </c>
      <c r="G54" s="221">
        <v>51</v>
      </c>
      <c r="H54" s="221">
        <v>171</v>
      </c>
      <c r="I54" s="221">
        <v>79</v>
      </c>
      <c r="J54" s="222">
        <f t="shared" si="0"/>
        <v>0.48997134670487108</v>
      </c>
      <c r="K54" s="222">
        <f t="shared" si="1"/>
        <v>0.22636103151862463</v>
      </c>
      <c r="L54" s="223">
        <v>0.20789473684210499</v>
      </c>
    </row>
    <row r="55" spans="1:12" x14ac:dyDescent="0.35">
      <c r="A55" s="45" t="s">
        <v>562</v>
      </c>
      <c r="B55" t="s">
        <v>563</v>
      </c>
      <c r="C55" s="202">
        <v>339</v>
      </c>
      <c r="D55" s="202">
        <v>16337</v>
      </c>
      <c r="E55" s="202">
        <v>48</v>
      </c>
      <c r="F55" s="202">
        <v>258</v>
      </c>
      <c r="G55" s="202">
        <v>57</v>
      </c>
      <c r="H55" s="202">
        <v>148</v>
      </c>
      <c r="I55" s="202">
        <v>107</v>
      </c>
      <c r="J55" s="203">
        <f t="shared" si="0"/>
        <v>0.43657817109144542</v>
      </c>
      <c r="K55" s="203">
        <f t="shared" si="1"/>
        <v>0.31563421828908556</v>
      </c>
      <c r="L55" s="204">
        <v>0.24085684430512</v>
      </c>
    </row>
    <row r="56" spans="1:12" x14ac:dyDescent="0.35">
      <c r="A56" s="45" t="s">
        <v>564</v>
      </c>
      <c r="B56" t="s">
        <v>565</v>
      </c>
      <c r="C56" s="202">
        <v>316</v>
      </c>
      <c r="D56" s="202">
        <v>12510</v>
      </c>
      <c r="E56" s="202">
        <v>39</v>
      </c>
      <c r="F56" s="202">
        <v>210</v>
      </c>
      <c r="G56" s="202">
        <v>48</v>
      </c>
      <c r="H56" s="202">
        <v>168</v>
      </c>
      <c r="I56" s="202">
        <v>92</v>
      </c>
      <c r="J56" s="203">
        <f t="shared" si="0"/>
        <v>0.53164556962025311</v>
      </c>
      <c r="K56" s="203">
        <f t="shared" si="1"/>
        <v>0.29113924050632911</v>
      </c>
      <c r="L56" s="204">
        <v>0.14551724137930999</v>
      </c>
    </row>
    <row r="57" spans="1:12" x14ac:dyDescent="0.35">
      <c r="A57" s="45" t="s">
        <v>566</v>
      </c>
      <c r="B57" t="s">
        <v>567</v>
      </c>
      <c r="C57" s="202">
        <v>304</v>
      </c>
      <c r="D57" s="202">
        <v>6304</v>
      </c>
      <c r="E57" s="202">
        <v>20</v>
      </c>
      <c r="F57" s="202">
        <v>191</v>
      </c>
      <c r="G57" s="202">
        <v>46</v>
      </c>
      <c r="H57" s="202">
        <v>66</v>
      </c>
      <c r="I57" s="202">
        <v>30</v>
      </c>
      <c r="J57" s="203">
        <f t="shared" si="0"/>
        <v>0.21710526315789475</v>
      </c>
      <c r="K57" s="203">
        <f t="shared" si="1"/>
        <v>9.8684210526315791E-2</v>
      </c>
      <c r="L57" s="204">
        <v>0.29614181438998999</v>
      </c>
    </row>
    <row r="58" spans="1:12" x14ac:dyDescent="0.35">
      <c r="A58" s="45" t="s">
        <v>568</v>
      </c>
      <c r="B58" t="s">
        <v>569</v>
      </c>
      <c r="C58" s="202">
        <v>301</v>
      </c>
      <c r="D58" s="202">
        <v>18029</v>
      </c>
      <c r="E58" s="202">
        <v>59</v>
      </c>
      <c r="F58" s="202">
        <v>232</v>
      </c>
      <c r="G58" s="202">
        <v>53</v>
      </c>
      <c r="H58" s="202">
        <v>162</v>
      </c>
      <c r="I58" s="202">
        <v>94</v>
      </c>
      <c r="J58" s="203">
        <f t="shared" si="0"/>
        <v>0.53820598006644516</v>
      </c>
      <c r="K58" s="203">
        <f t="shared" si="1"/>
        <v>0.3122923588039867</v>
      </c>
      <c r="L58" s="204">
        <v>0.22687927107061501</v>
      </c>
    </row>
    <row r="59" spans="1:12" x14ac:dyDescent="0.35">
      <c r="A59" s="45" t="s">
        <v>570</v>
      </c>
      <c r="B59" t="s">
        <v>571</v>
      </c>
      <c r="C59" s="202">
        <v>300</v>
      </c>
      <c r="D59" s="202">
        <v>3989</v>
      </c>
      <c r="E59" s="202">
        <v>13</v>
      </c>
      <c r="F59" s="202">
        <v>165</v>
      </c>
      <c r="G59" s="202">
        <v>46</v>
      </c>
      <c r="H59" s="202">
        <v>58</v>
      </c>
      <c r="I59" s="202">
        <v>36</v>
      </c>
      <c r="J59" s="203">
        <f t="shared" si="0"/>
        <v>0.19333333333333333</v>
      </c>
      <c r="K59" s="203">
        <f t="shared" si="1"/>
        <v>0.12</v>
      </c>
      <c r="L59" s="204">
        <v>0.112305854241338</v>
      </c>
    </row>
    <row r="60" spans="1:12" x14ac:dyDescent="0.35">
      <c r="A60" s="45" t="s">
        <v>572</v>
      </c>
      <c r="B60" t="s">
        <v>573</v>
      </c>
      <c r="C60" s="202">
        <v>288</v>
      </c>
      <c r="D60" s="202">
        <v>2229</v>
      </c>
      <c r="E60" s="202">
        <v>7</v>
      </c>
      <c r="F60" s="202">
        <v>96</v>
      </c>
      <c r="G60" s="202">
        <v>35</v>
      </c>
      <c r="H60" s="202">
        <v>72</v>
      </c>
      <c r="I60" s="202">
        <v>11</v>
      </c>
      <c r="J60" s="203">
        <f t="shared" si="0"/>
        <v>0.25</v>
      </c>
      <c r="K60" s="203">
        <f t="shared" si="1"/>
        <v>3.8194444444444448E-2</v>
      </c>
      <c r="L60" s="204">
        <v>0.16782006920415199</v>
      </c>
    </row>
    <row r="61" spans="1:12" x14ac:dyDescent="0.35">
      <c r="A61" s="45" t="s">
        <v>574</v>
      </c>
      <c r="B61" t="e">
        <v>#N/A</v>
      </c>
      <c r="C61" s="202">
        <v>278</v>
      </c>
      <c r="D61" s="202">
        <v>4399</v>
      </c>
      <c r="E61" s="202">
        <v>15</v>
      </c>
      <c r="F61" s="202">
        <v>132</v>
      </c>
      <c r="G61" s="202">
        <v>34</v>
      </c>
      <c r="H61" s="202">
        <v>78</v>
      </c>
      <c r="I61" s="202">
        <v>23</v>
      </c>
      <c r="J61" s="203">
        <f t="shared" si="0"/>
        <v>0.2805755395683453</v>
      </c>
      <c r="K61" s="203">
        <f t="shared" si="1"/>
        <v>8.2733812949640287E-2</v>
      </c>
      <c r="L61" s="204">
        <v>0.262390670553936</v>
      </c>
    </row>
    <row r="62" spans="1:12" x14ac:dyDescent="0.35">
      <c r="A62" s="45" t="s">
        <v>575</v>
      </c>
      <c r="B62" t="s">
        <v>576</v>
      </c>
      <c r="C62" s="202">
        <v>273</v>
      </c>
      <c r="D62" s="202">
        <v>5087</v>
      </c>
      <c r="E62" s="202">
        <v>18</v>
      </c>
      <c r="F62" s="202">
        <v>169</v>
      </c>
      <c r="G62" s="202">
        <v>46</v>
      </c>
      <c r="H62" s="202">
        <v>199</v>
      </c>
      <c r="I62" s="202">
        <v>76</v>
      </c>
      <c r="J62" s="203">
        <f t="shared" si="0"/>
        <v>0.7289377289377289</v>
      </c>
      <c r="K62" s="203">
        <f t="shared" si="1"/>
        <v>0.2783882783882784</v>
      </c>
      <c r="L62" s="204">
        <v>9.5802919708029205E-2</v>
      </c>
    </row>
    <row r="63" spans="1:12" x14ac:dyDescent="0.35">
      <c r="A63" s="45" t="s">
        <v>577</v>
      </c>
      <c r="B63" t="s">
        <v>578</v>
      </c>
      <c r="C63" s="202">
        <v>263</v>
      </c>
      <c r="D63" s="202">
        <v>11481</v>
      </c>
      <c r="E63" s="202">
        <v>43</v>
      </c>
      <c r="F63" s="202">
        <v>209</v>
      </c>
      <c r="G63" s="202">
        <v>51</v>
      </c>
      <c r="H63" s="202">
        <v>143</v>
      </c>
      <c r="I63" s="202">
        <v>58</v>
      </c>
      <c r="J63" s="203">
        <f t="shared" si="0"/>
        <v>0.54372623574144485</v>
      </c>
      <c r="K63" s="203">
        <f t="shared" si="1"/>
        <v>0.22053231939163498</v>
      </c>
      <c r="L63" s="204">
        <v>0.210382513661202</v>
      </c>
    </row>
    <row r="64" spans="1:12" x14ac:dyDescent="0.35">
      <c r="A64" s="45" t="s">
        <v>579</v>
      </c>
      <c r="B64" t="s">
        <v>580</v>
      </c>
      <c r="C64" s="202">
        <v>254</v>
      </c>
      <c r="D64" s="202">
        <v>13532</v>
      </c>
      <c r="E64" s="202">
        <v>53</v>
      </c>
      <c r="F64" s="202">
        <v>242</v>
      </c>
      <c r="G64" s="202">
        <v>56</v>
      </c>
      <c r="H64" s="202">
        <v>116</v>
      </c>
      <c r="I64" s="202">
        <v>68</v>
      </c>
      <c r="J64" s="203">
        <f t="shared" si="0"/>
        <v>0.45669291338582679</v>
      </c>
      <c r="K64" s="203">
        <f t="shared" si="1"/>
        <v>0.26771653543307089</v>
      </c>
      <c r="L64" s="204">
        <v>0.37634408602150499</v>
      </c>
    </row>
    <row r="65" spans="1:12" x14ac:dyDescent="0.35">
      <c r="A65" s="45" t="s">
        <v>581</v>
      </c>
      <c r="B65" t="s">
        <v>582</v>
      </c>
      <c r="C65" s="202">
        <v>247</v>
      </c>
      <c r="D65" s="202">
        <v>7828</v>
      </c>
      <c r="E65" s="202">
        <v>31</v>
      </c>
      <c r="F65" s="202">
        <v>164</v>
      </c>
      <c r="G65" s="202">
        <v>44</v>
      </c>
      <c r="H65" s="202">
        <v>62</v>
      </c>
      <c r="I65" s="202">
        <v>28</v>
      </c>
      <c r="J65" s="203">
        <f t="shared" si="0"/>
        <v>0.25101214574898784</v>
      </c>
      <c r="K65" s="203">
        <f t="shared" si="1"/>
        <v>0.11336032388663968</v>
      </c>
      <c r="L65" s="204">
        <v>9.42285041224971E-2</v>
      </c>
    </row>
    <row r="66" spans="1:12" s="220" customFormat="1" x14ac:dyDescent="0.35">
      <c r="A66" s="219" t="s">
        <v>583</v>
      </c>
      <c r="B66" s="220" t="s">
        <v>584</v>
      </c>
      <c r="C66" s="221">
        <v>246</v>
      </c>
      <c r="D66" s="221">
        <v>10610</v>
      </c>
      <c r="E66" s="221">
        <v>43</v>
      </c>
      <c r="F66" s="221">
        <v>210</v>
      </c>
      <c r="G66" s="221">
        <v>52</v>
      </c>
      <c r="H66" s="221">
        <v>143</v>
      </c>
      <c r="I66" s="221">
        <v>57</v>
      </c>
      <c r="J66" s="222">
        <f t="shared" ref="J66:J129" si="2">H66/C66</f>
        <v>0.58130081300813008</v>
      </c>
      <c r="K66" s="222">
        <f t="shared" ref="K66:K129" si="3">I66/C66</f>
        <v>0.23170731707317074</v>
      </c>
      <c r="L66" s="223">
        <v>0.28995057660626</v>
      </c>
    </row>
    <row r="67" spans="1:12" x14ac:dyDescent="0.35">
      <c r="A67" s="45" t="s">
        <v>585</v>
      </c>
      <c r="B67" t="s">
        <v>586</v>
      </c>
      <c r="C67" s="202">
        <v>245</v>
      </c>
      <c r="D67" s="202">
        <v>6372</v>
      </c>
      <c r="E67" s="202">
        <v>26</v>
      </c>
      <c r="F67" s="202">
        <v>198</v>
      </c>
      <c r="G67" s="202">
        <v>48</v>
      </c>
      <c r="H67" s="202">
        <v>89</v>
      </c>
      <c r="I67" s="202">
        <v>51</v>
      </c>
      <c r="J67" s="203">
        <f t="shared" si="2"/>
        <v>0.36326530612244901</v>
      </c>
      <c r="K67" s="203">
        <f t="shared" si="3"/>
        <v>0.20816326530612245</v>
      </c>
      <c r="L67" s="204">
        <v>0.22792792792792799</v>
      </c>
    </row>
    <row r="68" spans="1:12" x14ac:dyDescent="0.35">
      <c r="A68" s="45" t="s">
        <v>587</v>
      </c>
      <c r="B68" t="s">
        <v>588</v>
      </c>
      <c r="C68" s="202">
        <v>244</v>
      </c>
      <c r="D68" s="202">
        <v>13744</v>
      </c>
      <c r="E68" s="202">
        <v>56</v>
      </c>
      <c r="F68" s="202">
        <v>235</v>
      </c>
      <c r="G68" s="202">
        <v>54</v>
      </c>
      <c r="H68" s="202">
        <v>156</v>
      </c>
      <c r="I68" s="202">
        <v>101</v>
      </c>
      <c r="J68" s="203">
        <f t="shared" si="2"/>
        <v>0.63934426229508201</v>
      </c>
      <c r="K68" s="203">
        <f t="shared" si="3"/>
        <v>0.41393442622950821</v>
      </c>
      <c r="L68" s="204">
        <v>0.12797427652733101</v>
      </c>
    </row>
    <row r="69" spans="1:12" x14ac:dyDescent="0.35">
      <c r="A69" s="45" t="s">
        <v>589</v>
      </c>
      <c r="B69" t="s">
        <v>590</v>
      </c>
      <c r="C69" s="202">
        <v>241</v>
      </c>
      <c r="D69" s="202">
        <v>18451</v>
      </c>
      <c r="E69" s="202">
        <v>76</v>
      </c>
      <c r="F69" s="202">
        <v>248</v>
      </c>
      <c r="G69" s="202">
        <v>53</v>
      </c>
      <c r="H69" s="202">
        <v>155</v>
      </c>
      <c r="I69" s="202">
        <v>110</v>
      </c>
      <c r="J69" s="203">
        <f t="shared" si="2"/>
        <v>0.6431535269709544</v>
      </c>
      <c r="K69" s="203">
        <f t="shared" si="3"/>
        <v>0.45643153526970953</v>
      </c>
      <c r="L69" s="204">
        <v>0.33980011757789502</v>
      </c>
    </row>
    <row r="70" spans="1:12" x14ac:dyDescent="0.35">
      <c r="A70" s="45" t="s">
        <v>591</v>
      </c>
      <c r="B70" t="s">
        <v>592</v>
      </c>
      <c r="C70" s="202">
        <v>239</v>
      </c>
      <c r="D70" s="202">
        <v>17244</v>
      </c>
      <c r="E70" s="202">
        <v>72</v>
      </c>
      <c r="F70" s="202">
        <v>265</v>
      </c>
      <c r="G70" s="202">
        <v>59</v>
      </c>
      <c r="H70" s="202">
        <v>97</v>
      </c>
      <c r="I70" s="202">
        <v>56</v>
      </c>
      <c r="J70" s="203">
        <f t="shared" si="2"/>
        <v>0.40585774058577406</v>
      </c>
      <c r="K70" s="203">
        <f t="shared" si="3"/>
        <v>0.23430962343096234</v>
      </c>
      <c r="L70" s="204">
        <v>0.25168539325842698</v>
      </c>
    </row>
    <row r="71" spans="1:12" x14ac:dyDescent="0.35">
      <c r="A71" s="45" t="s">
        <v>593</v>
      </c>
      <c r="B71" t="s">
        <v>594</v>
      </c>
      <c r="C71" s="202">
        <v>231</v>
      </c>
      <c r="D71" s="202">
        <v>8726</v>
      </c>
      <c r="E71" s="202">
        <v>37</v>
      </c>
      <c r="F71" s="202">
        <v>206</v>
      </c>
      <c r="G71" s="202">
        <v>47</v>
      </c>
      <c r="H71" s="202">
        <v>131</v>
      </c>
      <c r="I71" s="202">
        <v>76</v>
      </c>
      <c r="J71" s="203">
        <f t="shared" si="2"/>
        <v>0.5670995670995671</v>
      </c>
      <c r="K71" s="203">
        <f t="shared" si="3"/>
        <v>0.32900432900432902</v>
      </c>
      <c r="L71" s="204">
        <v>0.20604703247480399</v>
      </c>
    </row>
    <row r="72" spans="1:12" x14ac:dyDescent="0.35">
      <c r="A72" s="45" t="s">
        <v>595</v>
      </c>
      <c r="B72" t="s">
        <v>596</v>
      </c>
      <c r="C72" s="202">
        <v>224</v>
      </c>
      <c r="D72" s="202">
        <v>8384</v>
      </c>
      <c r="E72" s="202">
        <v>37</v>
      </c>
      <c r="F72" s="202">
        <v>200</v>
      </c>
      <c r="G72" s="202">
        <v>53</v>
      </c>
      <c r="H72" s="202">
        <v>100</v>
      </c>
      <c r="I72" s="202">
        <v>55</v>
      </c>
      <c r="J72" s="203">
        <f t="shared" si="2"/>
        <v>0.44642857142857145</v>
      </c>
      <c r="K72" s="203">
        <f t="shared" si="3"/>
        <v>0.24553571428571427</v>
      </c>
      <c r="L72" s="204">
        <v>0.18034265103697</v>
      </c>
    </row>
    <row r="73" spans="1:12" x14ac:dyDescent="0.35">
      <c r="A73" s="45" t="s">
        <v>597</v>
      </c>
      <c r="B73" t="s">
        <v>598</v>
      </c>
      <c r="C73" s="202">
        <v>217</v>
      </c>
      <c r="D73" s="202">
        <v>9152</v>
      </c>
      <c r="E73" s="202">
        <v>42</v>
      </c>
      <c r="F73" s="202">
        <v>184</v>
      </c>
      <c r="G73" s="202">
        <v>46</v>
      </c>
      <c r="H73" s="202">
        <v>93</v>
      </c>
      <c r="I73" s="202">
        <v>58</v>
      </c>
      <c r="J73" s="203">
        <f t="shared" si="2"/>
        <v>0.42857142857142855</v>
      </c>
      <c r="K73" s="203">
        <f t="shared" si="3"/>
        <v>0.26728110599078342</v>
      </c>
      <c r="L73" s="204">
        <v>4.9671977507029098E-2</v>
      </c>
    </row>
    <row r="74" spans="1:12" x14ac:dyDescent="0.35">
      <c r="A74" s="45" t="s">
        <v>599</v>
      </c>
      <c r="B74" t="s">
        <v>600</v>
      </c>
      <c r="C74" s="202">
        <v>207</v>
      </c>
      <c r="D74" s="202">
        <v>13370</v>
      </c>
      <c r="E74" s="202">
        <v>64</v>
      </c>
      <c r="F74" s="202">
        <v>221</v>
      </c>
      <c r="G74" s="202">
        <v>50</v>
      </c>
      <c r="H74" s="202">
        <v>88</v>
      </c>
      <c r="I74" s="202">
        <v>63</v>
      </c>
      <c r="J74" s="203">
        <f t="shared" si="2"/>
        <v>0.4251207729468599</v>
      </c>
      <c r="K74" s="203">
        <f t="shared" si="3"/>
        <v>0.30434782608695654</v>
      </c>
      <c r="L74" s="204">
        <v>0.19613016710642001</v>
      </c>
    </row>
    <row r="75" spans="1:12" s="220" customFormat="1" x14ac:dyDescent="0.35">
      <c r="A75" s="219" t="s">
        <v>601</v>
      </c>
      <c r="B75" s="220" t="s">
        <v>602</v>
      </c>
      <c r="C75" s="221">
        <v>198</v>
      </c>
      <c r="D75" s="221">
        <v>8239</v>
      </c>
      <c r="E75" s="221">
        <v>41</v>
      </c>
      <c r="F75" s="221">
        <v>199</v>
      </c>
      <c r="G75" s="221">
        <v>47</v>
      </c>
      <c r="H75" s="221">
        <v>67</v>
      </c>
      <c r="I75" s="221">
        <v>48</v>
      </c>
      <c r="J75" s="222">
        <f t="shared" si="2"/>
        <v>0.3383838383838384</v>
      </c>
      <c r="K75" s="222">
        <f t="shared" si="3"/>
        <v>0.24242424242424243</v>
      </c>
      <c r="L75" s="223">
        <v>5.1388888888888901E-2</v>
      </c>
    </row>
    <row r="76" spans="1:12" x14ac:dyDescent="0.35">
      <c r="A76" s="45" t="s">
        <v>603</v>
      </c>
      <c r="B76" t="s">
        <v>604</v>
      </c>
      <c r="C76" s="202">
        <v>195</v>
      </c>
      <c r="D76" s="202">
        <v>4078</v>
      </c>
      <c r="E76" s="202">
        <v>20</v>
      </c>
      <c r="F76" s="202">
        <v>169</v>
      </c>
      <c r="G76" s="202">
        <v>45</v>
      </c>
      <c r="H76" s="202">
        <v>38</v>
      </c>
      <c r="I76" s="202">
        <v>19</v>
      </c>
      <c r="J76" s="203">
        <f t="shared" si="2"/>
        <v>0.19487179487179487</v>
      </c>
      <c r="K76" s="203">
        <f t="shared" si="3"/>
        <v>9.7435897435897437E-2</v>
      </c>
      <c r="L76" s="204">
        <v>0.36304909560723497</v>
      </c>
    </row>
    <row r="77" spans="1:12" x14ac:dyDescent="0.35">
      <c r="A77" s="45" t="s">
        <v>605</v>
      </c>
      <c r="B77" t="s">
        <v>606</v>
      </c>
      <c r="C77" s="202">
        <v>191</v>
      </c>
      <c r="D77" s="202">
        <v>7911</v>
      </c>
      <c r="E77" s="202">
        <v>41</v>
      </c>
      <c r="F77" s="202">
        <v>202</v>
      </c>
      <c r="G77" s="202">
        <v>48</v>
      </c>
      <c r="H77" s="202">
        <v>67</v>
      </c>
      <c r="I77" s="202">
        <v>48</v>
      </c>
      <c r="J77" s="203">
        <f t="shared" si="2"/>
        <v>0.35078534031413611</v>
      </c>
      <c r="K77" s="203">
        <f t="shared" si="3"/>
        <v>0.2513089005235602</v>
      </c>
      <c r="L77" s="204">
        <v>0.18713450292397699</v>
      </c>
    </row>
    <row r="78" spans="1:12" x14ac:dyDescent="0.35">
      <c r="A78" s="45" t="s">
        <v>607</v>
      </c>
      <c r="B78" t="s">
        <v>608</v>
      </c>
      <c r="C78" s="202">
        <v>188</v>
      </c>
      <c r="D78" s="202">
        <v>11412</v>
      </c>
      <c r="E78" s="202">
        <v>60</v>
      </c>
      <c r="F78" s="202">
        <v>215</v>
      </c>
      <c r="G78" s="202">
        <v>50</v>
      </c>
      <c r="H78" s="202">
        <v>89</v>
      </c>
      <c r="I78" s="202">
        <v>47</v>
      </c>
      <c r="J78" s="203">
        <f t="shared" si="2"/>
        <v>0.47340425531914893</v>
      </c>
      <c r="K78" s="203">
        <f t="shared" si="3"/>
        <v>0.25</v>
      </c>
      <c r="L78" s="204">
        <v>0.18431372549019601</v>
      </c>
    </row>
    <row r="79" spans="1:12" x14ac:dyDescent="0.35">
      <c r="A79" s="45" t="s">
        <v>609</v>
      </c>
      <c r="B79" t="s">
        <v>610</v>
      </c>
      <c r="C79" s="202">
        <v>186</v>
      </c>
      <c r="D79" s="202">
        <v>5845</v>
      </c>
      <c r="E79" s="202">
        <v>31</v>
      </c>
      <c r="F79" s="202">
        <v>186</v>
      </c>
      <c r="G79" s="202">
        <v>43</v>
      </c>
      <c r="H79" s="202">
        <v>97</v>
      </c>
      <c r="I79" s="202">
        <v>60</v>
      </c>
      <c r="J79" s="203">
        <f t="shared" si="2"/>
        <v>0.521505376344086</v>
      </c>
      <c r="K79" s="203">
        <f t="shared" si="3"/>
        <v>0.32258064516129031</v>
      </c>
      <c r="L79" s="204">
        <v>0.17986577181208099</v>
      </c>
    </row>
    <row r="80" spans="1:12" x14ac:dyDescent="0.35">
      <c r="A80" s="45" t="s">
        <v>611</v>
      </c>
      <c r="B80" t="s">
        <v>612</v>
      </c>
      <c r="C80" s="202">
        <v>178</v>
      </c>
      <c r="D80" s="202">
        <v>3986</v>
      </c>
      <c r="E80" s="202">
        <v>22</v>
      </c>
      <c r="F80" s="202">
        <v>173</v>
      </c>
      <c r="G80" s="202">
        <v>49</v>
      </c>
      <c r="H80" s="202">
        <v>61</v>
      </c>
      <c r="I80" s="202">
        <v>28</v>
      </c>
      <c r="J80" s="203">
        <f t="shared" si="2"/>
        <v>0.34269662921348315</v>
      </c>
      <c r="K80" s="203">
        <f t="shared" si="3"/>
        <v>0.15730337078651685</v>
      </c>
      <c r="L80" s="204">
        <v>0.18581560283687901</v>
      </c>
    </row>
    <row r="81" spans="1:12" s="220" customFormat="1" x14ac:dyDescent="0.35">
      <c r="A81" s="219" t="s">
        <v>613</v>
      </c>
      <c r="B81" s="220" t="s">
        <v>614</v>
      </c>
      <c r="C81" s="221">
        <v>177</v>
      </c>
      <c r="D81" s="221">
        <v>9295</v>
      </c>
      <c r="E81" s="221">
        <v>52</v>
      </c>
      <c r="F81" s="221">
        <v>197</v>
      </c>
      <c r="G81" s="221">
        <v>42</v>
      </c>
      <c r="H81" s="221">
        <v>112</v>
      </c>
      <c r="I81" s="221">
        <v>55</v>
      </c>
      <c r="J81" s="222">
        <f t="shared" si="2"/>
        <v>0.63276836158192096</v>
      </c>
      <c r="K81" s="222">
        <f t="shared" si="3"/>
        <v>0.31073446327683618</v>
      </c>
      <c r="L81" s="223">
        <v>0.26113360323886597</v>
      </c>
    </row>
    <row r="82" spans="1:12" x14ac:dyDescent="0.35">
      <c r="A82" s="45" t="s">
        <v>615</v>
      </c>
      <c r="B82" t="s">
        <v>616</v>
      </c>
      <c r="C82" s="202">
        <v>177</v>
      </c>
      <c r="D82" s="202">
        <v>8535</v>
      </c>
      <c r="E82" s="202">
        <v>48</v>
      </c>
      <c r="F82" s="202">
        <v>207</v>
      </c>
      <c r="G82" s="202">
        <v>46</v>
      </c>
      <c r="H82" s="202">
        <v>104</v>
      </c>
      <c r="I82" s="202">
        <v>80</v>
      </c>
      <c r="J82" s="203">
        <f t="shared" si="2"/>
        <v>0.58757062146892658</v>
      </c>
      <c r="K82" s="203">
        <f t="shared" si="3"/>
        <v>0.4519774011299435</v>
      </c>
      <c r="L82" s="204">
        <v>0.102816901408451</v>
      </c>
    </row>
    <row r="83" spans="1:12" x14ac:dyDescent="0.35">
      <c r="A83" s="45" t="s">
        <v>617</v>
      </c>
      <c r="B83" t="s">
        <v>618</v>
      </c>
      <c r="C83" s="202">
        <v>171</v>
      </c>
      <c r="D83" s="202">
        <v>4427</v>
      </c>
      <c r="E83" s="202">
        <v>25</v>
      </c>
      <c r="F83" s="202">
        <v>145</v>
      </c>
      <c r="G83" s="202">
        <v>41</v>
      </c>
      <c r="H83" s="202">
        <v>61</v>
      </c>
      <c r="I83" s="202">
        <v>41</v>
      </c>
      <c r="J83" s="203">
        <f t="shared" si="2"/>
        <v>0.35672514619883039</v>
      </c>
      <c r="K83" s="203">
        <f t="shared" si="3"/>
        <v>0.23976608187134502</v>
      </c>
      <c r="L83" s="204">
        <v>8.0160320641282604E-2</v>
      </c>
    </row>
    <row r="84" spans="1:12" x14ac:dyDescent="0.35">
      <c r="A84" s="45" t="s">
        <v>619</v>
      </c>
      <c r="B84" t="s">
        <v>620</v>
      </c>
      <c r="C84" s="202">
        <v>168</v>
      </c>
      <c r="D84" s="202">
        <v>3544</v>
      </c>
      <c r="E84" s="202">
        <v>21</v>
      </c>
      <c r="F84" s="202">
        <v>170</v>
      </c>
      <c r="G84" s="202">
        <v>46</v>
      </c>
      <c r="H84" s="202">
        <v>38</v>
      </c>
      <c r="I84" s="202">
        <v>23</v>
      </c>
      <c r="J84" s="203">
        <f t="shared" si="2"/>
        <v>0.22619047619047619</v>
      </c>
      <c r="K84" s="203">
        <f t="shared" si="3"/>
        <v>0.13690476190476192</v>
      </c>
      <c r="L84" s="204">
        <v>0.35756385068762297</v>
      </c>
    </row>
    <row r="85" spans="1:12" x14ac:dyDescent="0.35">
      <c r="A85" s="45" t="s">
        <v>621</v>
      </c>
      <c r="B85" t="s">
        <v>622</v>
      </c>
      <c r="C85" s="202">
        <v>167</v>
      </c>
      <c r="D85" s="202">
        <v>4998</v>
      </c>
      <c r="E85" s="202">
        <v>29</v>
      </c>
      <c r="F85" s="202">
        <v>168</v>
      </c>
      <c r="G85" s="202">
        <v>45</v>
      </c>
      <c r="H85" s="202">
        <v>66</v>
      </c>
      <c r="I85" s="202">
        <v>36</v>
      </c>
      <c r="J85" s="203">
        <f t="shared" si="2"/>
        <v>0.39520958083832336</v>
      </c>
      <c r="K85" s="203">
        <f t="shared" si="3"/>
        <v>0.21556886227544911</v>
      </c>
      <c r="L85" s="204">
        <v>0.38178096212896601</v>
      </c>
    </row>
    <row r="86" spans="1:12" x14ac:dyDescent="0.35">
      <c r="A86" s="45" t="s">
        <v>623</v>
      </c>
      <c r="B86" t="s">
        <v>624</v>
      </c>
      <c r="C86" s="202">
        <v>166</v>
      </c>
      <c r="D86" s="202">
        <v>4620</v>
      </c>
      <c r="E86" s="202">
        <v>27</v>
      </c>
      <c r="F86" s="202">
        <v>201</v>
      </c>
      <c r="G86" s="202">
        <v>52</v>
      </c>
      <c r="H86" s="202">
        <v>75</v>
      </c>
      <c r="I86" s="202">
        <v>43</v>
      </c>
      <c r="J86" s="203">
        <f t="shared" si="2"/>
        <v>0.45180722891566266</v>
      </c>
      <c r="K86" s="203">
        <f t="shared" si="3"/>
        <v>0.25903614457831325</v>
      </c>
      <c r="L86" s="204">
        <v>1.5641293013555799E-2</v>
      </c>
    </row>
    <row r="87" spans="1:12" x14ac:dyDescent="0.35">
      <c r="A87" s="45" t="s">
        <v>625</v>
      </c>
      <c r="B87" t="s">
        <v>626</v>
      </c>
      <c r="C87" s="202">
        <v>166</v>
      </c>
      <c r="D87" s="202">
        <v>1664</v>
      </c>
      <c r="E87" s="202">
        <v>10</v>
      </c>
      <c r="F87" s="202">
        <v>100</v>
      </c>
      <c r="G87" s="202">
        <v>31</v>
      </c>
      <c r="H87" s="202">
        <v>35</v>
      </c>
      <c r="I87" s="202">
        <v>17</v>
      </c>
      <c r="J87" s="203">
        <f t="shared" si="2"/>
        <v>0.21084337349397592</v>
      </c>
      <c r="K87" s="203">
        <f t="shared" si="3"/>
        <v>0.10240963855421686</v>
      </c>
      <c r="L87" s="204">
        <v>0.17647058823529399</v>
      </c>
    </row>
    <row r="88" spans="1:12" x14ac:dyDescent="0.35">
      <c r="A88" s="45" t="s">
        <v>627</v>
      </c>
      <c r="B88" t="s">
        <v>628</v>
      </c>
      <c r="C88" s="202">
        <v>166</v>
      </c>
      <c r="D88" s="202">
        <v>3990</v>
      </c>
      <c r="E88" s="202">
        <v>24</v>
      </c>
      <c r="F88" s="202">
        <v>183</v>
      </c>
      <c r="G88" s="202">
        <v>47</v>
      </c>
      <c r="H88" s="202">
        <v>60</v>
      </c>
      <c r="I88" s="202">
        <v>20</v>
      </c>
      <c r="J88" s="203">
        <f t="shared" si="2"/>
        <v>0.36144578313253012</v>
      </c>
      <c r="K88" s="203">
        <f t="shared" si="3"/>
        <v>0.12048192771084337</v>
      </c>
      <c r="L88" s="204">
        <v>0.238520408163265</v>
      </c>
    </row>
    <row r="89" spans="1:12" x14ac:dyDescent="0.35">
      <c r="A89" s="45" t="s">
        <v>629</v>
      </c>
      <c r="B89" t="s">
        <v>630</v>
      </c>
      <c r="C89" s="202">
        <v>163</v>
      </c>
      <c r="D89" s="202">
        <v>3466</v>
      </c>
      <c r="E89" s="202">
        <v>21</v>
      </c>
      <c r="F89" s="202">
        <v>158</v>
      </c>
      <c r="G89" s="202">
        <v>40</v>
      </c>
      <c r="H89" s="202">
        <v>63</v>
      </c>
      <c r="I89" s="202">
        <v>44</v>
      </c>
      <c r="J89" s="203">
        <f t="shared" si="2"/>
        <v>0.38650306748466257</v>
      </c>
      <c r="K89" s="203">
        <f t="shared" si="3"/>
        <v>0.26993865030674846</v>
      </c>
      <c r="L89" s="204">
        <v>0.13778705636743199</v>
      </c>
    </row>
    <row r="90" spans="1:12" x14ac:dyDescent="0.35">
      <c r="A90" s="45" t="s">
        <v>631</v>
      </c>
      <c r="B90" t="s">
        <v>632</v>
      </c>
      <c r="C90" s="202">
        <v>162</v>
      </c>
      <c r="D90" s="202">
        <v>5480</v>
      </c>
      <c r="E90" s="202">
        <v>33</v>
      </c>
      <c r="F90" s="202">
        <v>155</v>
      </c>
      <c r="G90" s="202">
        <v>38</v>
      </c>
      <c r="H90" s="202">
        <v>87</v>
      </c>
      <c r="I90" s="202">
        <v>61</v>
      </c>
      <c r="J90" s="203">
        <f t="shared" si="2"/>
        <v>0.53703703703703709</v>
      </c>
      <c r="K90" s="203">
        <f t="shared" si="3"/>
        <v>0.37654320987654322</v>
      </c>
      <c r="L90" s="204">
        <v>0.27868852459016402</v>
      </c>
    </row>
    <row r="91" spans="1:12" x14ac:dyDescent="0.35">
      <c r="A91" s="45" t="s">
        <v>633</v>
      </c>
      <c r="B91" t="s">
        <v>634</v>
      </c>
      <c r="C91" s="202">
        <v>160</v>
      </c>
      <c r="D91" s="202">
        <v>4720</v>
      </c>
      <c r="E91" s="202">
        <v>29</v>
      </c>
      <c r="F91" s="202">
        <v>146</v>
      </c>
      <c r="G91" s="202">
        <v>44</v>
      </c>
      <c r="H91" s="202">
        <v>74</v>
      </c>
      <c r="I91" s="202">
        <v>38</v>
      </c>
      <c r="J91" s="203">
        <f t="shared" si="2"/>
        <v>0.46250000000000002</v>
      </c>
      <c r="K91" s="203">
        <f t="shared" si="3"/>
        <v>0.23749999999999999</v>
      </c>
      <c r="L91" s="204">
        <v>0.39826839826839799</v>
      </c>
    </row>
    <row r="92" spans="1:12" x14ac:dyDescent="0.35">
      <c r="A92" s="45" t="s">
        <v>635</v>
      </c>
      <c r="B92" t="e">
        <v>#N/A</v>
      </c>
      <c r="C92" s="202">
        <v>157</v>
      </c>
      <c r="D92" s="202">
        <v>4338</v>
      </c>
      <c r="E92" s="202">
        <v>27</v>
      </c>
      <c r="F92" s="202">
        <v>136</v>
      </c>
      <c r="G92" s="202">
        <v>41</v>
      </c>
      <c r="H92" s="202">
        <v>91</v>
      </c>
      <c r="I92" s="202">
        <v>22</v>
      </c>
      <c r="J92" s="203">
        <f t="shared" si="2"/>
        <v>0.57961783439490444</v>
      </c>
      <c r="K92" s="203">
        <f t="shared" si="3"/>
        <v>0.14012738853503184</v>
      </c>
      <c r="L92" s="204">
        <v>0.14106939704209301</v>
      </c>
    </row>
    <row r="93" spans="1:12" x14ac:dyDescent="0.35">
      <c r="A93" s="45" t="s">
        <v>636</v>
      </c>
      <c r="B93" t="s">
        <v>637</v>
      </c>
      <c r="C93" s="202">
        <v>157</v>
      </c>
      <c r="D93" s="202">
        <v>9816</v>
      </c>
      <c r="E93" s="202">
        <v>62</v>
      </c>
      <c r="F93" s="202">
        <v>213</v>
      </c>
      <c r="G93" s="202">
        <v>54</v>
      </c>
      <c r="H93" s="202">
        <v>68</v>
      </c>
      <c r="I93" s="202">
        <v>63</v>
      </c>
      <c r="J93" s="203">
        <f t="shared" si="2"/>
        <v>0.43312101910828027</v>
      </c>
      <c r="K93" s="203">
        <f t="shared" si="3"/>
        <v>0.40127388535031849</v>
      </c>
      <c r="L93" s="204">
        <v>0.26450344149459198</v>
      </c>
    </row>
    <row r="94" spans="1:12" x14ac:dyDescent="0.35">
      <c r="A94" s="45" t="s">
        <v>638</v>
      </c>
      <c r="B94" t="s">
        <v>639</v>
      </c>
      <c r="C94" s="202">
        <v>155</v>
      </c>
      <c r="D94" s="202">
        <v>4307</v>
      </c>
      <c r="E94" s="202">
        <v>27</v>
      </c>
      <c r="F94" s="202">
        <v>142</v>
      </c>
      <c r="G94" s="202">
        <v>40</v>
      </c>
      <c r="H94" s="202">
        <v>77</v>
      </c>
      <c r="I94" s="202">
        <v>33</v>
      </c>
      <c r="J94" s="203">
        <f t="shared" si="2"/>
        <v>0.49677419354838709</v>
      </c>
      <c r="K94" s="203">
        <f t="shared" si="3"/>
        <v>0.2129032258064516</v>
      </c>
      <c r="L94" s="204">
        <v>0.20229007633587801</v>
      </c>
    </row>
    <row r="95" spans="1:12" x14ac:dyDescent="0.35">
      <c r="A95" s="45" t="s">
        <v>640</v>
      </c>
      <c r="B95" t="s">
        <v>641</v>
      </c>
      <c r="C95" s="202">
        <v>151</v>
      </c>
      <c r="D95" s="202">
        <v>4873</v>
      </c>
      <c r="E95" s="202">
        <v>32</v>
      </c>
      <c r="F95" s="202">
        <v>132</v>
      </c>
      <c r="G95" s="202">
        <v>39</v>
      </c>
      <c r="H95" s="202">
        <v>47</v>
      </c>
      <c r="I95" s="202">
        <v>17</v>
      </c>
      <c r="J95" s="203">
        <f t="shared" si="2"/>
        <v>0.31125827814569534</v>
      </c>
      <c r="K95" s="203">
        <f t="shared" si="3"/>
        <v>0.11258278145695365</v>
      </c>
      <c r="L95" s="204">
        <v>0.156370656370656</v>
      </c>
    </row>
    <row r="96" spans="1:12" x14ac:dyDescent="0.35">
      <c r="A96" s="45" t="s">
        <v>642</v>
      </c>
      <c r="B96" t="e">
        <v>#N/A</v>
      </c>
      <c r="C96" s="202">
        <v>150</v>
      </c>
      <c r="D96" s="202">
        <v>2335</v>
      </c>
      <c r="E96" s="202">
        <v>15</v>
      </c>
      <c r="F96" s="202">
        <v>128</v>
      </c>
      <c r="G96" s="202">
        <v>37</v>
      </c>
      <c r="H96" s="202">
        <v>33</v>
      </c>
      <c r="I96" s="202">
        <v>11</v>
      </c>
      <c r="J96" s="203">
        <f t="shared" si="2"/>
        <v>0.22</v>
      </c>
      <c r="K96" s="203">
        <f t="shared" si="3"/>
        <v>7.3333333333333334E-2</v>
      </c>
      <c r="L96" s="204">
        <v>0.118451025056948</v>
      </c>
    </row>
    <row r="97" spans="1:12" x14ac:dyDescent="0.35">
      <c r="A97" s="219" t="s">
        <v>643</v>
      </c>
      <c r="B97" s="220" t="s">
        <v>644</v>
      </c>
      <c r="C97" s="221">
        <v>149</v>
      </c>
      <c r="D97" s="221">
        <v>2642</v>
      </c>
      <c r="E97" s="221">
        <v>17</v>
      </c>
      <c r="F97" s="221">
        <v>121</v>
      </c>
      <c r="G97" s="221">
        <v>36</v>
      </c>
      <c r="H97" s="221">
        <v>35</v>
      </c>
      <c r="I97" s="221">
        <v>20</v>
      </c>
      <c r="J97" s="222">
        <f t="shared" si="2"/>
        <v>0.2348993288590604</v>
      </c>
      <c r="K97" s="222">
        <f t="shared" si="3"/>
        <v>0.13422818791946309</v>
      </c>
      <c r="L97" s="223">
        <v>0.20432692307692299</v>
      </c>
    </row>
    <row r="98" spans="1:12" s="220" customFormat="1" x14ac:dyDescent="0.35">
      <c r="A98" s="45" t="s">
        <v>645</v>
      </c>
      <c r="B98" t="s">
        <v>646</v>
      </c>
      <c r="C98" s="202">
        <v>149</v>
      </c>
      <c r="D98" s="202">
        <v>8380</v>
      </c>
      <c r="E98" s="202">
        <v>56</v>
      </c>
      <c r="F98" s="202">
        <v>173</v>
      </c>
      <c r="G98" s="202">
        <v>43</v>
      </c>
      <c r="H98" s="202">
        <v>107</v>
      </c>
      <c r="I98" s="202">
        <v>70</v>
      </c>
      <c r="J98" s="203">
        <f t="shared" si="2"/>
        <v>0.71812080536912748</v>
      </c>
      <c r="K98" s="203">
        <f t="shared" si="3"/>
        <v>0.46979865771812079</v>
      </c>
      <c r="L98" s="204">
        <v>0.194588969823101</v>
      </c>
    </row>
    <row r="99" spans="1:12" x14ac:dyDescent="0.35">
      <c r="A99" s="45" t="s">
        <v>647</v>
      </c>
      <c r="B99" t="s">
        <v>648</v>
      </c>
      <c r="C99" s="202">
        <v>146</v>
      </c>
      <c r="D99" s="202">
        <v>6347</v>
      </c>
      <c r="E99" s="202">
        <v>43</v>
      </c>
      <c r="F99" s="202">
        <v>180</v>
      </c>
      <c r="G99" s="202">
        <v>47</v>
      </c>
      <c r="H99" s="202">
        <v>79</v>
      </c>
      <c r="I99" s="202">
        <v>44</v>
      </c>
      <c r="J99" s="203">
        <f t="shared" si="2"/>
        <v>0.54109589041095896</v>
      </c>
      <c r="K99" s="203">
        <f t="shared" si="3"/>
        <v>0.30136986301369861</v>
      </c>
      <c r="L99" s="204">
        <v>3.5087719298245598E-2</v>
      </c>
    </row>
    <row r="100" spans="1:12" x14ac:dyDescent="0.35">
      <c r="A100" s="45" t="s">
        <v>649</v>
      </c>
      <c r="B100" t="s">
        <v>650</v>
      </c>
      <c r="C100" s="202">
        <v>145</v>
      </c>
      <c r="D100" s="202">
        <v>2917</v>
      </c>
      <c r="E100" s="202">
        <v>20</v>
      </c>
      <c r="F100" s="202">
        <v>131</v>
      </c>
      <c r="G100" s="202">
        <v>35</v>
      </c>
      <c r="H100" s="202">
        <v>61</v>
      </c>
      <c r="I100" s="202">
        <v>36</v>
      </c>
      <c r="J100" s="203">
        <f t="shared" si="2"/>
        <v>0.4206896551724138</v>
      </c>
      <c r="K100" s="203">
        <f t="shared" si="3"/>
        <v>0.24827586206896551</v>
      </c>
      <c r="L100" s="204">
        <v>8.8586030664395202E-2</v>
      </c>
    </row>
    <row r="101" spans="1:12" s="220" customFormat="1" x14ac:dyDescent="0.35">
      <c r="A101" s="219" t="s">
        <v>651</v>
      </c>
      <c r="B101" s="220" t="s">
        <v>652</v>
      </c>
      <c r="C101" s="221">
        <v>134</v>
      </c>
      <c r="D101" s="221">
        <v>1882</v>
      </c>
      <c r="E101" s="221">
        <v>14</v>
      </c>
      <c r="F101" s="221">
        <v>114</v>
      </c>
      <c r="G101" s="221">
        <v>33</v>
      </c>
      <c r="H101" s="221">
        <v>92</v>
      </c>
      <c r="I101" s="221">
        <v>28</v>
      </c>
      <c r="J101" s="222">
        <f t="shared" si="2"/>
        <v>0.68656716417910446</v>
      </c>
      <c r="K101" s="222">
        <f t="shared" si="3"/>
        <v>0.20895522388059701</v>
      </c>
      <c r="L101" s="223">
        <v>0.19908466819222001</v>
      </c>
    </row>
    <row r="102" spans="1:12" x14ac:dyDescent="0.35">
      <c r="A102" s="45" t="s">
        <v>653</v>
      </c>
      <c r="B102" t="s">
        <v>654</v>
      </c>
      <c r="C102" s="202">
        <v>131</v>
      </c>
      <c r="D102" s="202">
        <v>11203</v>
      </c>
      <c r="E102" s="202">
        <v>85</v>
      </c>
      <c r="F102" s="202">
        <v>228</v>
      </c>
      <c r="G102" s="202">
        <v>53</v>
      </c>
      <c r="H102" s="202">
        <v>67</v>
      </c>
      <c r="I102" s="202">
        <v>42</v>
      </c>
      <c r="J102" s="203">
        <f t="shared" si="2"/>
        <v>0.51145038167938928</v>
      </c>
      <c r="K102" s="203">
        <f t="shared" si="3"/>
        <v>0.32061068702290074</v>
      </c>
      <c r="L102" s="204">
        <v>0.29411764705882398</v>
      </c>
    </row>
    <row r="103" spans="1:12" x14ac:dyDescent="0.35">
      <c r="A103" s="45" t="s">
        <v>655</v>
      </c>
      <c r="B103" t="s">
        <v>656</v>
      </c>
      <c r="C103" s="202">
        <v>129</v>
      </c>
      <c r="D103" s="202">
        <v>4710</v>
      </c>
      <c r="E103" s="202">
        <v>36</v>
      </c>
      <c r="F103" s="202">
        <v>168</v>
      </c>
      <c r="G103" s="202">
        <v>42</v>
      </c>
      <c r="H103" s="202">
        <v>52</v>
      </c>
      <c r="I103" s="202">
        <v>25</v>
      </c>
      <c r="J103" s="203">
        <f t="shared" si="2"/>
        <v>0.40310077519379844</v>
      </c>
      <c r="K103" s="203">
        <f t="shared" si="3"/>
        <v>0.19379844961240311</v>
      </c>
      <c r="L103" s="204">
        <v>0.27565982404692102</v>
      </c>
    </row>
    <row r="104" spans="1:12" x14ac:dyDescent="0.35">
      <c r="A104" s="45" t="s">
        <v>657</v>
      </c>
      <c r="B104" t="s">
        <v>658</v>
      </c>
      <c r="C104" s="202">
        <v>124</v>
      </c>
      <c r="D104" s="202">
        <v>2575</v>
      </c>
      <c r="E104" s="202">
        <v>20</v>
      </c>
      <c r="F104" s="202">
        <v>172</v>
      </c>
      <c r="G104" s="202">
        <v>46</v>
      </c>
      <c r="H104" s="202">
        <v>44</v>
      </c>
      <c r="I104" s="202">
        <v>36</v>
      </c>
      <c r="J104" s="203">
        <f t="shared" si="2"/>
        <v>0.35483870967741937</v>
      </c>
      <c r="K104" s="203">
        <f t="shared" si="3"/>
        <v>0.29032258064516131</v>
      </c>
      <c r="L104" s="204">
        <v>0.16515426497277699</v>
      </c>
    </row>
    <row r="105" spans="1:12" s="220" customFormat="1" x14ac:dyDescent="0.35">
      <c r="A105" s="219" t="s">
        <v>659</v>
      </c>
      <c r="B105" s="220" t="s">
        <v>660</v>
      </c>
      <c r="C105" s="221">
        <v>122</v>
      </c>
      <c r="D105" s="221">
        <v>2568</v>
      </c>
      <c r="E105" s="221">
        <v>21</v>
      </c>
      <c r="F105" s="221">
        <v>149</v>
      </c>
      <c r="G105" s="221">
        <v>40</v>
      </c>
      <c r="H105" s="221">
        <v>45</v>
      </c>
      <c r="I105" s="221">
        <v>26</v>
      </c>
      <c r="J105" s="222">
        <f t="shared" si="2"/>
        <v>0.36885245901639346</v>
      </c>
      <c r="K105" s="222">
        <f t="shared" si="3"/>
        <v>0.21311475409836064</v>
      </c>
      <c r="L105" s="223">
        <v>0.19405594405594401</v>
      </c>
    </row>
    <row r="106" spans="1:12" x14ac:dyDescent="0.35">
      <c r="A106" s="45" t="s">
        <v>661</v>
      </c>
      <c r="B106" t="s">
        <v>662</v>
      </c>
      <c r="C106" s="202">
        <v>122</v>
      </c>
      <c r="D106" s="202">
        <v>1867</v>
      </c>
      <c r="E106" s="202">
        <v>15</v>
      </c>
      <c r="F106" s="202">
        <v>122</v>
      </c>
      <c r="G106" s="202">
        <v>38</v>
      </c>
      <c r="H106" s="202">
        <v>42</v>
      </c>
      <c r="I106" s="202">
        <v>27</v>
      </c>
      <c r="J106" s="203">
        <f t="shared" si="2"/>
        <v>0.34426229508196721</v>
      </c>
      <c r="K106" s="203">
        <f t="shared" si="3"/>
        <v>0.22131147540983606</v>
      </c>
      <c r="L106" s="204">
        <v>3.2894736842105303E-2</v>
      </c>
    </row>
    <row r="107" spans="1:12" x14ac:dyDescent="0.35">
      <c r="A107" s="45" t="s">
        <v>663</v>
      </c>
      <c r="B107" t="s">
        <v>664</v>
      </c>
      <c r="C107" s="202">
        <v>119</v>
      </c>
      <c r="D107" s="202">
        <v>1797</v>
      </c>
      <c r="E107" s="202">
        <v>15</v>
      </c>
      <c r="F107" s="202">
        <v>131</v>
      </c>
      <c r="G107" s="202">
        <v>35</v>
      </c>
      <c r="H107" s="202">
        <v>31</v>
      </c>
      <c r="I107" s="202">
        <v>15</v>
      </c>
      <c r="J107" s="203">
        <f t="shared" si="2"/>
        <v>0.26050420168067229</v>
      </c>
      <c r="K107" s="203">
        <f t="shared" si="3"/>
        <v>0.12605042016806722</v>
      </c>
      <c r="L107" s="204">
        <v>0.21218487394957999</v>
      </c>
    </row>
    <row r="108" spans="1:12" x14ac:dyDescent="0.35">
      <c r="A108" s="45" t="s">
        <v>665</v>
      </c>
      <c r="B108" t="s">
        <v>666</v>
      </c>
      <c r="C108" s="202">
        <v>118</v>
      </c>
      <c r="D108" s="202">
        <v>1715</v>
      </c>
      <c r="E108" s="202">
        <v>14</v>
      </c>
      <c r="F108" s="202">
        <v>94</v>
      </c>
      <c r="G108" s="202">
        <v>34</v>
      </c>
      <c r="H108" s="202">
        <v>39</v>
      </c>
      <c r="I108" s="202">
        <v>13</v>
      </c>
      <c r="J108" s="203">
        <f t="shared" si="2"/>
        <v>0.33050847457627119</v>
      </c>
      <c r="K108" s="203">
        <f t="shared" si="3"/>
        <v>0.11016949152542373</v>
      </c>
      <c r="L108" s="204">
        <v>0.106575963718821</v>
      </c>
    </row>
    <row r="109" spans="1:12" x14ac:dyDescent="0.35">
      <c r="A109" s="45" t="s">
        <v>667</v>
      </c>
      <c r="B109" t="s">
        <v>668</v>
      </c>
      <c r="C109" s="202">
        <v>118</v>
      </c>
      <c r="D109" s="202">
        <v>3443</v>
      </c>
      <c r="E109" s="202">
        <v>29</v>
      </c>
      <c r="F109" s="202">
        <v>175</v>
      </c>
      <c r="G109" s="202">
        <v>49</v>
      </c>
      <c r="H109" s="202">
        <v>52</v>
      </c>
      <c r="I109" s="202">
        <v>27</v>
      </c>
      <c r="J109" s="203">
        <f t="shared" si="2"/>
        <v>0.44067796610169491</v>
      </c>
      <c r="K109" s="203">
        <f t="shared" si="3"/>
        <v>0.2288135593220339</v>
      </c>
      <c r="L109" s="204">
        <v>0.117039586919105</v>
      </c>
    </row>
    <row r="110" spans="1:12" x14ac:dyDescent="0.35">
      <c r="A110" s="45" t="s">
        <v>669</v>
      </c>
      <c r="B110" t="s">
        <v>670</v>
      </c>
      <c r="C110" s="202">
        <v>116</v>
      </c>
      <c r="D110" s="202">
        <v>2465</v>
      </c>
      <c r="E110" s="202">
        <v>21</v>
      </c>
      <c r="F110" s="202">
        <v>116</v>
      </c>
      <c r="G110" s="202">
        <v>41</v>
      </c>
      <c r="H110" s="202">
        <v>49</v>
      </c>
      <c r="I110" s="202">
        <v>15</v>
      </c>
      <c r="J110" s="203">
        <f t="shared" si="2"/>
        <v>0.42241379310344829</v>
      </c>
      <c r="K110" s="203">
        <f t="shared" si="3"/>
        <v>0.12931034482758622</v>
      </c>
      <c r="L110" s="204">
        <v>0.119747899159664</v>
      </c>
    </row>
    <row r="111" spans="1:12" x14ac:dyDescent="0.35">
      <c r="A111" s="45" t="s">
        <v>671</v>
      </c>
      <c r="B111" t="s">
        <v>672</v>
      </c>
      <c r="C111" s="202">
        <v>116</v>
      </c>
      <c r="D111" s="202">
        <v>6087</v>
      </c>
      <c r="E111" s="202">
        <v>52</v>
      </c>
      <c r="F111" s="202">
        <v>167</v>
      </c>
      <c r="G111" s="202">
        <v>38</v>
      </c>
      <c r="H111" s="202">
        <v>43</v>
      </c>
      <c r="I111" s="202">
        <v>32</v>
      </c>
      <c r="J111" s="203">
        <f t="shared" si="2"/>
        <v>0.37068965517241381</v>
      </c>
      <c r="K111" s="203">
        <f t="shared" si="3"/>
        <v>0.27586206896551724</v>
      </c>
      <c r="L111" s="204">
        <v>0.113553113553114</v>
      </c>
    </row>
    <row r="112" spans="1:12" x14ac:dyDescent="0.35">
      <c r="A112" s="45" t="s">
        <v>673</v>
      </c>
      <c r="B112" t="s">
        <v>674</v>
      </c>
      <c r="C112" s="202">
        <v>115</v>
      </c>
      <c r="D112" s="202">
        <v>2687</v>
      </c>
      <c r="E112" s="202">
        <v>23</v>
      </c>
      <c r="F112" s="202">
        <v>144</v>
      </c>
      <c r="G112" s="202">
        <v>42</v>
      </c>
      <c r="H112" s="202">
        <v>42</v>
      </c>
      <c r="I112" s="202">
        <v>21</v>
      </c>
      <c r="J112" s="203">
        <f t="shared" si="2"/>
        <v>0.36521739130434783</v>
      </c>
      <c r="K112" s="203">
        <f t="shared" si="3"/>
        <v>0.18260869565217391</v>
      </c>
      <c r="L112" s="204">
        <v>0.25336927223719702</v>
      </c>
    </row>
    <row r="113" spans="1:12" x14ac:dyDescent="0.35">
      <c r="A113" s="45" t="s">
        <v>675</v>
      </c>
      <c r="B113" t="s">
        <v>676</v>
      </c>
      <c r="C113" s="202">
        <v>115</v>
      </c>
      <c r="D113" s="202">
        <v>3821</v>
      </c>
      <c r="E113" s="202">
        <v>33</v>
      </c>
      <c r="F113" s="202">
        <v>186</v>
      </c>
      <c r="G113" s="202">
        <v>48</v>
      </c>
      <c r="H113" s="202">
        <v>52</v>
      </c>
      <c r="I113" s="202">
        <v>36</v>
      </c>
      <c r="J113" s="203">
        <f t="shared" si="2"/>
        <v>0.45217391304347826</v>
      </c>
      <c r="K113" s="203">
        <f t="shared" si="3"/>
        <v>0.31304347826086959</v>
      </c>
      <c r="L113" s="204">
        <v>0.21220159151193599</v>
      </c>
    </row>
    <row r="114" spans="1:12" x14ac:dyDescent="0.35">
      <c r="A114" s="45" t="s">
        <v>677</v>
      </c>
      <c r="B114" t="s">
        <v>678</v>
      </c>
      <c r="C114" s="202">
        <v>115</v>
      </c>
      <c r="D114" s="202">
        <v>3639</v>
      </c>
      <c r="E114" s="202">
        <v>31</v>
      </c>
      <c r="F114" s="202">
        <v>134</v>
      </c>
      <c r="G114" s="202">
        <v>35</v>
      </c>
      <c r="H114" s="202">
        <v>45</v>
      </c>
      <c r="I114" s="202">
        <v>16</v>
      </c>
      <c r="J114" s="203">
        <f t="shared" si="2"/>
        <v>0.39130434782608697</v>
      </c>
      <c r="K114" s="203">
        <f t="shared" si="3"/>
        <v>0.1391304347826087</v>
      </c>
      <c r="L114" s="204">
        <v>0.35730858468677501</v>
      </c>
    </row>
    <row r="115" spans="1:12" x14ac:dyDescent="0.35">
      <c r="A115" s="45" t="s">
        <v>679</v>
      </c>
      <c r="B115" t="e">
        <v>#N/A</v>
      </c>
      <c r="C115" s="202">
        <v>111</v>
      </c>
      <c r="D115" s="202">
        <v>1073</v>
      </c>
      <c r="E115" s="202">
        <v>9</v>
      </c>
      <c r="F115" s="202">
        <v>76</v>
      </c>
      <c r="G115" s="202">
        <v>24</v>
      </c>
      <c r="H115" s="202">
        <v>18</v>
      </c>
      <c r="I115" s="202">
        <v>1</v>
      </c>
      <c r="J115" s="203">
        <f t="shared" si="2"/>
        <v>0.16216216216216217</v>
      </c>
      <c r="K115" s="203">
        <f t="shared" si="3"/>
        <v>9.0090090090090089E-3</v>
      </c>
      <c r="L115" s="204">
        <v>0.18300653594771199</v>
      </c>
    </row>
    <row r="116" spans="1:12" x14ac:dyDescent="0.35">
      <c r="A116" s="219" t="s">
        <v>680</v>
      </c>
      <c r="B116" s="220" t="s">
        <v>681</v>
      </c>
      <c r="C116" s="221">
        <v>110</v>
      </c>
      <c r="D116" s="221">
        <v>7974</v>
      </c>
      <c r="E116" s="221">
        <v>72</v>
      </c>
      <c r="F116" s="221">
        <v>156</v>
      </c>
      <c r="G116" s="221">
        <v>41</v>
      </c>
      <c r="H116" s="221">
        <v>49</v>
      </c>
      <c r="I116" s="221">
        <v>23</v>
      </c>
      <c r="J116" s="222">
        <f t="shared" si="2"/>
        <v>0.44545454545454544</v>
      </c>
      <c r="K116" s="222">
        <f t="shared" si="3"/>
        <v>0.20909090909090908</v>
      </c>
      <c r="L116" s="223">
        <v>0.14230019493177401</v>
      </c>
    </row>
    <row r="117" spans="1:12" s="220" customFormat="1" x14ac:dyDescent="0.35">
      <c r="A117" s="45" t="s">
        <v>682</v>
      </c>
      <c r="B117" t="s">
        <v>683</v>
      </c>
      <c r="C117" s="202">
        <v>110</v>
      </c>
      <c r="D117" s="202">
        <v>4799</v>
      </c>
      <c r="E117" s="202">
        <v>43</v>
      </c>
      <c r="F117" s="202">
        <v>156</v>
      </c>
      <c r="G117" s="202">
        <v>47</v>
      </c>
      <c r="H117" s="202">
        <v>52</v>
      </c>
      <c r="I117" s="202">
        <v>32</v>
      </c>
      <c r="J117" s="203">
        <f t="shared" si="2"/>
        <v>0.47272727272727272</v>
      </c>
      <c r="K117" s="203">
        <f t="shared" si="3"/>
        <v>0.29090909090909089</v>
      </c>
      <c r="L117" s="204">
        <v>7.5912408759124098E-2</v>
      </c>
    </row>
    <row r="118" spans="1:12" x14ac:dyDescent="0.35">
      <c r="A118" s="45" t="s">
        <v>684</v>
      </c>
      <c r="B118" t="s">
        <v>685</v>
      </c>
      <c r="C118" s="202">
        <v>109</v>
      </c>
      <c r="D118" s="202">
        <v>5719</v>
      </c>
      <c r="E118" s="202">
        <v>52</v>
      </c>
      <c r="F118" s="202">
        <v>162</v>
      </c>
      <c r="G118" s="202">
        <v>42</v>
      </c>
      <c r="H118" s="202">
        <v>77</v>
      </c>
      <c r="I118" s="202">
        <v>52</v>
      </c>
      <c r="J118" s="203">
        <f t="shared" si="2"/>
        <v>0.70642201834862384</v>
      </c>
      <c r="K118" s="203">
        <f t="shared" si="3"/>
        <v>0.47706422018348627</v>
      </c>
      <c r="L118" s="204">
        <v>0.13932291666666699</v>
      </c>
    </row>
    <row r="119" spans="1:12" x14ac:dyDescent="0.35">
      <c r="A119" s="45" t="s">
        <v>686</v>
      </c>
      <c r="B119" t="s">
        <v>687</v>
      </c>
      <c r="C119" s="202">
        <v>107</v>
      </c>
      <c r="D119" s="202">
        <v>1949</v>
      </c>
      <c r="E119" s="202">
        <v>18</v>
      </c>
      <c r="F119" s="202">
        <v>120</v>
      </c>
      <c r="G119" s="202">
        <v>40</v>
      </c>
      <c r="H119" s="202">
        <v>35</v>
      </c>
      <c r="I119" s="202">
        <v>17</v>
      </c>
      <c r="J119" s="203">
        <f t="shared" si="2"/>
        <v>0.32710280373831774</v>
      </c>
      <c r="K119" s="203">
        <f t="shared" si="3"/>
        <v>0.15887850467289719</v>
      </c>
      <c r="L119" s="204">
        <v>0.12295081967213101</v>
      </c>
    </row>
    <row r="120" spans="1:12" x14ac:dyDescent="0.35">
      <c r="A120" s="45" t="s">
        <v>688</v>
      </c>
      <c r="B120" t="s">
        <v>689</v>
      </c>
      <c r="C120" s="202">
        <v>107</v>
      </c>
      <c r="D120" s="202">
        <v>4466</v>
      </c>
      <c r="E120" s="202">
        <v>41</v>
      </c>
      <c r="F120" s="202">
        <v>166</v>
      </c>
      <c r="G120" s="202">
        <v>43</v>
      </c>
      <c r="H120" s="202">
        <v>52</v>
      </c>
      <c r="I120" s="202">
        <v>31</v>
      </c>
      <c r="J120" s="203">
        <f t="shared" si="2"/>
        <v>0.48598130841121495</v>
      </c>
      <c r="K120" s="203">
        <f t="shared" si="3"/>
        <v>0.28971962616822428</v>
      </c>
      <c r="L120" s="204">
        <v>0.219917012448133</v>
      </c>
    </row>
    <row r="121" spans="1:12" x14ac:dyDescent="0.35">
      <c r="A121" s="45" t="s">
        <v>690</v>
      </c>
      <c r="B121" t="s">
        <v>691</v>
      </c>
      <c r="C121" s="202">
        <v>106</v>
      </c>
      <c r="D121" s="202">
        <v>3442</v>
      </c>
      <c r="E121" s="202">
        <v>32</v>
      </c>
      <c r="F121" s="202">
        <v>146</v>
      </c>
      <c r="G121" s="202">
        <v>47</v>
      </c>
      <c r="H121" s="202">
        <v>39</v>
      </c>
      <c r="I121" s="202">
        <v>30</v>
      </c>
      <c r="J121" s="203">
        <f t="shared" si="2"/>
        <v>0.36792452830188677</v>
      </c>
      <c r="K121" s="203">
        <f t="shared" si="3"/>
        <v>0.28301886792452829</v>
      </c>
      <c r="L121" s="204">
        <v>0.23416506717850299</v>
      </c>
    </row>
    <row r="122" spans="1:12" x14ac:dyDescent="0.35">
      <c r="A122" s="45" t="s">
        <v>692</v>
      </c>
      <c r="B122" t="s">
        <v>693</v>
      </c>
      <c r="C122" s="202">
        <v>106</v>
      </c>
      <c r="D122" s="202">
        <v>6345</v>
      </c>
      <c r="E122" s="202">
        <v>59</v>
      </c>
      <c r="F122" s="202">
        <v>169</v>
      </c>
      <c r="G122" s="202">
        <v>40</v>
      </c>
      <c r="H122" s="202">
        <v>49</v>
      </c>
      <c r="I122" s="202">
        <v>29</v>
      </c>
      <c r="J122" s="203">
        <f t="shared" si="2"/>
        <v>0.46226415094339623</v>
      </c>
      <c r="K122" s="203">
        <f t="shared" si="3"/>
        <v>0.27358490566037735</v>
      </c>
      <c r="L122" s="204">
        <v>0.29240710823909499</v>
      </c>
    </row>
    <row r="123" spans="1:12" x14ac:dyDescent="0.35">
      <c r="A123" s="45" t="s">
        <v>694</v>
      </c>
      <c r="B123" t="s">
        <v>695</v>
      </c>
      <c r="C123" s="202">
        <v>104</v>
      </c>
      <c r="D123" s="202">
        <v>8721</v>
      </c>
      <c r="E123" s="202">
        <v>83</v>
      </c>
      <c r="F123" s="202">
        <v>201</v>
      </c>
      <c r="G123" s="202">
        <v>49</v>
      </c>
      <c r="H123" s="202">
        <v>60</v>
      </c>
      <c r="I123" s="202">
        <v>35</v>
      </c>
      <c r="J123" s="203">
        <f t="shared" si="2"/>
        <v>0.57692307692307687</v>
      </c>
      <c r="K123" s="203">
        <f t="shared" si="3"/>
        <v>0.33653846153846156</v>
      </c>
      <c r="L123" s="204">
        <v>0.57784011220196396</v>
      </c>
    </row>
    <row r="124" spans="1:12" x14ac:dyDescent="0.35">
      <c r="A124" s="45" t="s">
        <v>696</v>
      </c>
      <c r="B124" t="s">
        <v>697</v>
      </c>
      <c r="C124" s="202">
        <v>104</v>
      </c>
      <c r="D124" s="202">
        <v>3818</v>
      </c>
      <c r="E124" s="202">
        <v>36</v>
      </c>
      <c r="F124" s="202">
        <v>175</v>
      </c>
      <c r="G124" s="202">
        <v>45</v>
      </c>
      <c r="H124" s="202">
        <v>45</v>
      </c>
      <c r="I124" s="202">
        <v>19</v>
      </c>
      <c r="J124" s="203">
        <f t="shared" si="2"/>
        <v>0.43269230769230771</v>
      </c>
      <c r="K124" s="203">
        <f t="shared" si="3"/>
        <v>0.18269230769230768</v>
      </c>
      <c r="L124" s="204">
        <v>0.22879177377891999</v>
      </c>
    </row>
    <row r="125" spans="1:12" x14ac:dyDescent="0.35">
      <c r="A125" s="45" t="s">
        <v>698</v>
      </c>
      <c r="B125" t="s">
        <v>699</v>
      </c>
      <c r="C125" s="202">
        <v>102</v>
      </c>
      <c r="D125" s="202">
        <v>6290</v>
      </c>
      <c r="E125" s="202">
        <v>61</v>
      </c>
      <c r="F125" s="202">
        <v>225</v>
      </c>
      <c r="G125" s="202">
        <v>55</v>
      </c>
      <c r="H125" s="202">
        <v>64</v>
      </c>
      <c r="I125" s="202">
        <v>34</v>
      </c>
      <c r="J125" s="203">
        <f t="shared" si="2"/>
        <v>0.62745098039215685</v>
      </c>
      <c r="K125" s="203">
        <f t="shared" si="3"/>
        <v>0.33333333333333331</v>
      </c>
      <c r="L125" s="204">
        <v>0.322935779816514</v>
      </c>
    </row>
    <row r="126" spans="1:12" x14ac:dyDescent="0.35">
      <c r="A126" s="45" t="s">
        <v>700</v>
      </c>
      <c r="B126" t="s">
        <v>701</v>
      </c>
      <c r="C126" s="202">
        <v>102</v>
      </c>
      <c r="D126" s="202">
        <v>2471</v>
      </c>
      <c r="E126" s="202">
        <v>24</v>
      </c>
      <c r="F126" s="202">
        <v>138</v>
      </c>
      <c r="G126" s="202">
        <v>41</v>
      </c>
      <c r="H126" s="202">
        <v>34</v>
      </c>
      <c r="I126" s="202">
        <v>19</v>
      </c>
      <c r="J126" s="203">
        <f t="shared" si="2"/>
        <v>0.33333333333333331</v>
      </c>
      <c r="K126" s="203">
        <f t="shared" si="3"/>
        <v>0.18627450980392157</v>
      </c>
      <c r="L126" s="204">
        <v>0.14000000000000001</v>
      </c>
    </row>
    <row r="127" spans="1:12" x14ac:dyDescent="0.35">
      <c r="A127" s="45" t="s">
        <v>702</v>
      </c>
      <c r="B127" t="e">
        <v>#N/A</v>
      </c>
      <c r="C127" s="202">
        <v>101</v>
      </c>
      <c r="D127" s="202">
        <v>3699</v>
      </c>
      <c r="E127" s="202">
        <v>36</v>
      </c>
      <c r="F127" s="202">
        <v>105</v>
      </c>
      <c r="G127" s="202">
        <v>29</v>
      </c>
      <c r="H127" s="202">
        <v>51</v>
      </c>
      <c r="I127" s="202">
        <v>18</v>
      </c>
      <c r="J127" s="203">
        <f t="shared" si="2"/>
        <v>0.50495049504950495</v>
      </c>
      <c r="K127" s="203">
        <f t="shared" si="3"/>
        <v>0.17821782178217821</v>
      </c>
      <c r="L127" s="204">
        <v>0.11914893617021299</v>
      </c>
    </row>
    <row r="128" spans="1:12" x14ac:dyDescent="0.35">
      <c r="A128" s="45" t="s">
        <v>703</v>
      </c>
      <c r="B128" t="s">
        <v>704</v>
      </c>
      <c r="C128" s="202">
        <v>101</v>
      </c>
      <c r="D128" s="202">
        <v>6964</v>
      </c>
      <c r="E128" s="202">
        <v>68</v>
      </c>
      <c r="F128" s="202">
        <v>183</v>
      </c>
      <c r="G128" s="202">
        <v>42</v>
      </c>
      <c r="H128" s="202">
        <v>68</v>
      </c>
      <c r="I128" s="202">
        <v>44</v>
      </c>
      <c r="J128" s="203">
        <f t="shared" si="2"/>
        <v>0.67326732673267331</v>
      </c>
      <c r="K128" s="203">
        <f t="shared" si="3"/>
        <v>0.43564356435643564</v>
      </c>
      <c r="L128" s="204">
        <v>0.25664739884393101</v>
      </c>
    </row>
    <row r="129" spans="1:12" x14ac:dyDescent="0.35">
      <c r="A129" s="45" t="s">
        <v>705</v>
      </c>
      <c r="B129" t="s">
        <v>706</v>
      </c>
      <c r="C129" s="202">
        <v>100</v>
      </c>
      <c r="D129" s="202">
        <v>7934</v>
      </c>
      <c r="E129" s="202">
        <v>79</v>
      </c>
      <c r="F129" s="202">
        <v>204</v>
      </c>
      <c r="G129" s="202">
        <v>53</v>
      </c>
      <c r="H129" s="202">
        <v>57</v>
      </c>
      <c r="I129" s="202">
        <v>32</v>
      </c>
      <c r="J129" s="203">
        <f t="shared" si="2"/>
        <v>0.56999999999999995</v>
      </c>
      <c r="K129" s="203">
        <f t="shared" si="3"/>
        <v>0.32</v>
      </c>
      <c r="L129" s="204">
        <v>0.33652530779753798</v>
      </c>
    </row>
    <row r="130" spans="1:12" x14ac:dyDescent="0.35">
      <c r="A130" s="45" t="s">
        <v>707</v>
      </c>
      <c r="B130" t="s">
        <v>708</v>
      </c>
      <c r="C130" s="202">
        <v>100</v>
      </c>
      <c r="D130" s="202">
        <v>5209</v>
      </c>
      <c r="E130" s="202">
        <v>52</v>
      </c>
      <c r="F130" s="202">
        <v>193</v>
      </c>
      <c r="G130" s="202">
        <v>43</v>
      </c>
      <c r="H130" s="202">
        <v>66</v>
      </c>
      <c r="I130" s="202">
        <v>37</v>
      </c>
      <c r="J130" s="203">
        <f t="shared" ref="J130:J193" si="4">H130/C130</f>
        <v>0.66</v>
      </c>
      <c r="K130" s="203">
        <f t="shared" ref="K130:K193" si="5">I130/C130</f>
        <v>0.37</v>
      </c>
      <c r="L130" s="204">
        <v>0.152409046214356</v>
      </c>
    </row>
    <row r="131" spans="1:12" x14ac:dyDescent="0.35">
      <c r="A131" s="45" t="s">
        <v>709</v>
      </c>
      <c r="B131" t="s">
        <v>710</v>
      </c>
      <c r="C131" s="202">
        <v>99</v>
      </c>
      <c r="D131" s="202">
        <v>1518</v>
      </c>
      <c r="E131" s="202">
        <v>15</v>
      </c>
      <c r="F131" s="202">
        <v>82</v>
      </c>
      <c r="G131" s="202">
        <v>28</v>
      </c>
      <c r="H131" s="202">
        <v>30</v>
      </c>
      <c r="I131" s="202">
        <v>25</v>
      </c>
      <c r="J131" s="203">
        <f t="shared" si="4"/>
        <v>0.30303030303030304</v>
      </c>
      <c r="K131" s="203">
        <f t="shared" si="5"/>
        <v>0.25252525252525254</v>
      </c>
      <c r="L131" s="204">
        <v>9.0909090909090898E-2</v>
      </c>
    </row>
    <row r="132" spans="1:12" x14ac:dyDescent="0.35">
      <c r="A132" s="45" t="s">
        <v>711</v>
      </c>
      <c r="B132" t="s">
        <v>712</v>
      </c>
      <c r="C132" s="202">
        <v>99</v>
      </c>
      <c r="D132" s="202">
        <v>8053</v>
      </c>
      <c r="E132" s="202">
        <v>81</v>
      </c>
      <c r="F132" s="202">
        <v>195</v>
      </c>
      <c r="G132" s="202">
        <v>53</v>
      </c>
      <c r="H132" s="202">
        <v>55</v>
      </c>
      <c r="I132" s="202">
        <v>29</v>
      </c>
      <c r="J132" s="203">
        <f t="shared" si="4"/>
        <v>0.55555555555555558</v>
      </c>
      <c r="K132" s="203">
        <f t="shared" si="5"/>
        <v>0.29292929292929293</v>
      </c>
      <c r="L132" s="204">
        <v>0.29156327543424299</v>
      </c>
    </row>
    <row r="133" spans="1:12" x14ac:dyDescent="0.35">
      <c r="A133" s="45" t="s">
        <v>713</v>
      </c>
      <c r="B133" t="s">
        <v>714</v>
      </c>
      <c r="C133" s="202">
        <v>98</v>
      </c>
      <c r="D133" s="202">
        <v>2835</v>
      </c>
      <c r="E133" s="202">
        <v>28</v>
      </c>
      <c r="F133" s="202">
        <v>135</v>
      </c>
      <c r="G133" s="202">
        <v>42</v>
      </c>
      <c r="H133" s="202">
        <v>47</v>
      </c>
      <c r="I133" s="202">
        <v>28</v>
      </c>
      <c r="J133" s="203">
        <f t="shared" si="4"/>
        <v>0.47959183673469385</v>
      </c>
      <c r="K133" s="203">
        <f t="shared" si="5"/>
        <v>0.2857142857142857</v>
      </c>
      <c r="L133" s="204">
        <v>0.16814159292035399</v>
      </c>
    </row>
    <row r="134" spans="1:12" x14ac:dyDescent="0.35">
      <c r="A134" s="45" t="s">
        <v>715</v>
      </c>
      <c r="B134" t="s">
        <v>716</v>
      </c>
      <c r="C134" s="202">
        <v>98</v>
      </c>
      <c r="D134" s="202">
        <v>7898</v>
      </c>
      <c r="E134" s="202">
        <v>80</v>
      </c>
      <c r="F134" s="202">
        <v>201</v>
      </c>
      <c r="G134" s="202">
        <v>49</v>
      </c>
      <c r="H134" s="202">
        <v>54</v>
      </c>
      <c r="I134" s="202">
        <v>36</v>
      </c>
      <c r="J134" s="203">
        <f t="shared" si="4"/>
        <v>0.55102040816326525</v>
      </c>
      <c r="K134" s="203">
        <f t="shared" si="5"/>
        <v>0.36734693877551022</v>
      </c>
      <c r="L134" s="204">
        <v>0.30250481695568399</v>
      </c>
    </row>
    <row r="135" spans="1:12" s="220" customFormat="1" x14ac:dyDescent="0.35">
      <c r="A135" s="219" t="s">
        <v>717</v>
      </c>
      <c r="B135" s="220" t="s">
        <v>718</v>
      </c>
      <c r="C135" s="221">
        <v>97</v>
      </c>
      <c r="D135" s="221">
        <v>5167</v>
      </c>
      <c r="E135" s="221">
        <v>53</v>
      </c>
      <c r="F135" s="221">
        <v>156</v>
      </c>
      <c r="G135" s="221">
        <v>42</v>
      </c>
      <c r="H135" s="221">
        <v>48</v>
      </c>
      <c r="I135" s="221">
        <v>27</v>
      </c>
      <c r="J135" s="222">
        <f t="shared" si="4"/>
        <v>0.49484536082474229</v>
      </c>
      <c r="K135" s="222">
        <f t="shared" si="5"/>
        <v>0.27835051546391754</v>
      </c>
      <c r="L135" s="223">
        <v>0.32597623089983002</v>
      </c>
    </row>
    <row r="136" spans="1:12" x14ac:dyDescent="0.35">
      <c r="A136" s="45" t="s">
        <v>719</v>
      </c>
      <c r="B136" t="s">
        <v>720</v>
      </c>
      <c r="C136" s="202">
        <v>96</v>
      </c>
      <c r="D136" s="202">
        <v>2892</v>
      </c>
      <c r="E136" s="202">
        <v>30</v>
      </c>
      <c r="F136" s="202">
        <v>142</v>
      </c>
      <c r="G136" s="202">
        <v>38</v>
      </c>
      <c r="H136" s="202">
        <v>68</v>
      </c>
      <c r="I136" s="202">
        <v>38</v>
      </c>
      <c r="J136" s="203">
        <f t="shared" si="4"/>
        <v>0.70833333333333337</v>
      </c>
      <c r="K136" s="203">
        <f t="shared" si="5"/>
        <v>0.39583333333333331</v>
      </c>
      <c r="L136" s="204">
        <v>0.10537634408602201</v>
      </c>
    </row>
    <row r="137" spans="1:12" x14ac:dyDescent="0.35">
      <c r="A137" s="45" t="s">
        <v>721</v>
      </c>
      <c r="B137" t="s">
        <v>722</v>
      </c>
      <c r="C137" s="202">
        <v>94</v>
      </c>
      <c r="D137" s="202">
        <v>1145</v>
      </c>
      <c r="E137" s="202">
        <v>12</v>
      </c>
      <c r="F137" s="202">
        <v>93</v>
      </c>
      <c r="G137" s="202">
        <v>34</v>
      </c>
      <c r="H137" s="202">
        <v>23</v>
      </c>
      <c r="I137" s="202">
        <v>5</v>
      </c>
      <c r="J137" s="203">
        <f t="shared" si="4"/>
        <v>0.24468085106382978</v>
      </c>
      <c r="K137" s="203">
        <f t="shared" si="5"/>
        <v>5.3191489361702128E-2</v>
      </c>
      <c r="L137" s="204">
        <v>6.6666666666666693E-2</v>
      </c>
    </row>
    <row r="138" spans="1:12" x14ac:dyDescent="0.35">
      <c r="A138" s="45" t="s">
        <v>723</v>
      </c>
      <c r="B138" t="s">
        <v>724</v>
      </c>
      <c r="C138" s="202">
        <v>93</v>
      </c>
      <c r="D138" s="202">
        <v>1429</v>
      </c>
      <c r="E138" s="202">
        <v>15</v>
      </c>
      <c r="F138" s="202">
        <v>77</v>
      </c>
      <c r="G138" s="202">
        <v>25</v>
      </c>
      <c r="H138" s="202">
        <v>23</v>
      </c>
      <c r="I138" s="202">
        <v>13</v>
      </c>
      <c r="J138" s="203">
        <f t="shared" si="4"/>
        <v>0.24731182795698925</v>
      </c>
      <c r="K138" s="203">
        <f t="shared" si="5"/>
        <v>0.13978494623655913</v>
      </c>
      <c r="L138" s="204">
        <v>0.16011235955056199</v>
      </c>
    </row>
    <row r="139" spans="1:12" x14ac:dyDescent="0.35">
      <c r="A139" s="45" t="s">
        <v>725</v>
      </c>
      <c r="B139" t="s">
        <v>726</v>
      </c>
      <c r="C139" s="202">
        <v>93</v>
      </c>
      <c r="D139" s="202">
        <v>3374</v>
      </c>
      <c r="E139" s="202">
        <v>36</v>
      </c>
      <c r="F139" s="202">
        <v>173</v>
      </c>
      <c r="G139" s="202">
        <v>44</v>
      </c>
      <c r="H139" s="202">
        <v>31</v>
      </c>
      <c r="I139" s="202">
        <v>18</v>
      </c>
      <c r="J139" s="203">
        <f t="shared" si="4"/>
        <v>0.33333333333333331</v>
      </c>
      <c r="K139" s="203">
        <f t="shared" si="5"/>
        <v>0.19354838709677419</v>
      </c>
      <c r="L139" s="204">
        <v>0.21380846325166999</v>
      </c>
    </row>
    <row r="140" spans="1:12" x14ac:dyDescent="0.35">
      <c r="A140" s="45" t="s">
        <v>727</v>
      </c>
      <c r="B140" t="s">
        <v>728</v>
      </c>
      <c r="C140" s="202">
        <v>91</v>
      </c>
      <c r="D140" s="202">
        <v>1463</v>
      </c>
      <c r="E140" s="202">
        <v>16</v>
      </c>
      <c r="F140" s="202">
        <v>97</v>
      </c>
      <c r="G140" s="202">
        <v>32</v>
      </c>
      <c r="H140" s="202">
        <v>28</v>
      </c>
      <c r="I140" s="202">
        <v>14</v>
      </c>
      <c r="J140" s="203">
        <f t="shared" si="4"/>
        <v>0.30769230769230771</v>
      </c>
      <c r="K140" s="203">
        <f t="shared" si="5"/>
        <v>0.15384615384615385</v>
      </c>
      <c r="L140" s="204">
        <v>0.37829912023460399</v>
      </c>
    </row>
    <row r="141" spans="1:12" x14ac:dyDescent="0.35">
      <c r="A141" s="45" t="s">
        <v>729</v>
      </c>
      <c r="B141" t="s">
        <v>596</v>
      </c>
      <c r="C141" s="202">
        <v>89</v>
      </c>
      <c r="D141" s="202">
        <v>2565</v>
      </c>
      <c r="E141" s="202">
        <v>28</v>
      </c>
      <c r="F141" s="202">
        <v>107</v>
      </c>
      <c r="G141" s="202">
        <v>32</v>
      </c>
      <c r="H141" s="202">
        <v>35</v>
      </c>
      <c r="I141" s="202">
        <v>22</v>
      </c>
      <c r="J141" s="203">
        <f t="shared" si="4"/>
        <v>0.39325842696629215</v>
      </c>
      <c r="K141" s="203">
        <f t="shared" si="5"/>
        <v>0.24719101123595505</v>
      </c>
      <c r="L141" s="204">
        <v>0.21854304635761601</v>
      </c>
    </row>
    <row r="142" spans="1:12" x14ac:dyDescent="0.35">
      <c r="A142" s="45" t="s">
        <v>730</v>
      </c>
      <c r="B142" t="s">
        <v>731</v>
      </c>
      <c r="C142" s="202">
        <v>89</v>
      </c>
      <c r="D142" s="202">
        <v>3651</v>
      </c>
      <c r="E142" s="202">
        <v>41</v>
      </c>
      <c r="F142" s="202">
        <v>127</v>
      </c>
      <c r="G142" s="202">
        <v>36</v>
      </c>
      <c r="H142" s="202">
        <v>39</v>
      </c>
      <c r="I142" s="202">
        <v>21</v>
      </c>
      <c r="J142" s="203">
        <f t="shared" si="4"/>
        <v>0.43820224719101125</v>
      </c>
      <c r="K142" s="203">
        <f t="shared" si="5"/>
        <v>0.23595505617977527</v>
      </c>
      <c r="L142" s="204">
        <v>0.124645892351275</v>
      </c>
    </row>
    <row r="143" spans="1:12" x14ac:dyDescent="0.35">
      <c r="A143" s="45" t="s">
        <v>732</v>
      </c>
      <c r="B143" t="s">
        <v>733</v>
      </c>
      <c r="C143" s="202">
        <v>89</v>
      </c>
      <c r="D143" s="202">
        <v>3599</v>
      </c>
      <c r="E143" s="202">
        <v>40</v>
      </c>
      <c r="F143" s="202">
        <v>135</v>
      </c>
      <c r="G143" s="202">
        <v>37</v>
      </c>
      <c r="H143" s="202">
        <v>32</v>
      </c>
      <c r="I143" s="202">
        <v>15</v>
      </c>
      <c r="J143" s="203">
        <f t="shared" si="4"/>
        <v>0.3595505617977528</v>
      </c>
      <c r="K143" s="203">
        <f t="shared" si="5"/>
        <v>0.16853932584269662</v>
      </c>
      <c r="L143" s="204">
        <v>0.115869017632242</v>
      </c>
    </row>
    <row r="144" spans="1:12" x14ac:dyDescent="0.35">
      <c r="A144" s="45" t="s">
        <v>734</v>
      </c>
      <c r="B144" t="s">
        <v>735</v>
      </c>
      <c r="C144" s="202">
        <v>88</v>
      </c>
      <c r="D144" s="202">
        <v>2623</v>
      </c>
      <c r="E144" s="202">
        <v>29</v>
      </c>
      <c r="F144" s="202">
        <v>161</v>
      </c>
      <c r="G144" s="202">
        <v>42</v>
      </c>
      <c r="H144" s="202">
        <v>59</v>
      </c>
      <c r="I144" s="202">
        <v>29</v>
      </c>
      <c r="J144" s="203">
        <f t="shared" si="4"/>
        <v>0.67045454545454541</v>
      </c>
      <c r="K144" s="203">
        <f t="shared" si="5"/>
        <v>0.32954545454545453</v>
      </c>
      <c r="L144" s="204">
        <v>0.25179856115107901</v>
      </c>
    </row>
    <row r="145" spans="1:12" x14ac:dyDescent="0.35">
      <c r="A145" s="45" t="s">
        <v>736</v>
      </c>
      <c r="B145" t="s">
        <v>737</v>
      </c>
      <c r="C145" s="202">
        <v>88</v>
      </c>
      <c r="D145" s="202">
        <v>3907</v>
      </c>
      <c r="E145" s="202">
        <v>44</v>
      </c>
      <c r="F145" s="202">
        <v>134</v>
      </c>
      <c r="G145" s="202">
        <v>35</v>
      </c>
      <c r="H145" s="202">
        <v>22</v>
      </c>
      <c r="I145" s="202">
        <v>14</v>
      </c>
      <c r="J145" s="203">
        <f t="shared" si="4"/>
        <v>0.25</v>
      </c>
      <c r="K145" s="203">
        <f t="shared" si="5"/>
        <v>0.15909090909090909</v>
      </c>
      <c r="L145" s="204">
        <v>0.13059701492537301</v>
      </c>
    </row>
    <row r="146" spans="1:12" x14ac:dyDescent="0.35">
      <c r="A146" s="45" t="s">
        <v>738</v>
      </c>
      <c r="B146" t="s">
        <v>739</v>
      </c>
      <c r="C146" s="202">
        <v>88</v>
      </c>
      <c r="D146" s="202">
        <v>3652</v>
      </c>
      <c r="E146" s="202">
        <v>41</v>
      </c>
      <c r="F146" s="202">
        <v>128</v>
      </c>
      <c r="G146" s="202">
        <v>39</v>
      </c>
      <c r="H146" s="202">
        <v>30</v>
      </c>
      <c r="I146" s="202">
        <v>17</v>
      </c>
      <c r="J146" s="203">
        <f t="shared" si="4"/>
        <v>0.34090909090909088</v>
      </c>
      <c r="K146" s="203">
        <f t="shared" si="5"/>
        <v>0.19318181818181818</v>
      </c>
      <c r="L146" s="204">
        <v>0.223529411764706</v>
      </c>
    </row>
    <row r="147" spans="1:12" x14ac:dyDescent="0.35">
      <c r="A147" s="45" t="s">
        <v>740</v>
      </c>
      <c r="B147" t="s">
        <v>741</v>
      </c>
      <c r="C147" s="202">
        <v>88</v>
      </c>
      <c r="D147" s="202">
        <v>2818</v>
      </c>
      <c r="E147" s="202">
        <v>32</v>
      </c>
      <c r="F147" s="202">
        <v>142</v>
      </c>
      <c r="G147" s="202">
        <v>40</v>
      </c>
      <c r="H147" s="202">
        <v>44</v>
      </c>
      <c r="I147" s="202">
        <v>24</v>
      </c>
      <c r="J147" s="203">
        <f t="shared" si="4"/>
        <v>0.5</v>
      </c>
      <c r="K147" s="203">
        <f t="shared" si="5"/>
        <v>0.27272727272727271</v>
      </c>
      <c r="L147" s="204">
        <v>0</v>
      </c>
    </row>
    <row r="148" spans="1:12" x14ac:dyDescent="0.35">
      <c r="A148" s="45" t="s">
        <v>742</v>
      </c>
      <c r="B148" t="s">
        <v>743</v>
      </c>
      <c r="C148" s="202">
        <v>87</v>
      </c>
      <c r="D148" s="202">
        <v>4653</v>
      </c>
      <c r="E148" s="202">
        <v>53</v>
      </c>
      <c r="F148" s="202">
        <v>152</v>
      </c>
      <c r="G148" s="202">
        <v>40</v>
      </c>
      <c r="H148" s="202">
        <v>35</v>
      </c>
      <c r="I148" s="202">
        <v>23</v>
      </c>
      <c r="J148" s="203">
        <f t="shared" si="4"/>
        <v>0.40229885057471265</v>
      </c>
      <c r="K148" s="203">
        <f t="shared" si="5"/>
        <v>0.26436781609195403</v>
      </c>
      <c r="L148" s="204">
        <v>0.116182572614108</v>
      </c>
    </row>
    <row r="149" spans="1:12" x14ac:dyDescent="0.35">
      <c r="A149" s="45" t="s">
        <v>744</v>
      </c>
      <c r="B149" t="s">
        <v>745</v>
      </c>
      <c r="C149" s="202">
        <v>86</v>
      </c>
      <c r="D149" s="202">
        <v>1419</v>
      </c>
      <c r="E149" s="202">
        <v>16</v>
      </c>
      <c r="F149" s="202">
        <v>105</v>
      </c>
      <c r="G149" s="202">
        <v>36</v>
      </c>
      <c r="H149" s="202">
        <v>26</v>
      </c>
      <c r="I149" s="202">
        <v>12</v>
      </c>
      <c r="J149" s="203">
        <f t="shared" si="4"/>
        <v>0.30232558139534882</v>
      </c>
      <c r="K149" s="203">
        <f t="shared" si="5"/>
        <v>0.13953488372093023</v>
      </c>
      <c r="L149" s="204">
        <v>0.238329238329238</v>
      </c>
    </row>
    <row r="150" spans="1:12" x14ac:dyDescent="0.35">
      <c r="A150" s="45" t="s">
        <v>746</v>
      </c>
      <c r="B150" t="s">
        <v>747</v>
      </c>
      <c r="C150" s="202">
        <v>86</v>
      </c>
      <c r="D150" s="202">
        <v>4227</v>
      </c>
      <c r="E150" s="202">
        <v>49</v>
      </c>
      <c r="F150" s="202">
        <v>150</v>
      </c>
      <c r="G150" s="202">
        <v>44</v>
      </c>
      <c r="H150" s="202">
        <v>31</v>
      </c>
      <c r="I150" s="202">
        <v>23</v>
      </c>
      <c r="J150" s="203">
        <f t="shared" si="4"/>
        <v>0.36046511627906974</v>
      </c>
      <c r="K150" s="203">
        <f t="shared" si="5"/>
        <v>0.26744186046511625</v>
      </c>
      <c r="L150" s="204">
        <v>0.25107296137339102</v>
      </c>
    </row>
    <row r="151" spans="1:12" x14ac:dyDescent="0.35">
      <c r="A151" s="45" t="s">
        <v>748</v>
      </c>
      <c r="B151" t="s">
        <v>749</v>
      </c>
      <c r="C151" s="202">
        <v>85</v>
      </c>
      <c r="D151" s="202">
        <v>1516</v>
      </c>
      <c r="E151" s="202">
        <v>17</v>
      </c>
      <c r="F151" s="202">
        <v>81</v>
      </c>
      <c r="G151" s="202">
        <v>26</v>
      </c>
      <c r="H151" s="202">
        <v>21</v>
      </c>
      <c r="I151" s="202">
        <v>10</v>
      </c>
      <c r="J151" s="203">
        <f t="shared" si="4"/>
        <v>0.24705882352941178</v>
      </c>
      <c r="K151" s="203">
        <f t="shared" si="5"/>
        <v>0.11764705882352941</v>
      </c>
      <c r="L151" s="204">
        <v>0.12</v>
      </c>
    </row>
    <row r="152" spans="1:12" x14ac:dyDescent="0.35">
      <c r="A152" s="45" t="s">
        <v>750</v>
      </c>
      <c r="B152" t="s">
        <v>751</v>
      </c>
      <c r="C152" s="202">
        <v>84</v>
      </c>
      <c r="D152" s="202">
        <v>2806</v>
      </c>
      <c r="E152" s="202">
        <v>33</v>
      </c>
      <c r="F152" s="202">
        <v>151</v>
      </c>
      <c r="G152" s="202">
        <v>45</v>
      </c>
      <c r="H152" s="202">
        <v>46</v>
      </c>
      <c r="I152" s="202">
        <v>28</v>
      </c>
      <c r="J152" s="203">
        <f t="shared" si="4"/>
        <v>0.54761904761904767</v>
      </c>
      <c r="K152" s="203">
        <f t="shared" si="5"/>
        <v>0.33333333333333331</v>
      </c>
      <c r="L152" s="204">
        <v>3.04761904761905E-2</v>
      </c>
    </row>
    <row r="153" spans="1:12" x14ac:dyDescent="0.35">
      <c r="A153" s="45" t="s">
        <v>752</v>
      </c>
      <c r="B153" t="s">
        <v>753</v>
      </c>
      <c r="C153" s="202">
        <v>84</v>
      </c>
      <c r="D153" s="202">
        <v>3790</v>
      </c>
      <c r="E153" s="202">
        <v>45</v>
      </c>
      <c r="F153" s="202">
        <v>160</v>
      </c>
      <c r="G153" s="202">
        <v>44</v>
      </c>
      <c r="H153" s="202">
        <v>26</v>
      </c>
      <c r="I153" s="202">
        <v>21</v>
      </c>
      <c r="J153" s="203">
        <f t="shared" si="4"/>
        <v>0.30952380952380953</v>
      </c>
      <c r="K153" s="203">
        <f t="shared" si="5"/>
        <v>0.25</v>
      </c>
      <c r="L153" s="204">
        <v>0.122844827586207</v>
      </c>
    </row>
    <row r="154" spans="1:12" x14ac:dyDescent="0.35">
      <c r="A154" s="45" t="s">
        <v>754</v>
      </c>
      <c r="B154" t="s">
        <v>755</v>
      </c>
      <c r="C154" s="202">
        <v>83</v>
      </c>
      <c r="D154" s="202">
        <v>6167</v>
      </c>
      <c r="E154" s="202">
        <v>74</v>
      </c>
      <c r="F154" s="202">
        <v>202</v>
      </c>
      <c r="G154" s="202">
        <v>52</v>
      </c>
      <c r="H154" s="202">
        <v>36</v>
      </c>
      <c r="I154" s="202">
        <v>25</v>
      </c>
      <c r="J154" s="203">
        <f t="shared" si="4"/>
        <v>0.43373493975903615</v>
      </c>
      <c r="K154" s="203">
        <f t="shared" si="5"/>
        <v>0.30120481927710846</v>
      </c>
      <c r="L154" s="204">
        <v>7.5313807531380797E-2</v>
      </c>
    </row>
    <row r="155" spans="1:12" x14ac:dyDescent="0.35">
      <c r="A155" s="45" t="s">
        <v>756</v>
      </c>
      <c r="B155" t="s">
        <v>757</v>
      </c>
      <c r="C155" s="202">
        <v>83</v>
      </c>
      <c r="D155" s="202">
        <v>2402</v>
      </c>
      <c r="E155" s="202">
        <v>28</v>
      </c>
      <c r="F155" s="202">
        <v>111</v>
      </c>
      <c r="G155" s="202">
        <v>35</v>
      </c>
      <c r="H155" s="202">
        <v>21</v>
      </c>
      <c r="I155" s="202">
        <v>12</v>
      </c>
      <c r="J155" s="203">
        <f t="shared" si="4"/>
        <v>0.25301204819277107</v>
      </c>
      <c r="K155" s="203">
        <f t="shared" si="5"/>
        <v>0.14457831325301204</v>
      </c>
      <c r="L155" s="204">
        <v>2.2598870056497199E-2</v>
      </c>
    </row>
    <row r="156" spans="1:12" x14ac:dyDescent="0.35">
      <c r="A156" s="45" t="s">
        <v>758</v>
      </c>
      <c r="B156" t="s">
        <v>759</v>
      </c>
      <c r="C156" s="202">
        <v>81</v>
      </c>
      <c r="D156" s="202">
        <v>1823</v>
      </c>
      <c r="E156" s="202">
        <v>22</v>
      </c>
      <c r="F156" s="202">
        <v>97</v>
      </c>
      <c r="G156" s="202">
        <v>29</v>
      </c>
      <c r="H156" s="202">
        <v>31</v>
      </c>
      <c r="I156" s="202">
        <v>12</v>
      </c>
      <c r="J156" s="203">
        <f t="shared" si="4"/>
        <v>0.38271604938271603</v>
      </c>
      <c r="K156" s="203">
        <f t="shared" si="5"/>
        <v>0.14814814814814814</v>
      </c>
      <c r="L156" s="204">
        <v>6.7340067340067297E-2</v>
      </c>
    </row>
    <row r="157" spans="1:12" x14ac:dyDescent="0.35">
      <c r="A157" s="45" t="s">
        <v>760</v>
      </c>
      <c r="B157" t="s">
        <v>761</v>
      </c>
      <c r="C157" s="202">
        <v>80</v>
      </c>
      <c r="D157" s="202">
        <v>3060</v>
      </c>
      <c r="E157" s="202">
        <v>38</v>
      </c>
      <c r="F157" s="202">
        <v>132</v>
      </c>
      <c r="G157" s="202">
        <v>39</v>
      </c>
      <c r="H157" s="202">
        <v>59</v>
      </c>
      <c r="I157" s="202">
        <v>28</v>
      </c>
      <c r="J157" s="203">
        <f t="shared" si="4"/>
        <v>0.73750000000000004</v>
      </c>
      <c r="K157" s="203">
        <f t="shared" si="5"/>
        <v>0.35</v>
      </c>
      <c r="L157" s="204">
        <v>0.189979123173278</v>
      </c>
    </row>
    <row r="158" spans="1:12" x14ac:dyDescent="0.35">
      <c r="A158" s="45" t="s">
        <v>762</v>
      </c>
      <c r="B158" t="s">
        <v>763</v>
      </c>
      <c r="C158" s="202">
        <v>80</v>
      </c>
      <c r="D158" s="202">
        <v>2589</v>
      </c>
      <c r="E158" s="202">
        <v>32</v>
      </c>
      <c r="F158" s="202">
        <v>156</v>
      </c>
      <c r="G158" s="202">
        <v>43</v>
      </c>
      <c r="H158" s="202">
        <v>26</v>
      </c>
      <c r="I158" s="202">
        <v>19</v>
      </c>
      <c r="J158" s="203">
        <f t="shared" si="4"/>
        <v>0.32500000000000001</v>
      </c>
      <c r="K158" s="203">
        <f t="shared" si="5"/>
        <v>0.23749999999999999</v>
      </c>
      <c r="L158" s="204">
        <v>3.5830618892508097E-2</v>
      </c>
    </row>
    <row r="159" spans="1:12" x14ac:dyDescent="0.35">
      <c r="A159" s="45" t="s">
        <v>764</v>
      </c>
      <c r="B159" t="s">
        <v>765</v>
      </c>
      <c r="C159" s="202">
        <v>79</v>
      </c>
      <c r="D159" s="202">
        <v>2646</v>
      </c>
      <c r="E159" s="202">
        <v>33</v>
      </c>
      <c r="F159" s="202">
        <v>156</v>
      </c>
      <c r="G159" s="202">
        <v>46</v>
      </c>
      <c r="H159" s="202">
        <v>37</v>
      </c>
      <c r="I159" s="202">
        <v>26</v>
      </c>
      <c r="J159" s="203">
        <f t="shared" si="4"/>
        <v>0.46835443037974683</v>
      </c>
      <c r="K159" s="203">
        <f t="shared" si="5"/>
        <v>0.32911392405063289</v>
      </c>
      <c r="L159" s="204">
        <v>0.16796875</v>
      </c>
    </row>
    <row r="160" spans="1:12" x14ac:dyDescent="0.35">
      <c r="A160" s="45" t="s">
        <v>766</v>
      </c>
      <c r="B160" t="s">
        <v>767</v>
      </c>
      <c r="C160" s="202">
        <v>79</v>
      </c>
      <c r="D160" s="202">
        <v>2396</v>
      </c>
      <c r="E160" s="202">
        <v>30</v>
      </c>
      <c r="F160" s="202">
        <v>136</v>
      </c>
      <c r="G160" s="202">
        <v>36</v>
      </c>
      <c r="H160" s="202">
        <v>24</v>
      </c>
      <c r="I160" s="202">
        <v>12</v>
      </c>
      <c r="J160" s="203">
        <f t="shared" si="4"/>
        <v>0.30379746835443039</v>
      </c>
      <c r="K160" s="203">
        <f t="shared" si="5"/>
        <v>0.15189873417721519</v>
      </c>
      <c r="L160" s="204">
        <v>0.29555555555555602</v>
      </c>
    </row>
    <row r="161" spans="1:12" x14ac:dyDescent="0.35">
      <c r="A161" s="45" t="s">
        <v>768</v>
      </c>
      <c r="B161" t="s">
        <v>769</v>
      </c>
      <c r="C161" s="202">
        <v>79</v>
      </c>
      <c r="D161" s="202">
        <v>9539</v>
      </c>
      <c r="E161" s="202">
        <v>120</v>
      </c>
      <c r="F161" s="202">
        <v>183</v>
      </c>
      <c r="G161" s="202">
        <v>43</v>
      </c>
      <c r="H161" s="202">
        <v>46</v>
      </c>
      <c r="I161" s="202">
        <v>33</v>
      </c>
      <c r="J161" s="203">
        <f t="shared" si="4"/>
        <v>0.58227848101265822</v>
      </c>
      <c r="K161" s="203">
        <f t="shared" si="5"/>
        <v>0.41772151898734178</v>
      </c>
      <c r="L161" s="204">
        <v>0.17298187808896201</v>
      </c>
    </row>
    <row r="162" spans="1:12" x14ac:dyDescent="0.35">
      <c r="A162" s="45" t="s">
        <v>770</v>
      </c>
      <c r="B162" t="s">
        <v>771</v>
      </c>
      <c r="C162" s="202">
        <v>77</v>
      </c>
      <c r="D162" s="202">
        <v>4625</v>
      </c>
      <c r="E162" s="202">
        <v>60</v>
      </c>
      <c r="F162" s="202">
        <v>150</v>
      </c>
      <c r="G162" s="202">
        <v>41</v>
      </c>
      <c r="H162" s="202">
        <v>26</v>
      </c>
      <c r="I162" s="202">
        <v>17</v>
      </c>
      <c r="J162" s="203">
        <f t="shared" si="4"/>
        <v>0.33766233766233766</v>
      </c>
      <c r="K162" s="203">
        <f t="shared" si="5"/>
        <v>0.22077922077922077</v>
      </c>
      <c r="L162" s="204">
        <v>0.21296296296296299</v>
      </c>
    </row>
    <row r="163" spans="1:12" x14ac:dyDescent="0.35">
      <c r="A163" s="45" t="s">
        <v>772</v>
      </c>
      <c r="B163" t="s">
        <v>773</v>
      </c>
      <c r="C163" s="202">
        <v>77</v>
      </c>
      <c r="D163" s="202">
        <v>1119</v>
      </c>
      <c r="E163" s="202">
        <v>14</v>
      </c>
      <c r="F163" s="202">
        <v>100</v>
      </c>
      <c r="G163" s="202">
        <v>32</v>
      </c>
      <c r="H163" s="202">
        <v>46</v>
      </c>
      <c r="I163" s="202">
        <v>10</v>
      </c>
      <c r="J163" s="203">
        <f t="shared" si="4"/>
        <v>0.59740259740259738</v>
      </c>
      <c r="K163" s="203">
        <f t="shared" si="5"/>
        <v>0.12987012987012986</v>
      </c>
      <c r="L163" s="204">
        <v>8.6956521739130405E-2</v>
      </c>
    </row>
    <row r="164" spans="1:12" x14ac:dyDescent="0.35">
      <c r="A164" s="45" t="s">
        <v>774</v>
      </c>
      <c r="B164" t="s">
        <v>775</v>
      </c>
      <c r="C164" s="202">
        <v>77</v>
      </c>
      <c r="D164" s="202">
        <v>1100</v>
      </c>
      <c r="E164" s="202">
        <v>14</v>
      </c>
      <c r="F164" s="202">
        <v>95</v>
      </c>
      <c r="G164" s="202">
        <v>33</v>
      </c>
      <c r="H164" s="202">
        <v>15</v>
      </c>
      <c r="I164" s="202">
        <v>6</v>
      </c>
      <c r="J164" s="203">
        <f t="shared" si="4"/>
        <v>0.19480519480519481</v>
      </c>
      <c r="K164" s="203">
        <f t="shared" si="5"/>
        <v>7.792207792207792E-2</v>
      </c>
      <c r="L164" s="204">
        <v>7.28744939271255E-2</v>
      </c>
    </row>
    <row r="165" spans="1:12" x14ac:dyDescent="0.35">
      <c r="A165" s="45" t="s">
        <v>776</v>
      </c>
      <c r="B165" t="s">
        <v>777</v>
      </c>
      <c r="C165" s="202">
        <v>77</v>
      </c>
      <c r="D165" s="202">
        <v>3311</v>
      </c>
      <c r="E165" s="202">
        <v>43</v>
      </c>
      <c r="F165" s="202">
        <v>164</v>
      </c>
      <c r="G165" s="202">
        <v>45</v>
      </c>
      <c r="H165" s="202">
        <v>22</v>
      </c>
      <c r="I165" s="202">
        <v>10</v>
      </c>
      <c r="J165" s="203">
        <f t="shared" si="4"/>
        <v>0.2857142857142857</v>
      </c>
      <c r="K165" s="203">
        <f t="shared" si="5"/>
        <v>0.12987012987012986</v>
      </c>
      <c r="L165" s="204">
        <v>0.26558265582655799</v>
      </c>
    </row>
    <row r="166" spans="1:12" x14ac:dyDescent="0.35">
      <c r="A166" s="45" t="s">
        <v>778</v>
      </c>
      <c r="B166" t="s">
        <v>779</v>
      </c>
      <c r="C166" s="202">
        <v>76</v>
      </c>
      <c r="D166" s="202">
        <v>1754</v>
      </c>
      <c r="E166" s="202">
        <v>23</v>
      </c>
      <c r="F166" s="202">
        <v>128</v>
      </c>
      <c r="G166" s="202">
        <v>39</v>
      </c>
      <c r="H166" s="202">
        <v>17</v>
      </c>
      <c r="I166" s="202">
        <v>12</v>
      </c>
      <c r="J166" s="203">
        <f t="shared" si="4"/>
        <v>0.22368421052631579</v>
      </c>
      <c r="K166" s="203">
        <f t="shared" si="5"/>
        <v>0.15789473684210525</v>
      </c>
      <c r="L166" s="204">
        <v>0.33047210300429197</v>
      </c>
    </row>
    <row r="167" spans="1:12" x14ac:dyDescent="0.35">
      <c r="A167" s="45" t="s">
        <v>780</v>
      </c>
      <c r="B167" t="s">
        <v>781</v>
      </c>
      <c r="C167" s="202">
        <v>76</v>
      </c>
      <c r="D167" s="202">
        <v>2434</v>
      </c>
      <c r="E167" s="202">
        <v>32</v>
      </c>
      <c r="F167" s="202">
        <v>136</v>
      </c>
      <c r="G167" s="202">
        <v>41</v>
      </c>
      <c r="H167" s="202">
        <v>31</v>
      </c>
      <c r="I167" s="202">
        <v>19</v>
      </c>
      <c r="J167" s="203">
        <f t="shared" si="4"/>
        <v>0.40789473684210525</v>
      </c>
      <c r="K167" s="203">
        <f t="shared" si="5"/>
        <v>0.25</v>
      </c>
      <c r="L167" s="204">
        <v>0.33870967741935498</v>
      </c>
    </row>
    <row r="168" spans="1:12" x14ac:dyDescent="0.35">
      <c r="A168" s="45" t="s">
        <v>782</v>
      </c>
      <c r="B168" t="s">
        <v>783</v>
      </c>
      <c r="C168" s="202">
        <v>75</v>
      </c>
      <c r="D168" s="202">
        <v>2559</v>
      </c>
      <c r="E168" s="202">
        <v>34</v>
      </c>
      <c r="F168" s="202">
        <v>134</v>
      </c>
      <c r="G168" s="202">
        <v>37</v>
      </c>
      <c r="H168" s="202">
        <v>23</v>
      </c>
      <c r="I168" s="202">
        <v>17</v>
      </c>
      <c r="J168" s="203">
        <f t="shared" si="4"/>
        <v>0.30666666666666664</v>
      </c>
      <c r="K168" s="203">
        <f t="shared" si="5"/>
        <v>0.22666666666666666</v>
      </c>
      <c r="L168" s="204">
        <v>4.3343653250774002E-2</v>
      </c>
    </row>
    <row r="169" spans="1:12" x14ac:dyDescent="0.35">
      <c r="A169" s="45" t="s">
        <v>784</v>
      </c>
      <c r="B169" t="s">
        <v>785</v>
      </c>
      <c r="C169" s="202">
        <v>75</v>
      </c>
      <c r="D169" s="202">
        <v>2994</v>
      </c>
      <c r="E169" s="202">
        <v>39</v>
      </c>
      <c r="F169" s="202">
        <v>133</v>
      </c>
      <c r="G169" s="202">
        <v>37</v>
      </c>
      <c r="H169" s="202">
        <v>42</v>
      </c>
      <c r="I169" s="202">
        <v>27</v>
      </c>
      <c r="J169" s="203">
        <f t="shared" si="4"/>
        <v>0.56000000000000005</v>
      </c>
      <c r="K169" s="203">
        <f t="shared" si="5"/>
        <v>0.36</v>
      </c>
      <c r="L169" s="204">
        <v>1.0638297872340399E-2</v>
      </c>
    </row>
    <row r="170" spans="1:12" x14ac:dyDescent="0.35">
      <c r="A170" s="45" t="s">
        <v>786</v>
      </c>
      <c r="B170" t="s">
        <v>787</v>
      </c>
      <c r="C170" s="202">
        <v>75</v>
      </c>
      <c r="D170" s="202">
        <v>4262</v>
      </c>
      <c r="E170" s="202">
        <v>56</v>
      </c>
      <c r="F170" s="202">
        <v>162</v>
      </c>
      <c r="G170" s="202">
        <v>41</v>
      </c>
      <c r="H170" s="202">
        <v>36</v>
      </c>
      <c r="I170" s="202">
        <v>22</v>
      </c>
      <c r="J170" s="203">
        <f t="shared" si="4"/>
        <v>0.48</v>
      </c>
      <c r="K170" s="203">
        <f t="shared" si="5"/>
        <v>0.29333333333333333</v>
      </c>
      <c r="L170" s="204">
        <v>8.9599999999999999E-2</v>
      </c>
    </row>
    <row r="171" spans="1:12" x14ac:dyDescent="0.35">
      <c r="A171" s="45" t="s">
        <v>788</v>
      </c>
      <c r="B171" t="s">
        <v>789</v>
      </c>
      <c r="C171" s="202">
        <v>75</v>
      </c>
      <c r="D171" s="202">
        <v>1126</v>
      </c>
      <c r="E171" s="202">
        <v>15</v>
      </c>
      <c r="F171" s="202">
        <v>90</v>
      </c>
      <c r="G171" s="202">
        <v>28</v>
      </c>
      <c r="H171" s="202">
        <v>13</v>
      </c>
      <c r="I171" s="202">
        <v>10</v>
      </c>
      <c r="J171" s="203">
        <f t="shared" si="4"/>
        <v>0.17333333333333334</v>
      </c>
      <c r="K171" s="203">
        <f t="shared" si="5"/>
        <v>0.13333333333333333</v>
      </c>
      <c r="L171" s="204">
        <v>5.6872037914691899E-2</v>
      </c>
    </row>
    <row r="172" spans="1:12" x14ac:dyDescent="0.35">
      <c r="A172" s="45" t="s">
        <v>790</v>
      </c>
      <c r="B172" t="s">
        <v>791</v>
      </c>
      <c r="C172" s="202">
        <v>75</v>
      </c>
      <c r="D172" s="202">
        <v>2946</v>
      </c>
      <c r="E172" s="202">
        <v>39</v>
      </c>
      <c r="F172" s="202">
        <v>138</v>
      </c>
      <c r="G172" s="202">
        <v>40</v>
      </c>
      <c r="H172" s="202">
        <v>24</v>
      </c>
      <c r="I172" s="202">
        <v>17</v>
      </c>
      <c r="J172" s="203">
        <f t="shared" si="4"/>
        <v>0.32</v>
      </c>
      <c r="K172" s="203">
        <f t="shared" si="5"/>
        <v>0.22666666666666666</v>
      </c>
      <c r="L172" s="204">
        <v>0.17156862745098</v>
      </c>
    </row>
    <row r="173" spans="1:12" x14ac:dyDescent="0.35">
      <c r="A173" s="45" t="s">
        <v>792</v>
      </c>
      <c r="B173" t="s">
        <v>793</v>
      </c>
      <c r="C173" s="202">
        <v>74</v>
      </c>
      <c r="D173" s="202">
        <v>2603</v>
      </c>
      <c r="E173" s="202">
        <v>35</v>
      </c>
      <c r="F173" s="202">
        <v>151</v>
      </c>
      <c r="G173" s="202">
        <v>42</v>
      </c>
      <c r="H173" s="202">
        <v>25</v>
      </c>
      <c r="I173" s="202">
        <v>9</v>
      </c>
      <c r="J173" s="203">
        <f t="shared" si="4"/>
        <v>0.33783783783783783</v>
      </c>
      <c r="K173" s="203">
        <f t="shared" si="5"/>
        <v>0.12162162162162163</v>
      </c>
      <c r="L173" s="204">
        <v>2.06185567010309E-2</v>
      </c>
    </row>
    <row r="174" spans="1:12" x14ac:dyDescent="0.35">
      <c r="A174" s="45" t="s">
        <v>794</v>
      </c>
      <c r="B174" t="s">
        <v>795</v>
      </c>
      <c r="C174" s="202">
        <v>74</v>
      </c>
      <c r="D174" s="202">
        <v>2478</v>
      </c>
      <c r="E174" s="202">
        <v>33</v>
      </c>
      <c r="F174" s="202">
        <v>147</v>
      </c>
      <c r="G174" s="202">
        <v>41</v>
      </c>
      <c r="H174" s="202">
        <v>35</v>
      </c>
      <c r="I174" s="202">
        <v>18</v>
      </c>
      <c r="J174" s="203">
        <f t="shared" si="4"/>
        <v>0.47297297297297297</v>
      </c>
      <c r="K174" s="203">
        <f t="shared" si="5"/>
        <v>0.24324324324324326</v>
      </c>
      <c r="L174" s="204">
        <v>0.27165354330708702</v>
      </c>
    </row>
    <row r="175" spans="1:12" x14ac:dyDescent="0.35">
      <c r="A175" s="45" t="s">
        <v>796</v>
      </c>
      <c r="B175" t="s">
        <v>797</v>
      </c>
      <c r="C175" s="202">
        <v>74</v>
      </c>
      <c r="D175" s="202">
        <v>3383</v>
      </c>
      <c r="E175" s="202">
        <v>45</v>
      </c>
      <c r="F175" s="202">
        <v>123</v>
      </c>
      <c r="G175" s="202">
        <v>36</v>
      </c>
      <c r="H175" s="202">
        <v>35</v>
      </c>
      <c r="I175" s="202">
        <v>14</v>
      </c>
      <c r="J175" s="203">
        <f t="shared" si="4"/>
        <v>0.47297297297297297</v>
      </c>
      <c r="K175" s="203">
        <f t="shared" si="5"/>
        <v>0.1891891891891892</v>
      </c>
      <c r="L175" s="204">
        <v>0.183035714285714</v>
      </c>
    </row>
    <row r="176" spans="1:12" x14ac:dyDescent="0.35">
      <c r="A176" s="219" t="s">
        <v>798</v>
      </c>
      <c r="B176" s="220" t="s">
        <v>799</v>
      </c>
      <c r="C176" s="221">
        <v>73</v>
      </c>
      <c r="D176" s="221">
        <v>2701</v>
      </c>
      <c r="E176" s="221">
        <v>37</v>
      </c>
      <c r="F176" s="221">
        <v>121</v>
      </c>
      <c r="G176" s="221">
        <v>32</v>
      </c>
      <c r="H176" s="221">
        <v>30</v>
      </c>
      <c r="I176" s="221">
        <v>17</v>
      </c>
      <c r="J176" s="222">
        <f t="shared" si="4"/>
        <v>0.41095890410958902</v>
      </c>
      <c r="K176" s="222">
        <f t="shared" si="5"/>
        <v>0.23287671232876711</v>
      </c>
      <c r="L176" s="223">
        <v>0.14878048780487799</v>
      </c>
    </row>
    <row r="177" spans="1:12" s="220" customFormat="1" x14ac:dyDescent="0.35">
      <c r="A177" s="45" t="s">
        <v>800</v>
      </c>
      <c r="B177" t="s">
        <v>801</v>
      </c>
      <c r="C177" s="202">
        <v>73</v>
      </c>
      <c r="D177" s="202">
        <v>2361</v>
      </c>
      <c r="E177" s="202">
        <v>32</v>
      </c>
      <c r="F177" s="202">
        <v>122</v>
      </c>
      <c r="G177" s="202">
        <v>36</v>
      </c>
      <c r="H177" s="202">
        <v>23</v>
      </c>
      <c r="I177" s="202">
        <v>11</v>
      </c>
      <c r="J177" s="203">
        <f t="shared" si="4"/>
        <v>0.31506849315068491</v>
      </c>
      <c r="K177" s="203">
        <f t="shared" si="5"/>
        <v>0.15068493150684931</v>
      </c>
      <c r="L177" s="204">
        <v>0.223926380368098</v>
      </c>
    </row>
    <row r="178" spans="1:12" x14ac:dyDescent="0.35">
      <c r="A178" s="45" t="s">
        <v>802</v>
      </c>
      <c r="B178" t="e">
        <v>#N/A</v>
      </c>
      <c r="C178" s="202">
        <v>73</v>
      </c>
      <c r="D178" s="202">
        <v>3390</v>
      </c>
      <c r="E178" s="202">
        <v>46</v>
      </c>
      <c r="F178" s="202">
        <v>113</v>
      </c>
      <c r="G178" s="202">
        <v>33</v>
      </c>
      <c r="H178" s="202">
        <v>52</v>
      </c>
      <c r="I178" s="202">
        <v>15</v>
      </c>
      <c r="J178" s="203">
        <f t="shared" si="4"/>
        <v>0.71232876712328763</v>
      </c>
      <c r="K178" s="203">
        <f t="shared" si="5"/>
        <v>0.20547945205479451</v>
      </c>
      <c r="L178" s="204">
        <v>0.15570175438596501</v>
      </c>
    </row>
    <row r="179" spans="1:12" x14ac:dyDescent="0.35">
      <c r="A179" s="45" t="s">
        <v>803</v>
      </c>
      <c r="B179" t="s">
        <v>804</v>
      </c>
      <c r="C179" s="202">
        <v>72</v>
      </c>
      <c r="D179" s="202">
        <v>706</v>
      </c>
      <c r="E179" s="202">
        <v>9</v>
      </c>
      <c r="F179" s="202">
        <v>70</v>
      </c>
      <c r="G179" s="202">
        <v>23</v>
      </c>
      <c r="H179" s="202">
        <v>8</v>
      </c>
      <c r="I179" s="202">
        <v>6</v>
      </c>
      <c r="J179" s="203">
        <f t="shared" si="4"/>
        <v>0.1111111111111111</v>
      </c>
      <c r="K179" s="203">
        <f t="shared" si="5"/>
        <v>8.3333333333333329E-2</v>
      </c>
      <c r="L179" s="204">
        <v>0.1</v>
      </c>
    </row>
    <row r="180" spans="1:12" x14ac:dyDescent="0.35">
      <c r="A180" s="45" t="s">
        <v>805</v>
      </c>
      <c r="B180" t="s">
        <v>806</v>
      </c>
      <c r="C180" s="202">
        <v>72</v>
      </c>
      <c r="D180" s="202">
        <v>2324</v>
      </c>
      <c r="E180" s="202">
        <v>32</v>
      </c>
      <c r="F180" s="202">
        <v>115</v>
      </c>
      <c r="G180" s="202">
        <v>37</v>
      </c>
      <c r="H180" s="202">
        <v>35</v>
      </c>
      <c r="I180" s="202">
        <v>16</v>
      </c>
      <c r="J180" s="203">
        <f t="shared" si="4"/>
        <v>0.4861111111111111</v>
      </c>
      <c r="K180" s="203">
        <f t="shared" si="5"/>
        <v>0.22222222222222221</v>
      </c>
      <c r="L180" s="204">
        <v>3.7037037037037E-2</v>
      </c>
    </row>
    <row r="181" spans="1:12" x14ac:dyDescent="0.35">
      <c r="A181" s="45" t="s">
        <v>807</v>
      </c>
      <c r="B181" t="s">
        <v>808</v>
      </c>
      <c r="C181" s="202">
        <v>71</v>
      </c>
      <c r="D181" s="202">
        <v>2993</v>
      </c>
      <c r="E181" s="202">
        <v>42</v>
      </c>
      <c r="F181" s="202">
        <v>161</v>
      </c>
      <c r="G181" s="202">
        <v>42</v>
      </c>
      <c r="H181" s="202">
        <v>38</v>
      </c>
      <c r="I181" s="202">
        <v>20</v>
      </c>
      <c r="J181" s="203">
        <f t="shared" si="4"/>
        <v>0.53521126760563376</v>
      </c>
      <c r="K181" s="203">
        <f t="shared" si="5"/>
        <v>0.28169014084507044</v>
      </c>
      <c r="L181" s="204">
        <v>0.118421052631579</v>
      </c>
    </row>
    <row r="182" spans="1:12" x14ac:dyDescent="0.35">
      <c r="A182" s="45" t="s">
        <v>809</v>
      </c>
      <c r="B182" t="s">
        <v>810</v>
      </c>
      <c r="C182" s="202">
        <v>71</v>
      </c>
      <c r="D182" s="202">
        <v>2397</v>
      </c>
      <c r="E182" s="202">
        <v>33</v>
      </c>
      <c r="F182" s="202">
        <v>119</v>
      </c>
      <c r="G182" s="202">
        <v>36</v>
      </c>
      <c r="H182" s="202">
        <v>40</v>
      </c>
      <c r="I182" s="202">
        <v>23</v>
      </c>
      <c r="J182" s="203">
        <f t="shared" si="4"/>
        <v>0.56338028169014087</v>
      </c>
      <c r="K182" s="203">
        <f t="shared" si="5"/>
        <v>0.323943661971831</v>
      </c>
      <c r="L182" s="204">
        <v>8.3333333333333301E-2</v>
      </c>
    </row>
    <row r="183" spans="1:12" x14ac:dyDescent="0.35">
      <c r="A183" s="45" t="s">
        <v>811</v>
      </c>
      <c r="B183" t="s">
        <v>812</v>
      </c>
      <c r="C183" s="202">
        <v>70</v>
      </c>
      <c r="D183" s="202">
        <v>1928</v>
      </c>
      <c r="E183" s="202">
        <v>27</v>
      </c>
      <c r="F183" s="202">
        <v>129</v>
      </c>
      <c r="G183" s="202">
        <v>47</v>
      </c>
      <c r="H183" s="202">
        <v>44</v>
      </c>
      <c r="I183" s="202">
        <v>9</v>
      </c>
      <c r="J183" s="203">
        <f t="shared" si="4"/>
        <v>0.62857142857142856</v>
      </c>
      <c r="K183" s="203">
        <f t="shared" si="5"/>
        <v>0.12857142857142856</v>
      </c>
      <c r="L183" s="204">
        <v>0.29411764705882398</v>
      </c>
    </row>
    <row r="184" spans="1:12" x14ac:dyDescent="0.35">
      <c r="A184" s="45" t="s">
        <v>813</v>
      </c>
      <c r="B184" t="s">
        <v>814</v>
      </c>
      <c r="C184" s="202">
        <v>69</v>
      </c>
      <c r="D184" s="202">
        <v>2655</v>
      </c>
      <c r="E184" s="202">
        <v>38</v>
      </c>
      <c r="F184" s="202">
        <v>144</v>
      </c>
      <c r="G184" s="202">
        <v>40</v>
      </c>
      <c r="H184" s="202">
        <v>26</v>
      </c>
      <c r="I184" s="202">
        <v>13</v>
      </c>
      <c r="J184" s="203">
        <f t="shared" si="4"/>
        <v>0.37681159420289856</v>
      </c>
      <c r="K184" s="203">
        <f t="shared" si="5"/>
        <v>0.18840579710144928</v>
      </c>
      <c r="L184" s="204">
        <v>0.147260273972603</v>
      </c>
    </row>
    <row r="185" spans="1:12" x14ac:dyDescent="0.35">
      <c r="A185" s="45" t="s">
        <v>815</v>
      </c>
      <c r="B185" t="s">
        <v>816</v>
      </c>
      <c r="C185" s="202">
        <v>69</v>
      </c>
      <c r="D185" s="202">
        <v>1065</v>
      </c>
      <c r="E185" s="202">
        <v>15</v>
      </c>
      <c r="F185" s="202">
        <v>88</v>
      </c>
      <c r="G185" s="202">
        <v>34</v>
      </c>
      <c r="H185" s="202">
        <v>20</v>
      </c>
      <c r="I185" s="202">
        <v>5</v>
      </c>
      <c r="J185" s="203">
        <f t="shared" si="4"/>
        <v>0.28985507246376813</v>
      </c>
      <c r="K185" s="203">
        <f t="shared" si="5"/>
        <v>7.2463768115942032E-2</v>
      </c>
      <c r="L185" s="204">
        <v>0.22844827586206901</v>
      </c>
    </row>
    <row r="186" spans="1:12" x14ac:dyDescent="0.35">
      <c r="A186" s="45" t="s">
        <v>817</v>
      </c>
      <c r="B186" t="s">
        <v>818</v>
      </c>
      <c r="C186" s="202">
        <v>69</v>
      </c>
      <c r="D186" s="202">
        <v>4467</v>
      </c>
      <c r="E186" s="202">
        <v>64</v>
      </c>
      <c r="F186" s="202">
        <v>173</v>
      </c>
      <c r="G186" s="202">
        <v>44</v>
      </c>
      <c r="H186" s="202">
        <v>45</v>
      </c>
      <c r="I186" s="202">
        <v>21</v>
      </c>
      <c r="J186" s="203">
        <f t="shared" si="4"/>
        <v>0.65217391304347827</v>
      </c>
      <c r="K186" s="203">
        <f t="shared" si="5"/>
        <v>0.30434782608695654</v>
      </c>
      <c r="L186" s="204">
        <v>0.28248587570621497</v>
      </c>
    </row>
    <row r="187" spans="1:12" x14ac:dyDescent="0.35">
      <c r="A187" s="45" t="s">
        <v>819</v>
      </c>
      <c r="B187" t="s">
        <v>820</v>
      </c>
      <c r="C187" s="202">
        <v>68</v>
      </c>
      <c r="D187" s="202">
        <v>3365</v>
      </c>
      <c r="E187" s="202">
        <v>49</v>
      </c>
      <c r="F187" s="202">
        <v>161</v>
      </c>
      <c r="G187" s="202">
        <v>43</v>
      </c>
      <c r="H187" s="202">
        <v>28</v>
      </c>
      <c r="I187" s="202">
        <v>21</v>
      </c>
      <c r="J187" s="203">
        <f t="shared" si="4"/>
        <v>0.41176470588235292</v>
      </c>
      <c r="K187" s="203">
        <f t="shared" si="5"/>
        <v>0.30882352941176472</v>
      </c>
      <c r="L187" s="204">
        <v>0.427027027027027</v>
      </c>
    </row>
    <row r="188" spans="1:12" x14ac:dyDescent="0.35">
      <c r="A188" s="45" t="s">
        <v>821</v>
      </c>
      <c r="B188" t="s">
        <v>822</v>
      </c>
      <c r="C188" s="202">
        <v>68</v>
      </c>
      <c r="D188" s="202">
        <v>3740</v>
      </c>
      <c r="E188" s="202">
        <v>55</v>
      </c>
      <c r="F188" s="202">
        <v>152</v>
      </c>
      <c r="G188" s="202">
        <v>43</v>
      </c>
      <c r="H188" s="202">
        <v>38</v>
      </c>
      <c r="I188" s="202">
        <v>30</v>
      </c>
      <c r="J188" s="203">
        <f t="shared" si="4"/>
        <v>0.55882352941176472</v>
      </c>
      <c r="K188" s="203">
        <f t="shared" si="5"/>
        <v>0.44117647058823528</v>
      </c>
      <c r="L188" s="204">
        <v>2.3017902813299199E-2</v>
      </c>
    </row>
    <row r="189" spans="1:12" x14ac:dyDescent="0.35">
      <c r="A189" s="45" t="s">
        <v>823</v>
      </c>
      <c r="B189" t="s">
        <v>824</v>
      </c>
      <c r="C189" s="202">
        <v>68</v>
      </c>
      <c r="D189" s="202">
        <v>2556</v>
      </c>
      <c r="E189" s="202">
        <v>37</v>
      </c>
      <c r="F189" s="202">
        <v>120</v>
      </c>
      <c r="G189" s="202">
        <v>35</v>
      </c>
      <c r="H189" s="202">
        <v>29</v>
      </c>
      <c r="I189" s="202">
        <v>18</v>
      </c>
      <c r="J189" s="203">
        <f t="shared" si="4"/>
        <v>0.4264705882352941</v>
      </c>
      <c r="K189" s="203">
        <f t="shared" si="5"/>
        <v>0.26470588235294118</v>
      </c>
      <c r="L189" s="204">
        <v>0.289592760180996</v>
      </c>
    </row>
    <row r="190" spans="1:12" x14ac:dyDescent="0.35">
      <c r="A190" s="45" t="s">
        <v>825</v>
      </c>
      <c r="B190" t="s">
        <v>826</v>
      </c>
      <c r="C190" s="202">
        <v>68</v>
      </c>
      <c r="D190" s="202">
        <v>570</v>
      </c>
      <c r="E190" s="202">
        <v>8</v>
      </c>
      <c r="F190" s="202">
        <v>54</v>
      </c>
      <c r="G190" s="202">
        <v>21</v>
      </c>
      <c r="H190" s="202">
        <v>6</v>
      </c>
      <c r="I190" s="202">
        <v>3</v>
      </c>
      <c r="J190" s="203">
        <f t="shared" si="4"/>
        <v>8.8235294117647065E-2</v>
      </c>
      <c r="K190" s="203">
        <f t="shared" si="5"/>
        <v>4.4117647058823532E-2</v>
      </c>
      <c r="L190" s="204">
        <v>0.43065693430656898</v>
      </c>
    </row>
    <row r="191" spans="1:12" x14ac:dyDescent="0.35">
      <c r="A191" s="45" t="s">
        <v>827</v>
      </c>
      <c r="B191" t="s">
        <v>828</v>
      </c>
      <c r="C191" s="202">
        <v>68</v>
      </c>
      <c r="D191" s="202">
        <v>3312</v>
      </c>
      <c r="E191" s="202">
        <v>48</v>
      </c>
      <c r="F191" s="202">
        <v>157</v>
      </c>
      <c r="G191" s="202">
        <v>38</v>
      </c>
      <c r="H191" s="202">
        <v>33</v>
      </c>
      <c r="I191" s="202">
        <v>22</v>
      </c>
      <c r="J191" s="203">
        <f t="shared" si="4"/>
        <v>0.48529411764705882</v>
      </c>
      <c r="K191" s="203">
        <f t="shared" si="5"/>
        <v>0.3235294117647059</v>
      </c>
      <c r="L191" s="204">
        <v>0.44479495268138802</v>
      </c>
    </row>
    <row r="192" spans="1:12" x14ac:dyDescent="0.35">
      <c r="A192" s="45" t="s">
        <v>829</v>
      </c>
      <c r="B192" t="s">
        <v>830</v>
      </c>
      <c r="C192" s="202">
        <v>67</v>
      </c>
      <c r="D192" s="202">
        <v>1909</v>
      </c>
      <c r="E192" s="202">
        <v>28</v>
      </c>
      <c r="F192" s="202">
        <v>144</v>
      </c>
      <c r="G192" s="202">
        <v>44</v>
      </c>
      <c r="H192" s="202">
        <v>20</v>
      </c>
      <c r="I192" s="202">
        <v>13</v>
      </c>
      <c r="J192" s="203">
        <f t="shared" si="4"/>
        <v>0.29850746268656714</v>
      </c>
      <c r="K192" s="203">
        <f t="shared" si="5"/>
        <v>0.19402985074626866</v>
      </c>
      <c r="L192" s="204">
        <v>4.0358744394618798E-2</v>
      </c>
    </row>
    <row r="193" spans="1:12" x14ac:dyDescent="0.35">
      <c r="A193" s="45" t="s">
        <v>831</v>
      </c>
      <c r="B193" t="s">
        <v>832</v>
      </c>
      <c r="C193" s="202">
        <v>66</v>
      </c>
      <c r="D193" s="202">
        <v>2181</v>
      </c>
      <c r="E193" s="202">
        <v>33</v>
      </c>
      <c r="F193" s="202">
        <v>131</v>
      </c>
      <c r="G193" s="202">
        <v>41</v>
      </c>
      <c r="H193" s="202">
        <v>22</v>
      </c>
      <c r="I193" s="202">
        <v>15</v>
      </c>
      <c r="J193" s="203">
        <f t="shared" si="4"/>
        <v>0.33333333333333331</v>
      </c>
      <c r="K193" s="203">
        <f t="shared" si="5"/>
        <v>0.22727272727272727</v>
      </c>
      <c r="L193" s="204">
        <v>1.8421052631578901E-2</v>
      </c>
    </row>
    <row r="194" spans="1:12" x14ac:dyDescent="0.35">
      <c r="A194" s="45" t="s">
        <v>833</v>
      </c>
      <c r="B194" t="s">
        <v>834</v>
      </c>
      <c r="C194" s="202">
        <v>66</v>
      </c>
      <c r="D194" s="202">
        <v>1470</v>
      </c>
      <c r="E194" s="202">
        <v>22</v>
      </c>
      <c r="F194" s="202">
        <v>108</v>
      </c>
      <c r="G194" s="202">
        <v>32</v>
      </c>
      <c r="H194" s="202">
        <v>15</v>
      </c>
      <c r="I194" s="202">
        <v>17</v>
      </c>
      <c r="J194" s="203">
        <f t="shared" ref="J194:J257" si="6">H194/C194</f>
        <v>0.22727272727272727</v>
      </c>
      <c r="K194" s="203">
        <f t="shared" ref="K194:K257" si="7">I194/C194</f>
        <v>0.25757575757575757</v>
      </c>
      <c r="L194" s="204">
        <v>0.23529411764705899</v>
      </c>
    </row>
    <row r="195" spans="1:12" x14ac:dyDescent="0.35">
      <c r="A195" s="45" t="s">
        <v>835</v>
      </c>
      <c r="B195" t="s">
        <v>836</v>
      </c>
      <c r="C195" s="202">
        <v>65</v>
      </c>
      <c r="D195" s="202">
        <v>5600</v>
      </c>
      <c r="E195" s="202">
        <v>86</v>
      </c>
      <c r="F195" s="202">
        <v>172</v>
      </c>
      <c r="G195" s="202">
        <v>47</v>
      </c>
      <c r="H195" s="202">
        <v>38</v>
      </c>
      <c r="I195" s="202">
        <v>19</v>
      </c>
      <c r="J195" s="203">
        <f t="shared" si="6"/>
        <v>0.58461538461538465</v>
      </c>
      <c r="K195" s="203">
        <f t="shared" si="7"/>
        <v>0.29230769230769232</v>
      </c>
      <c r="L195" s="204">
        <v>0.608080808080808</v>
      </c>
    </row>
    <row r="196" spans="1:12" x14ac:dyDescent="0.35">
      <c r="A196" s="45" t="s">
        <v>837</v>
      </c>
      <c r="B196" t="s">
        <v>838</v>
      </c>
      <c r="C196" s="202">
        <v>64</v>
      </c>
      <c r="D196" s="202">
        <v>1770</v>
      </c>
      <c r="E196" s="202">
        <v>27</v>
      </c>
      <c r="F196" s="202">
        <v>97</v>
      </c>
      <c r="G196" s="202">
        <v>32</v>
      </c>
      <c r="H196" s="202">
        <v>52</v>
      </c>
      <c r="I196" s="202">
        <v>20</v>
      </c>
      <c r="J196" s="203">
        <f t="shared" si="6"/>
        <v>0.8125</v>
      </c>
      <c r="K196" s="203">
        <f t="shared" si="7"/>
        <v>0.3125</v>
      </c>
      <c r="L196" s="204">
        <v>0.25</v>
      </c>
    </row>
    <row r="197" spans="1:12" x14ac:dyDescent="0.35">
      <c r="A197" s="45" t="s">
        <v>839</v>
      </c>
      <c r="B197" t="s">
        <v>840</v>
      </c>
      <c r="C197" s="202">
        <v>64</v>
      </c>
      <c r="D197" s="202">
        <v>1600</v>
      </c>
      <c r="E197" s="202">
        <v>25</v>
      </c>
      <c r="F197" s="202">
        <v>103</v>
      </c>
      <c r="G197" s="202">
        <v>32</v>
      </c>
      <c r="H197" s="202">
        <v>25</v>
      </c>
      <c r="I197" s="202">
        <v>14</v>
      </c>
      <c r="J197" s="203">
        <f t="shared" si="6"/>
        <v>0.390625</v>
      </c>
      <c r="K197" s="203">
        <f t="shared" si="7"/>
        <v>0.21875</v>
      </c>
      <c r="L197" s="204">
        <v>6.1111111111111102E-2</v>
      </c>
    </row>
    <row r="198" spans="1:12" x14ac:dyDescent="0.35">
      <c r="A198" s="45" t="s">
        <v>841</v>
      </c>
      <c r="B198" t="s">
        <v>842</v>
      </c>
      <c r="C198" s="202">
        <v>63</v>
      </c>
      <c r="D198" s="202">
        <v>1593</v>
      </c>
      <c r="E198" s="202">
        <v>25</v>
      </c>
      <c r="F198" s="202">
        <v>102</v>
      </c>
      <c r="G198" s="202">
        <v>32</v>
      </c>
      <c r="H198" s="202">
        <v>28</v>
      </c>
      <c r="I198" s="202">
        <v>15</v>
      </c>
      <c r="J198" s="203">
        <f t="shared" si="6"/>
        <v>0.44444444444444442</v>
      </c>
      <c r="K198" s="203">
        <f t="shared" si="7"/>
        <v>0.23809523809523808</v>
      </c>
      <c r="L198" s="204">
        <v>7.7294685990338202E-2</v>
      </c>
    </row>
    <row r="199" spans="1:12" x14ac:dyDescent="0.35">
      <c r="A199" s="45" t="s">
        <v>843</v>
      </c>
      <c r="B199" t="s">
        <v>844</v>
      </c>
      <c r="C199" s="202">
        <v>63</v>
      </c>
      <c r="D199" s="202">
        <v>2473</v>
      </c>
      <c r="E199" s="202">
        <v>39</v>
      </c>
      <c r="F199" s="202">
        <v>133</v>
      </c>
      <c r="G199" s="202">
        <v>43</v>
      </c>
      <c r="H199" s="202">
        <v>32</v>
      </c>
      <c r="I199" s="202">
        <v>17</v>
      </c>
      <c r="J199" s="203">
        <f t="shared" si="6"/>
        <v>0.50793650793650791</v>
      </c>
      <c r="K199" s="203">
        <f t="shared" si="7"/>
        <v>0.26984126984126983</v>
      </c>
      <c r="L199" s="204">
        <v>0.31828442437923199</v>
      </c>
    </row>
    <row r="200" spans="1:12" x14ac:dyDescent="0.35">
      <c r="A200" s="45" t="s">
        <v>845</v>
      </c>
      <c r="B200" t="s">
        <v>846</v>
      </c>
      <c r="C200" s="202">
        <v>63</v>
      </c>
      <c r="D200" s="202">
        <v>3939</v>
      </c>
      <c r="E200" s="202">
        <v>62</v>
      </c>
      <c r="F200" s="202">
        <v>138</v>
      </c>
      <c r="G200" s="202">
        <v>34</v>
      </c>
      <c r="H200" s="202">
        <v>18</v>
      </c>
      <c r="I200" s="202">
        <v>14</v>
      </c>
      <c r="J200" s="203">
        <f t="shared" si="6"/>
        <v>0.2857142857142857</v>
      </c>
      <c r="K200" s="203">
        <f t="shared" si="7"/>
        <v>0.22222222222222221</v>
      </c>
      <c r="L200" s="204">
        <v>0.203125</v>
      </c>
    </row>
    <row r="201" spans="1:12" x14ac:dyDescent="0.35">
      <c r="A201" s="45" t="s">
        <v>847</v>
      </c>
      <c r="B201" t="s">
        <v>848</v>
      </c>
      <c r="C201" s="202">
        <v>62</v>
      </c>
      <c r="D201" s="202">
        <v>2168</v>
      </c>
      <c r="E201" s="202">
        <v>34</v>
      </c>
      <c r="F201" s="202">
        <v>130</v>
      </c>
      <c r="G201" s="202">
        <v>39</v>
      </c>
      <c r="H201" s="202">
        <v>25</v>
      </c>
      <c r="I201" s="202">
        <v>14</v>
      </c>
      <c r="J201" s="203">
        <f t="shared" si="6"/>
        <v>0.40322580645161288</v>
      </c>
      <c r="K201" s="203">
        <f t="shared" si="7"/>
        <v>0.22580645161290322</v>
      </c>
      <c r="L201" s="204">
        <v>0.48484848484848497</v>
      </c>
    </row>
    <row r="202" spans="1:12" x14ac:dyDescent="0.35">
      <c r="A202" s="45" t="s">
        <v>849</v>
      </c>
      <c r="B202" t="s">
        <v>850</v>
      </c>
      <c r="C202" s="202">
        <v>62</v>
      </c>
      <c r="D202" s="202">
        <v>1874</v>
      </c>
      <c r="E202" s="202">
        <v>30</v>
      </c>
      <c r="F202" s="202">
        <v>108</v>
      </c>
      <c r="G202" s="202">
        <v>37</v>
      </c>
      <c r="H202" s="202">
        <v>19</v>
      </c>
      <c r="I202" s="202">
        <v>11</v>
      </c>
      <c r="J202" s="203">
        <f t="shared" si="6"/>
        <v>0.30645161290322581</v>
      </c>
      <c r="K202" s="203">
        <f t="shared" si="7"/>
        <v>0.17741935483870969</v>
      </c>
      <c r="L202" s="204">
        <v>0.30651340996168602</v>
      </c>
    </row>
    <row r="203" spans="1:12" s="220" customFormat="1" x14ac:dyDescent="0.35">
      <c r="A203" s="45" t="s">
        <v>851</v>
      </c>
      <c r="B203" t="s">
        <v>852</v>
      </c>
      <c r="C203" s="202">
        <v>62</v>
      </c>
      <c r="D203" s="202">
        <v>3738</v>
      </c>
      <c r="E203" s="202">
        <v>60</v>
      </c>
      <c r="F203" s="202">
        <v>130</v>
      </c>
      <c r="G203" s="202">
        <v>35</v>
      </c>
      <c r="H203" s="202">
        <v>40</v>
      </c>
      <c r="I203" s="202">
        <v>16</v>
      </c>
      <c r="J203" s="203">
        <f t="shared" si="6"/>
        <v>0.64516129032258063</v>
      </c>
      <c r="K203" s="203">
        <f t="shared" si="7"/>
        <v>0.25806451612903225</v>
      </c>
      <c r="L203" s="204">
        <v>0.32325581395348801</v>
      </c>
    </row>
    <row r="204" spans="1:12" x14ac:dyDescent="0.35">
      <c r="A204" s="45" t="s">
        <v>853</v>
      </c>
      <c r="B204" t="s">
        <v>854</v>
      </c>
      <c r="C204" s="202">
        <v>62</v>
      </c>
      <c r="D204" s="202">
        <v>4576</v>
      </c>
      <c r="E204" s="202">
        <v>73</v>
      </c>
      <c r="F204" s="202">
        <v>149</v>
      </c>
      <c r="G204" s="202">
        <v>38</v>
      </c>
      <c r="H204" s="202">
        <v>38</v>
      </c>
      <c r="I204" s="202">
        <v>21</v>
      </c>
      <c r="J204" s="203">
        <f t="shared" si="6"/>
        <v>0.61290322580645162</v>
      </c>
      <c r="K204" s="203">
        <f t="shared" si="7"/>
        <v>0.33870967741935482</v>
      </c>
      <c r="L204" s="204">
        <v>0.274143302180685</v>
      </c>
    </row>
    <row r="205" spans="1:12" x14ac:dyDescent="0.35">
      <c r="A205" s="219" t="s">
        <v>855</v>
      </c>
      <c r="B205" s="220" t="s">
        <v>856</v>
      </c>
      <c r="C205" s="221">
        <v>62</v>
      </c>
      <c r="D205" s="221">
        <v>4194</v>
      </c>
      <c r="E205" s="221">
        <v>67</v>
      </c>
      <c r="F205" s="221">
        <v>167</v>
      </c>
      <c r="G205" s="221">
        <v>45</v>
      </c>
      <c r="H205" s="221">
        <v>26</v>
      </c>
      <c r="I205" s="221">
        <v>18</v>
      </c>
      <c r="J205" s="222">
        <f t="shared" si="6"/>
        <v>0.41935483870967744</v>
      </c>
      <c r="K205" s="222">
        <f t="shared" si="7"/>
        <v>0.29032258064516131</v>
      </c>
      <c r="L205" s="223">
        <v>0.24929178470255001</v>
      </c>
    </row>
    <row r="206" spans="1:12" x14ac:dyDescent="0.35">
      <c r="A206" s="45" t="s">
        <v>857</v>
      </c>
      <c r="B206" t="s">
        <v>858</v>
      </c>
      <c r="C206" s="202">
        <v>61</v>
      </c>
      <c r="D206" s="202">
        <v>654</v>
      </c>
      <c r="E206" s="202">
        <v>10</v>
      </c>
      <c r="F206" s="202">
        <v>65</v>
      </c>
      <c r="G206" s="202">
        <v>21</v>
      </c>
      <c r="H206" s="202">
        <v>14</v>
      </c>
      <c r="I206" s="202">
        <v>11</v>
      </c>
      <c r="J206" s="203">
        <f t="shared" si="6"/>
        <v>0.22950819672131148</v>
      </c>
      <c r="K206" s="203">
        <f t="shared" si="7"/>
        <v>0.18032786885245902</v>
      </c>
      <c r="L206" s="204">
        <v>5.8823529411764698E-2</v>
      </c>
    </row>
    <row r="207" spans="1:12" x14ac:dyDescent="0.35">
      <c r="A207" s="45" t="s">
        <v>859</v>
      </c>
      <c r="B207" t="s">
        <v>860</v>
      </c>
      <c r="C207" s="202">
        <v>61</v>
      </c>
      <c r="D207" s="202">
        <v>1102</v>
      </c>
      <c r="E207" s="202">
        <v>18</v>
      </c>
      <c r="F207" s="202">
        <v>92</v>
      </c>
      <c r="G207" s="202">
        <v>26</v>
      </c>
      <c r="H207" s="202">
        <v>13</v>
      </c>
      <c r="I207" s="202">
        <v>9</v>
      </c>
      <c r="J207" s="203">
        <f t="shared" si="6"/>
        <v>0.21311475409836064</v>
      </c>
      <c r="K207" s="203">
        <f t="shared" si="7"/>
        <v>0.14754098360655737</v>
      </c>
      <c r="L207" s="204">
        <v>0.29468599033816401</v>
      </c>
    </row>
    <row r="208" spans="1:12" x14ac:dyDescent="0.35">
      <c r="A208" s="45" t="s">
        <v>861</v>
      </c>
      <c r="B208" t="s">
        <v>862</v>
      </c>
      <c r="C208" s="202">
        <v>61</v>
      </c>
      <c r="D208" s="202">
        <v>999</v>
      </c>
      <c r="E208" s="202">
        <v>16</v>
      </c>
      <c r="F208" s="202">
        <v>87</v>
      </c>
      <c r="G208" s="202">
        <v>32</v>
      </c>
      <c r="H208" s="202">
        <v>18</v>
      </c>
      <c r="I208" s="202">
        <v>8</v>
      </c>
      <c r="J208" s="203">
        <f t="shared" si="6"/>
        <v>0.29508196721311475</v>
      </c>
      <c r="K208" s="203">
        <f t="shared" si="7"/>
        <v>0.13114754098360656</v>
      </c>
      <c r="L208" s="204">
        <v>0.34567901234567899</v>
      </c>
    </row>
    <row r="209" spans="1:12" x14ac:dyDescent="0.35">
      <c r="A209" s="45" t="s">
        <v>863</v>
      </c>
      <c r="B209" t="e">
        <v>#N/A</v>
      </c>
      <c r="C209" s="202">
        <v>59</v>
      </c>
      <c r="D209" s="202">
        <v>1327</v>
      </c>
      <c r="E209" s="202">
        <v>22</v>
      </c>
      <c r="F209" s="202">
        <v>87</v>
      </c>
      <c r="G209" s="202">
        <v>27</v>
      </c>
      <c r="H209" s="202">
        <v>28</v>
      </c>
      <c r="I209" s="202">
        <v>11</v>
      </c>
      <c r="J209" s="203">
        <f t="shared" si="6"/>
        <v>0.47457627118644069</v>
      </c>
      <c r="K209" s="203">
        <f t="shared" si="7"/>
        <v>0.1864406779661017</v>
      </c>
      <c r="L209" s="204">
        <v>0</v>
      </c>
    </row>
    <row r="210" spans="1:12" x14ac:dyDescent="0.35">
      <c r="A210" s="45" t="s">
        <v>864</v>
      </c>
      <c r="B210" t="s">
        <v>596</v>
      </c>
      <c r="C210" s="202">
        <v>59</v>
      </c>
      <c r="D210" s="202">
        <v>712</v>
      </c>
      <c r="E210" s="202">
        <v>12</v>
      </c>
      <c r="F210" s="202">
        <v>64</v>
      </c>
      <c r="G210" s="202">
        <v>24</v>
      </c>
      <c r="H210" s="202">
        <v>18</v>
      </c>
      <c r="I210" s="202">
        <v>5</v>
      </c>
      <c r="J210" s="203">
        <f t="shared" si="6"/>
        <v>0.30508474576271188</v>
      </c>
      <c r="K210" s="203">
        <f t="shared" si="7"/>
        <v>8.4745762711864403E-2</v>
      </c>
      <c r="L210" s="204">
        <v>0.316239316239316</v>
      </c>
    </row>
    <row r="211" spans="1:12" x14ac:dyDescent="0.35">
      <c r="A211" s="45" t="s">
        <v>865</v>
      </c>
      <c r="B211" t="s">
        <v>866</v>
      </c>
      <c r="C211" s="202">
        <v>59</v>
      </c>
      <c r="D211" s="202">
        <v>1849</v>
      </c>
      <c r="E211" s="202">
        <v>31</v>
      </c>
      <c r="F211" s="202">
        <v>107</v>
      </c>
      <c r="G211" s="202">
        <v>34</v>
      </c>
      <c r="H211" s="202">
        <v>19</v>
      </c>
      <c r="I211" s="202">
        <v>11</v>
      </c>
      <c r="J211" s="203">
        <f t="shared" si="6"/>
        <v>0.32203389830508472</v>
      </c>
      <c r="K211" s="203">
        <f t="shared" si="7"/>
        <v>0.1864406779661017</v>
      </c>
      <c r="L211" s="204">
        <v>0.27981651376146799</v>
      </c>
    </row>
    <row r="212" spans="1:12" x14ac:dyDescent="0.35">
      <c r="A212" s="45" t="s">
        <v>867</v>
      </c>
      <c r="B212" t="s">
        <v>868</v>
      </c>
      <c r="C212" s="202">
        <v>58</v>
      </c>
      <c r="D212" s="202">
        <v>1720</v>
      </c>
      <c r="E212" s="202">
        <v>29</v>
      </c>
      <c r="F212" s="202">
        <v>104</v>
      </c>
      <c r="G212" s="202">
        <v>34</v>
      </c>
      <c r="H212" s="202">
        <v>16</v>
      </c>
      <c r="I212" s="202">
        <v>14</v>
      </c>
      <c r="J212" s="203">
        <f t="shared" si="6"/>
        <v>0.27586206896551724</v>
      </c>
      <c r="K212" s="203">
        <f t="shared" si="7"/>
        <v>0.2413793103448276</v>
      </c>
      <c r="L212" s="204">
        <v>0.48547717842323701</v>
      </c>
    </row>
    <row r="213" spans="1:12" x14ac:dyDescent="0.35">
      <c r="A213" s="45" t="s">
        <v>869</v>
      </c>
      <c r="B213" t="s">
        <v>870</v>
      </c>
      <c r="C213" s="202">
        <v>58</v>
      </c>
      <c r="D213" s="202">
        <v>918</v>
      </c>
      <c r="E213" s="202">
        <v>15</v>
      </c>
      <c r="F213" s="202">
        <v>85</v>
      </c>
      <c r="G213" s="202">
        <v>32</v>
      </c>
      <c r="H213" s="202">
        <v>16</v>
      </c>
      <c r="I213" s="202">
        <v>12</v>
      </c>
      <c r="J213" s="203">
        <f t="shared" si="6"/>
        <v>0.27586206896551724</v>
      </c>
      <c r="K213" s="203">
        <f t="shared" si="7"/>
        <v>0.20689655172413793</v>
      </c>
      <c r="L213" s="204">
        <v>0.154285714285714</v>
      </c>
    </row>
    <row r="214" spans="1:12" x14ac:dyDescent="0.35">
      <c r="A214" s="45" t="s">
        <v>871</v>
      </c>
      <c r="B214" t="e">
        <v>#N/A</v>
      </c>
      <c r="C214" s="202">
        <v>58</v>
      </c>
      <c r="D214" s="202">
        <v>1253</v>
      </c>
      <c r="E214" s="202">
        <v>21</v>
      </c>
      <c r="F214" s="202">
        <v>83</v>
      </c>
      <c r="G214" s="202">
        <v>24</v>
      </c>
      <c r="H214" s="202">
        <v>13</v>
      </c>
      <c r="I214" s="202">
        <v>12</v>
      </c>
      <c r="J214" s="203">
        <f t="shared" si="6"/>
        <v>0.22413793103448276</v>
      </c>
      <c r="K214" s="203">
        <f t="shared" si="7"/>
        <v>0.20689655172413793</v>
      </c>
      <c r="L214" s="204">
        <v>0.100456621004566</v>
      </c>
    </row>
    <row r="215" spans="1:12" x14ac:dyDescent="0.35">
      <c r="A215" s="45" t="s">
        <v>872</v>
      </c>
      <c r="B215" t="s">
        <v>873</v>
      </c>
      <c r="C215" s="202">
        <v>56</v>
      </c>
      <c r="D215" s="202">
        <v>2325</v>
      </c>
      <c r="E215" s="202">
        <v>41</v>
      </c>
      <c r="F215" s="202">
        <v>140</v>
      </c>
      <c r="G215" s="202">
        <v>39</v>
      </c>
      <c r="H215" s="202">
        <v>16</v>
      </c>
      <c r="I215" s="202">
        <v>8</v>
      </c>
      <c r="J215" s="203">
        <f t="shared" si="6"/>
        <v>0.2857142857142857</v>
      </c>
      <c r="K215" s="203">
        <f t="shared" si="7"/>
        <v>0.14285714285714285</v>
      </c>
      <c r="L215" s="204">
        <v>1.5564202334630401E-2</v>
      </c>
    </row>
    <row r="216" spans="1:12" x14ac:dyDescent="0.35">
      <c r="A216" s="45" t="s">
        <v>874</v>
      </c>
      <c r="B216" t="s">
        <v>875</v>
      </c>
      <c r="C216" s="202">
        <v>55</v>
      </c>
      <c r="D216" s="202">
        <v>3027</v>
      </c>
      <c r="E216" s="202">
        <v>55</v>
      </c>
      <c r="F216" s="202">
        <v>167</v>
      </c>
      <c r="G216" s="202">
        <v>41</v>
      </c>
      <c r="H216" s="202">
        <v>28</v>
      </c>
      <c r="I216" s="202">
        <v>19</v>
      </c>
      <c r="J216" s="203">
        <f t="shared" si="6"/>
        <v>0.50909090909090904</v>
      </c>
      <c r="K216" s="203">
        <f t="shared" si="7"/>
        <v>0.34545454545454546</v>
      </c>
      <c r="L216" s="204">
        <v>0.13501144164759701</v>
      </c>
    </row>
    <row r="217" spans="1:12" x14ac:dyDescent="0.35">
      <c r="A217" s="45" t="s">
        <v>876</v>
      </c>
      <c r="B217" t="s">
        <v>877</v>
      </c>
      <c r="C217" s="202">
        <v>55</v>
      </c>
      <c r="D217" s="202">
        <v>543</v>
      </c>
      <c r="E217" s="202">
        <v>9</v>
      </c>
      <c r="F217" s="202">
        <v>35</v>
      </c>
      <c r="G217" s="202">
        <v>15</v>
      </c>
      <c r="H217" s="202">
        <v>9</v>
      </c>
      <c r="I217" s="202">
        <v>5</v>
      </c>
      <c r="J217" s="203">
        <f t="shared" si="6"/>
        <v>0.16363636363636364</v>
      </c>
      <c r="K217" s="203">
        <f t="shared" si="7"/>
        <v>9.0909090909090912E-2</v>
      </c>
      <c r="L217" s="204">
        <v>0.14960629921259799</v>
      </c>
    </row>
    <row r="218" spans="1:12" x14ac:dyDescent="0.35">
      <c r="A218" s="45" t="s">
        <v>878</v>
      </c>
      <c r="B218" t="s">
        <v>879</v>
      </c>
      <c r="C218" s="202">
        <v>54</v>
      </c>
      <c r="D218" s="202">
        <v>2101</v>
      </c>
      <c r="E218" s="202">
        <v>38</v>
      </c>
      <c r="F218" s="202">
        <v>110</v>
      </c>
      <c r="G218" s="202">
        <v>31</v>
      </c>
      <c r="H218" s="202">
        <v>26</v>
      </c>
      <c r="I218" s="202">
        <v>12</v>
      </c>
      <c r="J218" s="203">
        <f t="shared" si="6"/>
        <v>0.48148148148148145</v>
      </c>
      <c r="K218" s="203">
        <f t="shared" si="7"/>
        <v>0.22222222222222221</v>
      </c>
      <c r="L218" s="204">
        <v>0.133663366336634</v>
      </c>
    </row>
    <row r="219" spans="1:12" x14ac:dyDescent="0.35">
      <c r="A219" s="45" t="s">
        <v>880</v>
      </c>
      <c r="B219" t="e">
        <v>#N/A</v>
      </c>
      <c r="C219" s="202">
        <v>54</v>
      </c>
      <c r="D219" s="202">
        <v>458</v>
      </c>
      <c r="E219" s="202">
        <v>8</v>
      </c>
      <c r="F219" s="202">
        <v>42</v>
      </c>
      <c r="G219" s="202">
        <v>15</v>
      </c>
      <c r="H219" s="202">
        <v>6</v>
      </c>
      <c r="I219" s="202">
        <v>1</v>
      </c>
      <c r="J219" s="203">
        <f t="shared" si="6"/>
        <v>0.1111111111111111</v>
      </c>
      <c r="K219" s="203">
        <f t="shared" si="7"/>
        <v>1.8518518518518517E-2</v>
      </c>
      <c r="L219" s="204">
        <v>6.8627450980392204E-2</v>
      </c>
    </row>
    <row r="220" spans="1:12" x14ac:dyDescent="0.35">
      <c r="A220" s="45" t="s">
        <v>881</v>
      </c>
      <c r="B220" t="s">
        <v>882</v>
      </c>
      <c r="C220" s="202">
        <v>54</v>
      </c>
      <c r="D220" s="202">
        <v>933</v>
      </c>
      <c r="E220" s="202">
        <v>17</v>
      </c>
      <c r="F220" s="202">
        <v>93</v>
      </c>
      <c r="G220" s="202">
        <v>33</v>
      </c>
      <c r="H220" s="202">
        <v>20</v>
      </c>
      <c r="I220" s="202">
        <v>11</v>
      </c>
      <c r="J220" s="203">
        <f t="shared" si="6"/>
        <v>0.37037037037037035</v>
      </c>
      <c r="K220" s="203">
        <f t="shared" si="7"/>
        <v>0.20370370370370369</v>
      </c>
      <c r="L220" s="204">
        <v>8.5714285714285701E-2</v>
      </c>
    </row>
    <row r="221" spans="1:12" s="220" customFormat="1" x14ac:dyDescent="0.35">
      <c r="A221" s="219" t="s">
        <v>883</v>
      </c>
      <c r="B221" s="220" t="s">
        <v>884</v>
      </c>
      <c r="C221" s="221">
        <v>53</v>
      </c>
      <c r="D221" s="221">
        <v>5315</v>
      </c>
      <c r="E221" s="221">
        <v>100</v>
      </c>
      <c r="F221" s="221">
        <v>153</v>
      </c>
      <c r="G221" s="221">
        <v>42</v>
      </c>
      <c r="H221" s="221">
        <v>29</v>
      </c>
      <c r="I221" s="221">
        <v>24</v>
      </c>
      <c r="J221" s="222">
        <f t="shared" si="6"/>
        <v>0.54716981132075471</v>
      </c>
      <c r="K221" s="222">
        <f t="shared" si="7"/>
        <v>0.45283018867924529</v>
      </c>
      <c r="L221" s="223">
        <v>0.236151603498542</v>
      </c>
    </row>
    <row r="222" spans="1:12" x14ac:dyDescent="0.35">
      <c r="A222" s="219" t="s">
        <v>885</v>
      </c>
      <c r="B222" s="220" t="s">
        <v>886</v>
      </c>
      <c r="C222" s="221">
        <v>53</v>
      </c>
      <c r="D222" s="221">
        <v>811</v>
      </c>
      <c r="E222" s="221">
        <v>15</v>
      </c>
      <c r="F222" s="221">
        <v>86</v>
      </c>
      <c r="G222" s="221">
        <v>27</v>
      </c>
      <c r="H222" s="221">
        <v>17</v>
      </c>
      <c r="I222" s="221">
        <v>9</v>
      </c>
      <c r="J222" s="222">
        <f t="shared" si="6"/>
        <v>0.32075471698113206</v>
      </c>
      <c r="K222" s="222">
        <f t="shared" si="7"/>
        <v>0.16981132075471697</v>
      </c>
      <c r="L222" s="223">
        <v>3.5087719298245598E-2</v>
      </c>
    </row>
    <row r="223" spans="1:12" x14ac:dyDescent="0.35">
      <c r="A223" s="45" t="s">
        <v>887</v>
      </c>
      <c r="B223" t="s">
        <v>888</v>
      </c>
      <c r="C223" s="202">
        <v>53</v>
      </c>
      <c r="D223" s="202">
        <v>3584</v>
      </c>
      <c r="E223" s="202">
        <v>67</v>
      </c>
      <c r="F223" s="202">
        <v>163</v>
      </c>
      <c r="G223" s="202">
        <v>43</v>
      </c>
      <c r="H223" s="202">
        <v>33</v>
      </c>
      <c r="I223" s="202">
        <v>17</v>
      </c>
      <c r="J223" s="203">
        <f t="shared" si="6"/>
        <v>0.62264150943396224</v>
      </c>
      <c r="K223" s="203">
        <f t="shared" si="7"/>
        <v>0.32075471698113206</v>
      </c>
      <c r="L223" s="204">
        <v>0.35629453681710199</v>
      </c>
    </row>
    <row r="224" spans="1:12" x14ac:dyDescent="0.35">
      <c r="A224" s="45" t="s">
        <v>889</v>
      </c>
      <c r="B224" t="s">
        <v>461</v>
      </c>
      <c r="C224" s="202">
        <v>53</v>
      </c>
      <c r="D224" s="202">
        <v>1101</v>
      </c>
      <c r="E224" s="202">
        <v>20</v>
      </c>
      <c r="F224" s="202">
        <v>96</v>
      </c>
      <c r="G224" s="202">
        <v>31</v>
      </c>
      <c r="H224" s="202">
        <v>17</v>
      </c>
      <c r="I224" s="202">
        <v>7</v>
      </c>
      <c r="J224" s="203">
        <f t="shared" si="6"/>
        <v>0.32075471698113206</v>
      </c>
      <c r="K224" s="203">
        <f t="shared" si="7"/>
        <v>0.13207547169811321</v>
      </c>
      <c r="L224" s="204">
        <v>0.53781512605042003</v>
      </c>
    </row>
    <row r="225" spans="1:12" s="220" customFormat="1" x14ac:dyDescent="0.35">
      <c r="A225" s="45" t="s">
        <v>890</v>
      </c>
      <c r="B225" t="s">
        <v>891</v>
      </c>
      <c r="C225" s="202">
        <v>53</v>
      </c>
      <c r="D225" s="202">
        <v>2350</v>
      </c>
      <c r="E225" s="202">
        <v>44</v>
      </c>
      <c r="F225" s="202">
        <v>129</v>
      </c>
      <c r="G225" s="202">
        <v>37</v>
      </c>
      <c r="H225" s="202">
        <v>16</v>
      </c>
      <c r="I225" s="202">
        <v>14</v>
      </c>
      <c r="J225" s="203">
        <f t="shared" si="6"/>
        <v>0.30188679245283018</v>
      </c>
      <c r="K225" s="203">
        <f t="shared" si="7"/>
        <v>0.26415094339622641</v>
      </c>
      <c r="L225" s="204">
        <v>0.29281767955801102</v>
      </c>
    </row>
    <row r="226" spans="1:12" x14ac:dyDescent="0.35">
      <c r="A226" s="45" t="s">
        <v>892</v>
      </c>
      <c r="B226" t="s">
        <v>893</v>
      </c>
      <c r="C226" s="202">
        <v>53</v>
      </c>
      <c r="D226" s="202">
        <v>1124</v>
      </c>
      <c r="E226" s="202">
        <v>21</v>
      </c>
      <c r="F226" s="202">
        <v>94</v>
      </c>
      <c r="G226" s="202">
        <v>31</v>
      </c>
      <c r="H226" s="202">
        <v>19</v>
      </c>
      <c r="I226" s="202">
        <v>8</v>
      </c>
      <c r="J226" s="203">
        <f t="shared" si="6"/>
        <v>0.35849056603773582</v>
      </c>
      <c r="K226" s="203">
        <f t="shared" si="7"/>
        <v>0.15094339622641509</v>
      </c>
      <c r="L226" s="204">
        <v>0.14828897338402999</v>
      </c>
    </row>
    <row r="227" spans="1:12" x14ac:dyDescent="0.35">
      <c r="A227" s="45" t="s">
        <v>894</v>
      </c>
      <c r="B227" t="s">
        <v>895</v>
      </c>
      <c r="C227" s="202">
        <v>52</v>
      </c>
      <c r="D227" s="202">
        <v>854</v>
      </c>
      <c r="E227" s="202">
        <v>16</v>
      </c>
      <c r="F227" s="202">
        <v>76</v>
      </c>
      <c r="G227" s="202">
        <v>29</v>
      </c>
      <c r="H227" s="202">
        <v>15</v>
      </c>
      <c r="I227" s="202">
        <v>5</v>
      </c>
      <c r="J227" s="203">
        <f t="shared" si="6"/>
        <v>0.28846153846153844</v>
      </c>
      <c r="K227" s="203">
        <f t="shared" si="7"/>
        <v>9.6153846153846159E-2</v>
      </c>
      <c r="L227" s="204">
        <v>8.5271317829457405E-2</v>
      </c>
    </row>
    <row r="228" spans="1:12" x14ac:dyDescent="0.35">
      <c r="A228" s="45" t="s">
        <v>896</v>
      </c>
      <c r="B228" t="s">
        <v>897</v>
      </c>
      <c r="C228" s="202">
        <v>51</v>
      </c>
      <c r="D228" s="202">
        <v>1506</v>
      </c>
      <c r="E228" s="202">
        <v>29</v>
      </c>
      <c r="F228" s="202">
        <v>117</v>
      </c>
      <c r="G228" s="202">
        <v>36</v>
      </c>
      <c r="H228" s="202">
        <v>23</v>
      </c>
      <c r="I228" s="202">
        <v>9</v>
      </c>
      <c r="J228" s="203">
        <f t="shared" si="6"/>
        <v>0.45098039215686275</v>
      </c>
      <c r="K228" s="203">
        <f t="shared" si="7"/>
        <v>0.17647058823529413</v>
      </c>
      <c r="L228" s="204">
        <v>3.9024390243902397E-2</v>
      </c>
    </row>
    <row r="229" spans="1:12" x14ac:dyDescent="0.35">
      <c r="A229" s="45" t="s">
        <v>898</v>
      </c>
      <c r="B229" t="e">
        <v>#N/A</v>
      </c>
      <c r="C229" s="202">
        <v>51</v>
      </c>
      <c r="D229" s="202">
        <v>1194</v>
      </c>
      <c r="E229" s="202">
        <v>23</v>
      </c>
      <c r="F229" s="202">
        <v>89</v>
      </c>
      <c r="G229" s="202">
        <v>28</v>
      </c>
      <c r="H229" s="202">
        <v>15</v>
      </c>
      <c r="I229" s="202">
        <v>7</v>
      </c>
      <c r="J229" s="203">
        <f t="shared" si="6"/>
        <v>0.29411764705882354</v>
      </c>
      <c r="K229" s="203">
        <f t="shared" si="7"/>
        <v>0.13725490196078433</v>
      </c>
      <c r="L229" s="204">
        <v>0.120996441281139</v>
      </c>
    </row>
    <row r="230" spans="1:12" x14ac:dyDescent="0.35">
      <c r="A230" s="45" t="s">
        <v>899</v>
      </c>
      <c r="B230" t="s">
        <v>900</v>
      </c>
      <c r="C230" s="202">
        <v>50</v>
      </c>
      <c r="D230" s="202">
        <v>606</v>
      </c>
      <c r="E230" s="202">
        <v>12</v>
      </c>
      <c r="F230" s="202">
        <v>70</v>
      </c>
      <c r="G230" s="202">
        <v>25</v>
      </c>
      <c r="H230" s="202">
        <v>12</v>
      </c>
      <c r="I230" s="202">
        <v>8</v>
      </c>
      <c r="J230" s="203">
        <f t="shared" si="6"/>
        <v>0.24</v>
      </c>
      <c r="K230" s="203">
        <f t="shared" si="7"/>
        <v>0.16</v>
      </c>
      <c r="L230" s="204">
        <v>0.27710843373493999</v>
      </c>
    </row>
    <row r="231" spans="1:12" x14ac:dyDescent="0.35">
      <c r="A231" s="45" t="s">
        <v>901</v>
      </c>
      <c r="B231" t="s">
        <v>902</v>
      </c>
      <c r="C231" s="202">
        <v>50</v>
      </c>
      <c r="D231" s="202">
        <v>1847</v>
      </c>
      <c r="E231" s="202">
        <v>36</v>
      </c>
      <c r="F231" s="202">
        <v>102</v>
      </c>
      <c r="G231" s="202">
        <v>28</v>
      </c>
      <c r="H231" s="202">
        <v>21</v>
      </c>
      <c r="I231" s="202">
        <v>10</v>
      </c>
      <c r="J231" s="203">
        <f t="shared" si="6"/>
        <v>0.42</v>
      </c>
      <c r="K231" s="203">
        <f t="shared" si="7"/>
        <v>0.2</v>
      </c>
      <c r="L231" s="204">
        <v>0.35106382978723399</v>
      </c>
    </row>
    <row r="232" spans="1:12" x14ac:dyDescent="0.35">
      <c r="A232" s="45" t="s">
        <v>903</v>
      </c>
      <c r="B232" t="s">
        <v>904</v>
      </c>
      <c r="C232" s="202">
        <v>50</v>
      </c>
      <c r="D232" s="202">
        <v>719</v>
      </c>
      <c r="E232" s="202">
        <v>14</v>
      </c>
      <c r="F232" s="202">
        <v>78</v>
      </c>
      <c r="G232" s="202">
        <v>31</v>
      </c>
      <c r="H232" s="202">
        <v>11</v>
      </c>
      <c r="I232" s="202">
        <v>6</v>
      </c>
      <c r="J232" s="203">
        <f t="shared" si="6"/>
        <v>0.22</v>
      </c>
      <c r="K232" s="203">
        <f t="shared" si="7"/>
        <v>0.12</v>
      </c>
      <c r="L232" s="204">
        <v>0.31455399061032902</v>
      </c>
    </row>
    <row r="233" spans="1:12" x14ac:dyDescent="0.35">
      <c r="A233" s="45" t="s">
        <v>905</v>
      </c>
      <c r="B233" t="s">
        <v>906</v>
      </c>
      <c r="C233" s="202">
        <v>49</v>
      </c>
      <c r="D233" s="202">
        <v>2206</v>
      </c>
      <c r="E233" s="202">
        <v>45</v>
      </c>
      <c r="F233" s="202">
        <v>113</v>
      </c>
      <c r="G233" s="202">
        <v>32</v>
      </c>
      <c r="H233" s="202">
        <v>5</v>
      </c>
      <c r="I233" s="202">
        <v>4</v>
      </c>
      <c r="J233" s="203">
        <f t="shared" si="6"/>
        <v>0.10204081632653061</v>
      </c>
      <c r="K233" s="203">
        <f t="shared" si="7"/>
        <v>8.1632653061224483E-2</v>
      </c>
      <c r="L233" s="204">
        <v>5.63380281690141E-2</v>
      </c>
    </row>
    <row r="234" spans="1:12" x14ac:dyDescent="0.35">
      <c r="A234" s="45" t="s">
        <v>907</v>
      </c>
      <c r="B234" t="s">
        <v>908</v>
      </c>
      <c r="C234" s="202">
        <v>49</v>
      </c>
      <c r="D234" s="202">
        <v>2323</v>
      </c>
      <c r="E234" s="202">
        <v>47</v>
      </c>
      <c r="F234" s="202">
        <v>143</v>
      </c>
      <c r="G234" s="202">
        <v>41</v>
      </c>
      <c r="H234" s="202">
        <v>16</v>
      </c>
      <c r="I234" s="202">
        <v>13</v>
      </c>
      <c r="J234" s="203">
        <f t="shared" si="6"/>
        <v>0.32653061224489793</v>
      </c>
      <c r="K234" s="203">
        <f t="shared" si="7"/>
        <v>0.26530612244897961</v>
      </c>
      <c r="L234" s="204">
        <v>0.361194029850746</v>
      </c>
    </row>
    <row r="235" spans="1:12" x14ac:dyDescent="0.35">
      <c r="A235" s="45" t="s">
        <v>909</v>
      </c>
      <c r="B235" t="s">
        <v>910</v>
      </c>
      <c r="C235" s="202">
        <v>49</v>
      </c>
      <c r="D235" s="202">
        <v>483</v>
      </c>
      <c r="E235" s="202">
        <v>9</v>
      </c>
      <c r="F235" s="202">
        <v>38</v>
      </c>
      <c r="G235" s="202">
        <v>11</v>
      </c>
      <c r="H235" s="202">
        <v>13</v>
      </c>
      <c r="I235" s="202">
        <v>1</v>
      </c>
      <c r="J235" s="203">
        <f t="shared" si="6"/>
        <v>0.26530612244897961</v>
      </c>
      <c r="K235" s="203">
        <f t="shared" si="7"/>
        <v>2.0408163265306121E-2</v>
      </c>
      <c r="L235" s="204">
        <v>8.7499999999999994E-2</v>
      </c>
    </row>
    <row r="236" spans="1:12" x14ac:dyDescent="0.35">
      <c r="A236" s="45" t="s">
        <v>911</v>
      </c>
      <c r="B236" t="s">
        <v>912</v>
      </c>
      <c r="C236" s="202">
        <v>48</v>
      </c>
      <c r="D236" s="202">
        <v>1941</v>
      </c>
      <c r="E236" s="202">
        <v>40</v>
      </c>
      <c r="F236" s="202">
        <v>118</v>
      </c>
      <c r="G236" s="202">
        <v>35</v>
      </c>
      <c r="H236" s="202">
        <v>21</v>
      </c>
      <c r="I236" s="202">
        <v>14</v>
      </c>
      <c r="J236" s="203">
        <f t="shared" si="6"/>
        <v>0.4375</v>
      </c>
      <c r="K236" s="203">
        <f t="shared" si="7"/>
        <v>0.29166666666666669</v>
      </c>
      <c r="L236" s="204">
        <v>0.14748201438848901</v>
      </c>
    </row>
    <row r="237" spans="1:12" x14ac:dyDescent="0.35">
      <c r="A237" s="45" t="s">
        <v>913</v>
      </c>
      <c r="B237" t="s">
        <v>914</v>
      </c>
      <c r="C237" s="202">
        <v>48</v>
      </c>
      <c r="D237" s="202">
        <v>646</v>
      </c>
      <c r="E237" s="202">
        <v>13</v>
      </c>
      <c r="F237" s="202">
        <v>59</v>
      </c>
      <c r="G237" s="202">
        <v>22</v>
      </c>
      <c r="H237" s="202">
        <v>9</v>
      </c>
      <c r="I237" s="202">
        <v>5</v>
      </c>
      <c r="J237" s="203">
        <f t="shared" si="6"/>
        <v>0.1875</v>
      </c>
      <c r="K237" s="203">
        <f t="shared" si="7"/>
        <v>0.10416666666666667</v>
      </c>
      <c r="L237" s="204">
        <v>0.21969696969697</v>
      </c>
    </row>
    <row r="238" spans="1:12" x14ac:dyDescent="0.35">
      <c r="A238" s="45" t="s">
        <v>915</v>
      </c>
      <c r="B238" t="s">
        <v>916</v>
      </c>
      <c r="C238" s="202">
        <v>48</v>
      </c>
      <c r="D238" s="202">
        <v>2147</v>
      </c>
      <c r="E238" s="202">
        <v>44</v>
      </c>
      <c r="F238" s="202">
        <v>114</v>
      </c>
      <c r="G238" s="202">
        <v>33</v>
      </c>
      <c r="H238" s="202">
        <v>20</v>
      </c>
      <c r="I238" s="202">
        <v>6</v>
      </c>
      <c r="J238" s="203">
        <f t="shared" si="6"/>
        <v>0.41666666666666669</v>
      </c>
      <c r="K238" s="203">
        <f t="shared" si="7"/>
        <v>0.125</v>
      </c>
      <c r="L238" s="204">
        <v>0.43555555555555597</v>
      </c>
    </row>
    <row r="239" spans="1:12" x14ac:dyDescent="0.35">
      <c r="A239" s="45" t="s">
        <v>917</v>
      </c>
      <c r="B239" t="s">
        <v>918</v>
      </c>
      <c r="C239" s="202">
        <v>48</v>
      </c>
      <c r="D239" s="202">
        <v>1056</v>
      </c>
      <c r="E239" s="202">
        <v>22</v>
      </c>
      <c r="F239" s="202">
        <v>85</v>
      </c>
      <c r="G239" s="202">
        <v>28</v>
      </c>
      <c r="H239" s="202">
        <v>29</v>
      </c>
      <c r="I239" s="202">
        <v>8</v>
      </c>
      <c r="J239" s="203">
        <f t="shared" si="6"/>
        <v>0.60416666666666663</v>
      </c>
      <c r="K239" s="203">
        <f t="shared" si="7"/>
        <v>0.16666666666666666</v>
      </c>
      <c r="L239" s="204">
        <v>0.128205128205128</v>
      </c>
    </row>
    <row r="240" spans="1:12" x14ac:dyDescent="0.35">
      <c r="A240" s="45" t="s">
        <v>919</v>
      </c>
      <c r="B240" t="s">
        <v>920</v>
      </c>
      <c r="C240" s="202">
        <v>47</v>
      </c>
      <c r="D240" s="202">
        <v>812</v>
      </c>
      <c r="E240" s="202">
        <v>17</v>
      </c>
      <c r="F240" s="202">
        <v>77</v>
      </c>
      <c r="G240" s="202">
        <v>28</v>
      </c>
      <c r="H240" s="202">
        <v>13</v>
      </c>
      <c r="I240" s="202">
        <v>8</v>
      </c>
      <c r="J240" s="203">
        <f t="shared" si="6"/>
        <v>0.27659574468085107</v>
      </c>
      <c r="K240" s="203">
        <f t="shared" si="7"/>
        <v>0.1702127659574468</v>
      </c>
      <c r="L240" s="204">
        <v>0.493506493506494</v>
      </c>
    </row>
    <row r="241" spans="1:12" x14ac:dyDescent="0.35">
      <c r="A241" s="45" t="s">
        <v>921</v>
      </c>
      <c r="B241" t="s">
        <v>922</v>
      </c>
      <c r="C241" s="202">
        <v>47</v>
      </c>
      <c r="D241" s="202">
        <v>1052</v>
      </c>
      <c r="E241" s="202">
        <v>22</v>
      </c>
      <c r="F241" s="202">
        <v>80</v>
      </c>
      <c r="G241" s="202">
        <v>27</v>
      </c>
      <c r="H241" s="202">
        <v>19</v>
      </c>
      <c r="I241" s="202">
        <v>12</v>
      </c>
      <c r="J241" s="203">
        <f t="shared" si="6"/>
        <v>0.40425531914893614</v>
      </c>
      <c r="K241" s="203">
        <f t="shared" si="7"/>
        <v>0.25531914893617019</v>
      </c>
      <c r="L241" s="204">
        <v>0.23931623931623899</v>
      </c>
    </row>
    <row r="242" spans="1:12" x14ac:dyDescent="0.35">
      <c r="A242" s="45" t="s">
        <v>923</v>
      </c>
      <c r="B242" t="s">
        <v>924</v>
      </c>
      <c r="C242" s="202">
        <v>47</v>
      </c>
      <c r="D242" s="202">
        <v>1726</v>
      </c>
      <c r="E242" s="202">
        <v>36</v>
      </c>
      <c r="F242" s="202">
        <v>88</v>
      </c>
      <c r="G242" s="202">
        <v>28</v>
      </c>
      <c r="H242" s="202">
        <v>25</v>
      </c>
      <c r="I242" s="202">
        <v>13</v>
      </c>
      <c r="J242" s="203">
        <f t="shared" si="6"/>
        <v>0.53191489361702127</v>
      </c>
      <c r="K242" s="203">
        <f t="shared" si="7"/>
        <v>0.27659574468085107</v>
      </c>
      <c r="L242" s="204">
        <v>0.33196721311475402</v>
      </c>
    </row>
    <row r="243" spans="1:12" x14ac:dyDescent="0.35">
      <c r="A243" s="45" t="s">
        <v>925</v>
      </c>
      <c r="B243" t="s">
        <v>926</v>
      </c>
      <c r="C243" s="202">
        <v>47</v>
      </c>
      <c r="D243" s="202">
        <v>823</v>
      </c>
      <c r="E243" s="202">
        <v>17</v>
      </c>
      <c r="F243" s="202">
        <v>62</v>
      </c>
      <c r="G243" s="202">
        <v>25</v>
      </c>
      <c r="H243" s="202">
        <v>18</v>
      </c>
      <c r="I243" s="202">
        <v>13</v>
      </c>
      <c r="J243" s="203">
        <f t="shared" si="6"/>
        <v>0.38297872340425532</v>
      </c>
      <c r="K243" s="203">
        <f t="shared" si="7"/>
        <v>0.27659574468085107</v>
      </c>
      <c r="L243" s="204">
        <v>0.15686274509803899</v>
      </c>
    </row>
    <row r="244" spans="1:12" x14ac:dyDescent="0.35">
      <c r="A244" s="45" t="s">
        <v>927</v>
      </c>
      <c r="B244" t="s">
        <v>928</v>
      </c>
      <c r="C244" s="202">
        <v>47</v>
      </c>
      <c r="D244" s="202">
        <v>728</v>
      </c>
      <c r="E244" s="202">
        <v>15</v>
      </c>
      <c r="F244" s="202">
        <v>92</v>
      </c>
      <c r="G244" s="202">
        <v>33</v>
      </c>
      <c r="H244" s="202">
        <v>16</v>
      </c>
      <c r="I244" s="202">
        <v>8</v>
      </c>
      <c r="J244" s="203">
        <f t="shared" si="6"/>
        <v>0.34042553191489361</v>
      </c>
      <c r="K244" s="203">
        <f t="shared" si="7"/>
        <v>0.1702127659574468</v>
      </c>
      <c r="L244" s="204">
        <v>0.19607843137254899</v>
      </c>
    </row>
    <row r="245" spans="1:12" x14ac:dyDescent="0.35">
      <c r="A245" s="45" t="s">
        <v>929</v>
      </c>
      <c r="B245" t="s">
        <v>930</v>
      </c>
      <c r="C245" s="202">
        <v>46</v>
      </c>
      <c r="D245" s="202">
        <v>685</v>
      </c>
      <c r="E245" s="202">
        <v>14</v>
      </c>
      <c r="F245" s="202">
        <v>81</v>
      </c>
      <c r="G245" s="202">
        <v>27</v>
      </c>
      <c r="H245" s="202">
        <v>12</v>
      </c>
      <c r="I245" s="202">
        <v>5</v>
      </c>
      <c r="J245" s="203">
        <f t="shared" si="6"/>
        <v>0.2608695652173913</v>
      </c>
      <c r="K245" s="203">
        <f t="shared" si="7"/>
        <v>0.10869565217391304</v>
      </c>
      <c r="L245" s="204">
        <v>0.28767123287671198</v>
      </c>
    </row>
    <row r="246" spans="1:12" x14ac:dyDescent="0.35">
      <c r="A246" s="45" t="s">
        <v>931</v>
      </c>
      <c r="B246" t="s">
        <v>932</v>
      </c>
      <c r="C246" s="202">
        <v>45</v>
      </c>
      <c r="D246" s="202">
        <v>2169</v>
      </c>
      <c r="E246" s="202">
        <v>48</v>
      </c>
      <c r="F246" s="202">
        <v>128</v>
      </c>
      <c r="G246" s="202">
        <v>39</v>
      </c>
      <c r="H246" s="202">
        <v>24</v>
      </c>
      <c r="I246" s="202">
        <v>15</v>
      </c>
      <c r="J246" s="203">
        <f t="shared" si="6"/>
        <v>0.53333333333333333</v>
      </c>
      <c r="K246" s="203">
        <f t="shared" si="7"/>
        <v>0.33333333333333331</v>
      </c>
      <c r="L246" s="204">
        <v>6.7741935483871002E-2</v>
      </c>
    </row>
    <row r="247" spans="1:12" x14ac:dyDescent="0.35">
      <c r="A247" s="45" t="s">
        <v>933</v>
      </c>
      <c r="B247" t="s">
        <v>934</v>
      </c>
      <c r="C247" s="202">
        <v>45</v>
      </c>
      <c r="D247" s="202">
        <v>1028</v>
      </c>
      <c r="E247" s="202">
        <v>22</v>
      </c>
      <c r="F247" s="202">
        <v>89</v>
      </c>
      <c r="G247" s="202">
        <v>32</v>
      </c>
      <c r="H247" s="202">
        <v>29</v>
      </c>
      <c r="I247" s="202">
        <v>11</v>
      </c>
      <c r="J247" s="203">
        <f t="shared" si="6"/>
        <v>0.64444444444444449</v>
      </c>
      <c r="K247" s="203">
        <f t="shared" si="7"/>
        <v>0.24444444444444444</v>
      </c>
      <c r="L247" s="204">
        <v>0.220640569395018</v>
      </c>
    </row>
    <row r="248" spans="1:12" x14ac:dyDescent="0.35">
      <c r="A248" s="45" t="s">
        <v>935</v>
      </c>
      <c r="B248" t="s">
        <v>465</v>
      </c>
      <c r="C248" s="202">
        <v>45</v>
      </c>
      <c r="D248" s="202">
        <v>963</v>
      </c>
      <c r="E248" s="202">
        <v>21</v>
      </c>
      <c r="F248" s="202">
        <v>85</v>
      </c>
      <c r="G248" s="202">
        <v>26</v>
      </c>
      <c r="H248" s="202">
        <v>8</v>
      </c>
      <c r="I248" s="202">
        <v>4</v>
      </c>
      <c r="J248" s="203">
        <f t="shared" si="6"/>
        <v>0.17777777777777778</v>
      </c>
      <c r="K248" s="203">
        <f t="shared" si="7"/>
        <v>8.8888888888888892E-2</v>
      </c>
      <c r="L248" s="204">
        <v>0.36585365853658502</v>
      </c>
    </row>
    <row r="249" spans="1:12" x14ac:dyDescent="0.35">
      <c r="A249" s="45" t="s">
        <v>936</v>
      </c>
      <c r="B249" t="s">
        <v>937</v>
      </c>
      <c r="C249" s="202">
        <v>44</v>
      </c>
      <c r="D249" s="202">
        <v>1349</v>
      </c>
      <c r="E249" s="202">
        <v>30</v>
      </c>
      <c r="F249" s="202">
        <v>138</v>
      </c>
      <c r="G249" s="202">
        <v>37</v>
      </c>
      <c r="H249" s="202">
        <v>11</v>
      </c>
      <c r="I249" s="202">
        <v>9</v>
      </c>
      <c r="J249" s="203">
        <f t="shared" si="6"/>
        <v>0.25</v>
      </c>
      <c r="K249" s="203">
        <f t="shared" si="7"/>
        <v>0.20454545454545456</v>
      </c>
      <c r="L249" s="204">
        <v>0.12345679012345701</v>
      </c>
    </row>
    <row r="250" spans="1:12" x14ac:dyDescent="0.35">
      <c r="A250" s="45" t="s">
        <v>938</v>
      </c>
      <c r="B250" t="s">
        <v>939</v>
      </c>
      <c r="C250" s="202">
        <v>44</v>
      </c>
      <c r="D250" s="202">
        <v>3013</v>
      </c>
      <c r="E250" s="202">
        <v>68</v>
      </c>
      <c r="F250" s="202">
        <v>132</v>
      </c>
      <c r="G250" s="202">
        <v>41</v>
      </c>
      <c r="H250" s="202">
        <v>31</v>
      </c>
      <c r="I250" s="202">
        <v>17</v>
      </c>
      <c r="J250" s="203">
        <f t="shared" si="6"/>
        <v>0.70454545454545459</v>
      </c>
      <c r="K250" s="203">
        <f t="shared" si="7"/>
        <v>0.38636363636363635</v>
      </c>
      <c r="L250" s="204">
        <v>0.131944444444444</v>
      </c>
    </row>
    <row r="251" spans="1:12" x14ac:dyDescent="0.35">
      <c r="A251" s="45" t="s">
        <v>940</v>
      </c>
      <c r="B251" t="s">
        <v>941</v>
      </c>
      <c r="C251" s="202">
        <v>43</v>
      </c>
      <c r="D251" s="202">
        <v>529</v>
      </c>
      <c r="E251" s="202">
        <v>12</v>
      </c>
      <c r="F251" s="202">
        <v>43</v>
      </c>
      <c r="G251" s="202">
        <v>18</v>
      </c>
      <c r="H251" s="202">
        <v>23</v>
      </c>
      <c r="I251" s="202">
        <v>6</v>
      </c>
      <c r="J251" s="203">
        <f t="shared" si="6"/>
        <v>0.53488372093023251</v>
      </c>
      <c r="K251" s="203">
        <f t="shared" si="7"/>
        <v>0.13953488372093023</v>
      </c>
      <c r="L251" s="204">
        <v>0.31386861313868603</v>
      </c>
    </row>
    <row r="252" spans="1:12" x14ac:dyDescent="0.35">
      <c r="A252" s="45" t="s">
        <v>942</v>
      </c>
      <c r="B252" t="s">
        <v>943</v>
      </c>
      <c r="C252" s="202">
        <v>43</v>
      </c>
      <c r="D252" s="202">
        <v>1435</v>
      </c>
      <c r="E252" s="202">
        <v>33</v>
      </c>
      <c r="F252" s="202">
        <v>113</v>
      </c>
      <c r="G252" s="202">
        <v>30</v>
      </c>
      <c r="H252" s="202">
        <v>19</v>
      </c>
      <c r="I252" s="202">
        <v>11</v>
      </c>
      <c r="J252" s="203">
        <f t="shared" si="6"/>
        <v>0.44186046511627908</v>
      </c>
      <c r="K252" s="203">
        <f t="shared" si="7"/>
        <v>0.2558139534883721</v>
      </c>
      <c r="L252" s="204">
        <v>0.35714285714285698</v>
      </c>
    </row>
    <row r="253" spans="1:12" x14ac:dyDescent="0.35">
      <c r="A253" s="45" t="s">
        <v>944</v>
      </c>
      <c r="B253" t="s">
        <v>945</v>
      </c>
      <c r="C253" s="202">
        <v>42</v>
      </c>
      <c r="D253" s="202">
        <v>583</v>
      </c>
      <c r="E253" s="202">
        <v>13</v>
      </c>
      <c r="F253" s="202">
        <v>63</v>
      </c>
      <c r="G253" s="202">
        <v>23</v>
      </c>
      <c r="H253" s="202">
        <v>17</v>
      </c>
      <c r="I253" s="202">
        <v>5</v>
      </c>
      <c r="J253" s="203">
        <f t="shared" si="6"/>
        <v>0.40476190476190477</v>
      </c>
      <c r="K253" s="203">
        <f t="shared" si="7"/>
        <v>0.11904761904761904</v>
      </c>
      <c r="L253" s="204">
        <v>0.12903225806451599</v>
      </c>
    </row>
    <row r="254" spans="1:12" x14ac:dyDescent="0.35">
      <c r="A254" s="45" t="s">
        <v>946</v>
      </c>
      <c r="B254" t="s">
        <v>947</v>
      </c>
      <c r="C254" s="202">
        <v>42</v>
      </c>
      <c r="D254" s="202">
        <v>665</v>
      </c>
      <c r="E254" s="202">
        <v>15</v>
      </c>
      <c r="F254" s="202">
        <v>68</v>
      </c>
      <c r="G254" s="202">
        <v>22</v>
      </c>
      <c r="H254" s="202">
        <v>15</v>
      </c>
      <c r="I254" s="202">
        <v>4</v>
      </c>
      <c r="J254" s="203">
        <f t="shared" si="6"/>
        <v>0.35714285714285715</v>
      </c>
      <c r="K254" s="203">
        <f t="shared" si="7"/>
        <v>9.5238095238095233E-2</v>
      </c>
      <c r="L254" s="204">
        <v>0.36416184971098298</v>
      </c>
    </row>
    <row r="255" spans="1:12" x14ac:dyDescent="0.35">
      <c r="A255" s="45" t="s">
        <v>948</v>
      </c>
      <c r="B255" t="s">
        <v>949</v>
      </c>
      <c r="C255" s="202">
        <v>42</v>
      </c>
      <c r="D255" s="202">
        <v>1214</v>
      </c>
      <c r="E255" s="202">
        <v>28</v>
      </c>
      <c r="F255" s="202">
        <v>116</v>
      </c>
      <c r="G255" s="202">
        <v>33</v>
      </c>
      <c r="H255" s="202">
        <v>17</v>
      </c>
      <c r="I255" s="202">
        <v>6</v>
      </c>
      <c r="J255" s="203">
        <f t="shared" si="6"/>
        <v>0.40476190476190477</v>
      </c>
      <c r="K255" s="203">
        <f t="shared" si="7"/>
        <v>0.14285714285714285</v>
      </c>
      <c r="L255" s="204">
        <v>0.53968253968253999</v>
      </c>
    </row>
    <row r="256" spans="1:12" x14ac:dyDescent="0.35">
      <c r="A256" s="45" t="s">
        <v>950</v>
      </c>
      <c r="B256" t="s">
        <v>951</v>
      </c>
      <c r="C256" s="202">
        <v>42</v>
      </c>
      <c r="D256" s="202">
        <v>1438</v>
      </c>
      <c r="E256" s="202">
        <v>34</v>
      </c>
      <c r="F256" s="202">
        <v>105</v>
      </c>
      <c r="G256" s="202">
        <v>31</v>
      </c>
      <c r="H256" s="202">
        <v>22</v>
      </c>
      <c r="I256" s="202">
        <v>9</v>
      </c>
      <c r="J256" s="203">
        <f t="shared" si="6"/>
        <v>0.52380952380952384</v>
      </c>
      <c r="K256" s="203">
        <f t="shared" si="7"/>
        <v>0.21428571428571427</v>
      </c>
      <c r="L256" s="204">
        <v>9.2592592592592601E-2</v>
      </c>
    </row>
    <row r="257" spans="1:12" x14ac:dyDescent="0.35">
      <c r="A257" s="45" t="s">
        <v>952</v>
      </c>
      <c r="B257" t="s">
        <v>953</v>
      </c>
      <c r="C257" s="202">
        <v>41</v>
      </c>
      <c r="D257" s="202">
        <v>535</v>
      </c>
      <c r="E257" s="202">
        <v>13</v>
      </c>
      <c r="F257" s="202">
        <v>58</v>
      </c>
      <c r="G257" s="202">
        <v>20</v>
      </c>
      <c r="H257" s="202">
        <v>5</v>
      </c>
      <c r="I257" s="202">
        <v>4</v>
      </c>
      <c r="J257" s="203">
        <f t="shared" si="6"/>
        <v>0.12195121951219512</v>
      </c>
      <c r="K257" s="203">
        <f t="shared" si="7"/>
        <v>9.7560975609756101E-2</v>
      </c>
      <c r="L257" s="204">
        <v>0.125</v>
      </c>
    </row>
    <row r="258" spans="1:12" x14ac:dyDescent="0.35">
      <c r="A258" s="45" t="s">
        <v>954</v>
      </c>
      <c r="B258" t="s">
        <v>955</v>
      </c>
      <c r="C258" s="202">
        <v>41</v>
      </c>
      <c r="D258" s="202">
        <v>407</v>
      </c>
      <c r="E258" s="202">
        <v>9</v>
      </c>
      <c r="F258" s="202">
        <v>38</v>
      </c>
      <c r="G258" s="202">
        <v>16</v>
      </c>
      <c r="H258" s="202">
        <v>9</v>
      </c>
      <c r="I258" s="202">
        <v>5</v>
      </c>
      <c r="J258" s="203">
        <f t="shared" ref="J258:J321" si="8">H258/C258</f>
        <v>0.21951219512195122</v>
      </c>
      <c r="K258" s="203">
        <f t="shared" ref="K258:K321" si="9">I258/C258</f>
        <v>0.12195121951219512</v>
      </c>
      <c r="L258" s="204">
        <v>0.13207547169811301</v>
      </c>
    </row>
    <row r="259" spans="1:12" x14ac:dyDescent="0.35">
      <c r="A259" s="219" t="s">
        <v>956</v>
      </c>
      <c r="B259" s="220" t="s">
        <v>957</v>
      </c>
      <c r="C259" s="221">
        <v>40</v>
      </c>
      <c r="D259" s="221">
        <v>733</v>
      </c>
      <c r="E259" s="221">
        <v>18</v>
      </c>
      <c r="F259" s="221">
        <v>78</v>
      </c>
      <c r="G259" s="221">
        <v>25</v>
      </c>
      <c r="H259" s="221">
        <v>10</v>
      </c>
      <c r="I259" s="221">
        <v>10</v>
      </c>
      <c r="J259" s="222">
        <f t="shared" si="8"/>
        <v>0.25</v>
      </c>
      <c r="K259" s="222">
        <f t="shared" si="9"/>
        <v>0.25</v>
      </c>
      <c r="L259" s="223">
        <v>6.50406504065041E-2</v>
      </c>
    </row>
    <row r="260" spans="1:12" x14ac:dyDescent="0.35">
      <c r="A260" s="45" t="s">
        <v>958</v>
      </c>
      <c r="B260" t="s">
        <v>959</v>
      </c>
      <c r="C260" s="202">
        <v>40</v>
      </c>
      <c r="D260" s="202">
        <v>2741</v>
      </c>
      <c r="E260" s="202">
        <v>68</v>
      </c>
      <c r="F260" s="202">
        <v>128</v>
      </c>
      <c r="G260" s="202">
        <v>32</v>
      </c>
      <c r="H260" s="202">
        <v>22</v>
      </c>
      <c r="I260" s="202">
        <v>14</v>
      </c>
      <c r="J260" s="203">
        <f t="shared" si="8"/>
        <v>0.55000000000000004</v>
      </c>
      <c r="K260" s="203">
        <f t="shared" si="9"/>
        <v>0.35</v>
      </c>
      <c r="L260" s="204">
        <v>9.7872340425531903E-2</v>
      </c>
    </row>
    <row r="261" spans="1:12" s="220" customFormat="1" x14ac:dyDescent="0.35">
      <c r="A261" s="45" t="s">
        <v>960</v>
      </c>
      <c r="B261" t="e">
        <v>#N/A</v>
      </c>
      <c r="C261" s="202">
        <v>40</v>
      </c>
      <c r="D261" s="202">
        <v>1098</v>
      </c>
      <c r="E261" s="202">
        <v>27</v>
      </c>
      <c r="F261" s="202">
        <v>126</v>
      </c>
      <c r="G261" s="202">
        <v>33</v>
      </c>
      <c r="H261" s="202">
        <v>24</v>
      </c>
      <c r="I261" s="202">
        <v>8</v>
      </c>
      <c r="J261" s="203">
        <f t="shared" si="8"/>
        <v>0.6</v>
      </c>
      <c r="K261" s="203">
        <f t="shared" si="9"/>
        <v>0.2</v>
      </c>
      <c r="L261" s="204">
        <v>7.10900473933649E-2</v>
      </c>
    </row>
    <row r="262" spans="1:12" x14ac:dyDescent="0.35">
      <c r="A262" s="45" t="s">
        <v>961</v>
      </c>
      <c r="B262" t="s">
        <v>962</v>
      </c>
      <c r="C262" s="202">
        <v>39</v>
      </c>
      <c r="D262" s="202">
        <v>1496</v>
      </c>
      <c r="E262" s="202">
        <v>38</v>
      </c>
      <c r="F262" s="202">
        <v>107</v>
      </c>
      <c r="G262" s="202">
        <v>34</v>
      </c>
      <c r="H262" s="202">
        <v>16</v>
      </c>
      <c r="I262" s="202">
        <v>10</v>
      </c>
      <c r="J262" s="203">
        <f t="shared" si="8"/>
        <v>0.41025641025641024</v>
      </c>
      <c r="K262" s="203">
        <f t="shared" si="9"/>
        <v>0.25641025641025639</v>
      </c>
      <c r="L262" s="204">
        <v>0.225433526011561</v>
      </c>
    </row>
    <row r="263" spans="1:12" x14ac:dyDescent="0.35">
      <c r="A263" s="45" t="s">
        <v>963</v>
      </c>
      <c r="B263" t="s">
        <v>964</v>
      </c>
      <c r="C263" s="202">
        <v>39</v>
      </c>
      <c r="D263" s="202">
        <v>2326</v>
      </c>
      <c r="E263" s="202">
        <v>59</v>
      </c>
      <c r="F263" s="202">
        <v>109</v>
      </c>
      <c r="G263" s="202">
        <v>31</v>
      </c>
      <c r="H263" s="202">
        <v>21</v>
      </c>
      <c r="I263" s="202">
        <v>16</v>
      </c>
      <c r="J263" s="203">
        <f t="shared" si="8"/>
        <v>0.53846153846153844</v>
      </c>
      <c r="K263" s="203">
        <f t="shared" si="9"/>
        <v>0.41025641025641024</v>
      </c>
      <c r="L263" s="204">
        <v>0.41228070175438603</v>
      </c>
    </row>
    <row r="264" spans="1:12" x14ac:dyDescent="0.35">
      <c r="A264" s="45" t="s">
        <v>965</v>
      </c>
      <c r="B264" t="s">
        <v>966</v>
      </c>
      <c r="C264" s="202">
        <v>39</v>
      </c>
      <c r="D264" s="202">
        <v>1300</v>
      </c>
      <c r="E264" s="202">
        <v>33</v>
      </c>
      <c r="F264" s="202">
        <v>96</v>
      </c>
      <c r="G264" s="202">
        <v>31</v>
      </c>
      <c r="H264" s="202">
        <v>16</v>
      </c>
      <c r="I264" s="202">
        <v>9</v>
      </c>
      <c r="J264" s="203">
        <f t="shared" si="8"/>
        <v>0.41025641025641024</v>
      </c>
      <c r="K264" s="203">
        <f t="shared" si="9"/>
        <v>0.23076923076923078</v>
      </c>
      <c r="L264" s="204">
        <v>9.2105263157894704E-2</v>
      </c>
    </row>
    <row r="265" spans="1:12" x14ac:dyDescent="0.35">
      <c r="A265" s="45" t="s">
        <v>967</v>
      </c>
      <c r="B265" t="s">
        <v>968</v>
      </c>
      <c r="C265" s="202">
        <v>39</v>
      </c>
      <c r="D265" s="202">
        <v>1043</v>
      </c>
      <c r="E265" s="202">
        <v>26</v>
      </c>
      <c r="F265" s="202">
        <v>82</v>
      </c>
      <c r="G265" s="202">
        <v>32</v>
      </c>
      <c r="H265" s="202">
        <v>11</v>
      </c>
      <c r="I265" s="202">
        <v>5</v>
      </c>
      <c r="J265" s="203">
        <f t="shared" si="8"/>
        <v>0.28205128205128205</v>
      </c>
      <c r="K265" s="203">
        <f t="shared" si="9"/>
        <v>0.12820512820512819</v>
      </c>
      <c r="L265" s="204">
        <v>0.23749999999999999</v>
      </c>
    </row>
    <row r="266" spans="1:12" x14ac:dyDescent="0.35">
      <c r="A266" s="45" t="s">
        <v>969</v>
      </c>
      <c r="B266" t="s">
        <v>970</v>
      </c>
      <c r="C266" s="202">
        <v>39</v>
      </c>
      <c r="D266" s="202">
        <v>1325</v>
      </c>
      <c r="E266" s="202">
        <v>33</v>
      </c>
      <c r="F266" s="202">
        <v>96</v>
      </c>
      <c r="G266" s="202">
        <v>28</v>
      </c>
      <c r="H266" s="202">
        <v>18</v>
      </c>
      <c r="I266" s="202">
        <v>9</v>
      </c>
      <c r="J266" s="203">
        <f t="shared" si="8"/>
        <v>0.46153846153846156</v>
      </c>
      <c r="K266" s="203">
        <f t="shared" si="9"/>
        <v>0.23076923076923078</v>
      </c>
      <c r="L266" s="204">
        <v>0.155555555555556</v>
      </c>
    </row>
    <row r="267" spans="1:12" x14ac:dyDescent="0.35">
      <c r="A267" s="45" t="s">
        <v>971</v>
      </c>
      <c r="B267" t="s">
        <v>972</v>
      </c>
      <c r="C267" s="202">
        <v>38</v>
      </c>
      <c r="D267" s="202">
        <v>2453</v>
      </c>
      <c r="E267" s="202">
        <v>64</v>
      </c>
      <c r="F267" s="202">
        <v>110</v>
      </c>
      <c r="G267" s="202">
        <v>31</v>
      </c>
      <c r="H267" s="202">
        <v>19</v>
      </c>
      <c r="I267" s="202">
        <v>12</v>
      </c>
      <c r="J267" s="203">
        <f t="shared" si="8"/>
        <v>0.5</v>
      </c>
      <c r="K267" s="203">
        <f t="shared" si="9"/>
        <v>0.31578947368421051</v>
      </c>
      <c r="L267" s="204">
        <v>7.1428571428571397E-2</v>
      </c>
    </row>
    <row r="268" spans="1:12" x14ac:dyDescent="0.35">
      <c r="A268" s="45" t="s">
        <v>973</v>
      </c>
      <c r="B268" t="s">
        <v>974</v>
      </c>
      <c r="C268" s="202">
        <v>38</v>
      </c>
      <c r="D268" s="202">
        <v>1302</v>
      </c>
      <c r="E268" s="202">
        <v>34</v>
      </c>
      <c r="F268" s="202">
        <v>90</v>
      </c>
      <c r="G268" s="202">
        <v>31</v>
      </c>
      <c r="H268" s="202">
        <v>18</v>
      </c>
      <c r="I268" s="202">
        <v>11</v>
      </c>
      <c r="J268" s="203">
        <f t="shared" si="8"/>
        <v>0.47368421052631576</v>
      </c>
      <c r="K268" s="203">
        <f t="shared" si="9"/>
        <v>0.28947368421052633</v>
      </c>
      <c r="L268" s="204">
        <v>0.12109375</v>
      </c>
    </row>
    <row r="269" spans="1:12" x14ac:dyDescent="0.35">
      <c r="A269" s="45" t="s">
        <v>975</v>
      </c>
      <c r="B269" t="s">
        <v>976</v>
      </c>
      <c r="C269" s="202">
        <v>38</v>
      </c>
      <c r="D269" s="202">
        <v>1735</v>
      </c>
      <c r="E269" s="202">
        <v>45</v>
      </c>
      <c r="F269" s="202">
        <v>134</v>
      </c>
      <c r="G269" s="202">
        <v>37</v>
      </c>
      <c r="H269" s="202">
        <v>23</v>
      </c>
      <c r="I269" s="202">
        <v>12</v>
      </c>
      <c r="J269" s="203">
        <f t="shared" si="8"/>
        <v>0.60526315789473684</v>
      </c>
      <c r="K269" s="203">
        <f t="shared" si="9"/>
        <v>0.31578947368421051</v>
      </c>
      <c r="L269" s="204">
        <v>0.28382838283828399</v>
      </c>
    </row>
    <row r="270" spans="1:12" x14ac:dyDescent="0.35">
      <c r="A270" s="45" t="s">
        <v>977</v>
      </c>
      <c r="B270" t="s">
        <v>978</v>
      </c>
      <c r="C270" s="202">
        <v>38</v>
      </c>
      <c r="D270" s="202">
        <v>2607</v>
      </c>
      <c r="E270" s="202">
        <v>68</v>
      </c>
      <c r="F270" s="202">
        <v>130</v>
      </c>
      <c r="G270" s="202">
        <v>35</v>
      </c>
      <c r="H270" s="202">
        <v>16</v>
      </c>
      <c r="I270" s="202">
        <v>12</v>
      </c>
      <c r="J270" s="203">
        <f t="shared" si="8"/>
        <v>0.42105263157894735</v>
      </c>
      <c r="K270" s="203">
        <f t="shared" si="9"/>
        <v>0.31578947368421051</v>
      </c>
      <c r="L270" s="204">
        <v>0.22500000000000001</v>
      </c>
    </row>
    <row r="271" spans="1:12" x14ac:dyDescent="0.35">
      <c r="A271" s="45" t="s">
        <v>979</v>
      </c>
      <c r="B271" t="s">
        <v>980</v>
      </c>
      <c r="C271" s="202">
        <v>38</v>
      </c>
      <c r="D271" s="202">
        <v>1219</v>
      </c>
      <c r="E271" s="202">
        <v>32</v>
      </c>
      <c r="F271" s="202">
        <v>75</v>
      </c>
      <c r="G271" s="202">
        <v>28</v>
      </c>
      <c r="H271" s="202">
        <v>18</v>
      </c>
      <c r="I271" s="202">
        <v>6</v>
      </c>
      <c r="J271" s="203">
        <f t="shared" si="8"/>
        <v>0.47368421052631576</v>
      </c>
      <c r="K271" s="203">
        <f t="shared" si="9"/>
        <v>0.15789473684210525</v>
      </c>
      <c r="L271" s="204">
        <v>0.46060606060606102</v>
      </c>
    </row>
    <row r="272" spans="1:12" x14ac:dyDescent="0.35">
      <c r="A272" s="45" t="s">
        <v>981</v>
      </c>
      <c r="B272" t="s">
        <v>982</v>
      </c>
      <c r="C272" s="202">
        <v>37</v>
      </c>
      <c r="D272" s="202">
        <v>2489</v>
      </c>
      <c r="E272" s="202">
        <v>67</v>
      </c>
      <c r="F272" s="202">
        <v>128</v>
      </c>
      <c r="G272" s="202">
        <v>38</v>
      </c>
      <c r="H272" s="202">
        <v>15</v>
      </c>
      <c r="I272" s="202">
        <v>12</v>
      </c>
      <c r="J272" s="203">
        <f t="shared" si="8"/>
        <v>0.40540540540540543</v>
      </c>
      <c r="K272" s="203">
        <f t="shared" si="9"/>
        <v>0.32432432432432434</v>
      </c>
      <c r="L272" s="204">
        <v>0.58297872340425505</v>
      </c>
    </row>
    <row r="273" spans="1:12" x14ac:dyDescent="0.35">
      <c r="A273" s="45" t="s">
        <v>983</v>
      </c>
      <c r="B273" t="s">
        <v>816</v>
      </c>
      <c r="C273" s="202">
        <v>37</v>
      </c>
      <c r="D273" s="202">
        <v>504</v>
      </c>
      <c r="E273" s="202">
        <v>13</v>
      </c>
      <c r="F273" s="202">
        <v>51</v>
      </c>
      <c r="G273" s="202">
        <v>22</v>
      </c>
      <c r="H273" s="202">
        <v>10</v>
      </c>
      <c r="I273" s="202">
        <v>4</v>
      </c>
      <c r="J273" s="203">
        <f t="shared" si="8"/>
        <v>0.27027027027027029</v>
      </c>
      <c r="K273" s="203">
        <f t="shared" si="9"/>
        <v>0.10810810810810811</v>
      </c>
      <c r="L273" s="204">
        <v>0</v>
      </c>
    </row>
    <row r="274" spans="1:12" x14ac:dyDescent="0.35">
      <c r="A274" s="45" t="s">
        <v>984</v>
      </c>
      <c r="B274" t="e">
        <v>#N/A</v>
      </c>
      <c r="C274" s="202">
        <v>37</v>
      </c>
      <c r="D274" s="202">
        <v>1577</v>
      </c>
      <c r="E274" s="202">
        <v>42</v>
      </c>
      <c r="F274" s="202">
        <v>104</v>
      </c>
      <c r="G274" s="202">
        <v>28</v>
      </c>
      <c r="H274" s="202">
        <v>20</v>
      </c>
      <c r="I274" s="202">
        <v>12</v>
      </c>
      <c r="J274" s="203">
        <f t="shared" si="8"/>
        <v>0.54054054054054057</v>
      </c>
      <c r="K274" s="203">
        <f t="shared" si="9"/>
        <v>0.32432432432432434</v>
      </c>
      <c r="L274" s="204">
        <v>0.1875</v>
      </c>
    </row>
    <row r="275" spans="1:12" x14ac:dyDescent="0.35">
      <c r="A275" s="45" t="s">
        <v>985</v>
      </c>
      <c r="B275" t="s">
        <v>986</v>
      </c>
      <c r="C275" s="202">
        <v>37</v>
      </c>
      <c r="D275" s="202">
        <v>512</v>
      </c>
      <c r="E275" s="202">
        <v>13</v>
      </c>
      <c r="F275" s="202">
        <v>73</v>
      </c>
      <c r="G275" s="202">
        <v>26</v>
      </c>
      <c r="H275" s="202">
        <v>8</v>
      </c>
      <c r="I275" s="202">
        <v>2</v>
      </c>
      <c r="J275" s="203">
        <f t="shared" si="8"/>
        <v>0.21621621621621623</v>
      </c>
      <c r="K275" s="203">
        <f t="shared" si="9"/>
        <v>5.4054054054054057E-2</v>
      </c>
      <c r="L275" s="204">
        <v>0</v>
      </c>
    </row>
    <row r="276" spans="1:12" x14ac:dyDescent="0.35">
      <c r="A276" s="45" t="s">
        <v>987</v>
      </c>
      <c r="B276" t="s">
        <v>988</v>
      </c>
      <c r="C276" s="202">
        <v>37</v>
      </c>
      <c r="D276" s="202">
        <v>804</v>
      </c>
      <c r="E276" s="202">
        <v>21</v>
      </c>
      <c r="F276" s="202">
        <v>97</v>
      </c>
      <c r="G276" s="202">
        <v>25</v>
      </c>
      <c r="H276" s="202">
        <v>12</v>
      </c>
      <c r="I276" s="202">
        <v>6</v>
      </c>
      <c r="J276" s="203">
        <f t="shared" si="8"/>
        <v>0.32432432432432434</v>
      </c>
      <c r="K276" s="203">
        <f t="shared" si="9"/>
        <v>0.16216216216216217</v>
      </c>
      <c r="L276" s="204">
        <v>0.40099009900990101</v>
      </c>
    </row>
    <row r="277" spans="1:12" x14ac:dyDescent="0.35">
      <c r="A277" s="45" t="s">
        <v>989</v>
      </c>
      <c r="B277" t="s">
        <v>990</v>
      </c>
      <c r="C277" s="202">
        <v>36</v>
      </c>
      <c r="D277" s="202">
        <v>747</v>
      </c>
      <c r="E277" s="202">
        <v>20</v>
      </c>
      <c r="F277" s="202">
        <v>92</v>
      </c>
      <c r="G277" s="202">
        <v>29</v>
      </c>
      <c r="H277" s="202">
        <v>13</v>
      </c>
      <c r="I277" s="202">
        <v>9</v>
      </c>
      <c r="J277" s="203">
        <f t="shared" si="8"/>
        <v>0.3611111111111111</v>
      </c>
      <c r="K277" s="203">
        <f t="shared" si="9"/>
        <v>0.25</v>
      </c>
      <c r="L277" s="204">
        <v>8.2706766917293201E-2</v>
      </c>
    </row>
    <row r="278" spans="1:12" x14ac:dyDescent="0.35">
      <c r="A278" s="45" t="s">
        <v>991</v>
      </c>
      <c r="B278" t="s">
        <v>992</v>
      </c>
      <c r="C278" s="202">
        <v>36</v>
      </c>
      <c r="D278" s="202">
        <v>748</v>
      </c>
      <c r="E278" s="202">
        <v>20</v>
      </c>
      <c r="F278" s="202">
        <v>82</v>
      </c>
      <c r="G278" s="202">
        <v>27</v>
      </c>
      <c r="H278" s="202">
        <v>13</v>
      </c>
      <c r="I278" s="202">
        <v>4</v>
      </c>
      <c r="J278" s="203">
        <f t="shared" si="8"/>
        <v>0.3611111111111111</v>
      </c>
      <c r="K278" s="203">
        <f t="shared" si="9"/>
        <v>0.1111111111111111</v>
      </c>
      <c r="L278" s="204">
        <v>2.4539877300613501E-2</v>
      </c>
    </row>
    <row r="279" spans="1:12" x14ac:dyDescent="0.35">
      <c r="A279" s="45" t="s">
        <v>993</v>
      </c>
      <c r="B279" t="s">
        <v>994</v>
      </c>
      <c r="C279" s="202">
        <v>36</v>
      </c>
      <c r="D279" s="202">
        <v>1373</v>
      </c>
      <c r="E279" s="202">
        <v>38</v>
      </c>
      <c r="F279" s="202">
        <v>121</v>
      </c>
      <c r="G279" s="202">
        <v>37</v>
      </c>
      <c r="H279" s="202">
        <v>8</v>
      </c>
      <c r="I279" s="202">
        <v>6</v>
      </c>
      <c r="J279" s="203">
        <f t="shared" si="8"/>
        <v>0.22222222222222221</v>
      </c>
      <c r="K279" s="203">
        <f t="shared" si="9"/>
        <v>0.16666666666666666</v>
      </c>
      <c r="L279" s="204">
        <v>4.2735042735042701E-2</v>
      </c>
    </row>
    <row r="280" spans="1:12" x14ac:dyDescent="0.35">
      <c r="A280" s="45" t="s">
        <v>995</v>
      </c>
      <c r="B280" t="s">
        <v>996</v>
      </c>
      <c r="C280" s="202">
        <v>36</v>
      </c>
      <c r="D280" s="202">
        <v>453</v>
      </c>
      <c r="E280" s="202">
        <v>12</v>
      </c>
      <c r="F280" s="202">
        <v>58</v>
      </c>
      <c r="G280" s="202">
        <v>26</v>
      </c>
      <c r="H280" s="202">
        <v>8</v>
      </c>
      <c r="I280" s="202">
        <v>4</v>
      </c>
      <c r="J280" s="203">
        <f t="shared" si="8"/>
        <v>0.22222222222222221</v>
      </c>
      <c r="K280" s="203">
        <f t="shared" si="9"/>
        <v>0.1111111111111111</v>
      </c>
      <c r="L280" s="204">
        <v>0.41258741258741299</v>
      </c>
    </row>
    <row r="281" spans="1:12" x14ac:dyDescent="0.35">
      <c r="A281" s="45" t="s">
        <v>997</v>
      </c>
      <c r="B281" t="e">
        <v>#N/A</v>
      </c>
      <c r="C281" s="202">
        <v>35</v>
      </c>
      <c r="D281" s="202">
        <v>2199</v>
      </c>
      <c r="E281" s="202">
        <v>62</v>
      </c>
      <c r="F281" s="202">
        <v>161</v>
      </c>
      <c r="G281" s="202">
        <v>44</v>
      </c>
      <c r="H281" s="202">
        <v>26</v>
      </c>
      <c r="I281" s="202">
        <v>15</v>
      </c>
      <c r="J281" s="203">
        <f t="shared" si="8"/>
        <v>0.74285714285714288</v>
      </c>
      <c r="K281" s="203">
        <f t="shared" si="9"/>
        <v>0.42857142857142855</v>
      </c>
      <c r="L281" s="204">
        <v>0.102040816326531</v>
      </c>
    </row>
    <row r="282" spans="1:12" x14ac:dyDescent="0.35">
      <c r="A282" s="45" t="s">
        <v>998</v>
      </c>
      <c r="B282" t="e">
        <v>#N/A</v>
      </c>
      <c r="C282" s="202">
        <v>35</v>
      </c>
      <c r="D282" s="202">
        <v>595</v>
      </c>
      <c r="E282" s="202">
        <v>17</v>
      </c>
      <c r="F282" s="202">
        <v>62</v>
      </c>
      <c r="G282" s="202">
        <v>21</v>
      </c>
      <c r="H282" s="202">
        <v>16</v>
      </c>
      <c r="I282" s="202">
        <v>4</v>
      </c>
      <c r="J282" s="203">
        <f t="shared" si="8"/>
        <v>0.45714285714285713</v>
      </c>
      <c r="K282" s="203">
        <f t="shared" si="9"/>
        <v>0.11428571428571428</v>
      </c>
      <c r="L282" s="204">
        <v>0.14285714285714299</v>
      </c>
    </row>
    <row r="283" spans="1:12" x14ac:dyDescent="0.35">
      <c r="A283" s="45" t="s">
        <v>999</v>
      </c>
      <c r="B283" t="e">
        <v>#N/A</v>
      </c>
      <c r="C283" s="202">
        <v>34</v>
      </c>
      <c r="D283" s="202">
        <v>606</v>
      </c>
      <c r="E283" s="202">
        <v>17</v>
      </c>
      <c r="F283" s="202">
        <v>81</v>
      </c>
      <c r="G283" s="202">
        <v>22</v>
      </c>
      <c r="H283" s="202">
        <v>7</v>
      </c>
      <c r="I283" s="202">
        <v>3</v>
      </c>
      <c r="J283" s="203">
        <f t="shared" si="8"/>
        <v>0.20588235294117646</v>
      </c>
      <c r="K283" s="203">
        <f t="shared" si="9"/>
        <v>8.8235294117647065E-2</v>
      </c>
      <c r="L283" s="204">
        <v>0</v>
      </c>
    </row>
    <row r="284" spans="1:12" x14ac:dyDescent="0.35">
      <c r="A284" s="45" t="s">
        <v>1000</v>
      </c>
      <c r="B284" t="s">
        <v>1001</v>
      </c>
      <c r="C284" s="202">
        <v>34</v>
      </c>
      <c r="D284" s="202">
        <v>950</v>
      </c>
      <c r="E284" s="202">
        <v>27</v>
      </c>
      <c r="F284" s="202">
        <v>64</v>
      </c>
      <c r="G284" s="202">
        <v>27</v>
      </c>
      <c r="H284" s="202">
        <v>13</v>
      </c>
      <c r="I284" s="202">
        <v>6</v>
      </c>
      <c r="J284" s="203">
        <f t="shared" si="8"/>
        <v>0.38235294117647056</v>
      </c>
      <c r="K284" s="203">
        <f t="shared" si="9"/>
        <v>0.17647058823529413</v>
      </c>
      <c r="L284" s="204">
        <v>0.273809523809524</v>
      </c>
    </row>
    <row r="285" spans="1:12" x14ac:dyDescent="0.35">
      <c r="A285" s="45" t="s">
        <v>1002</v>
      </c>
      <c r="B285" t="s">
        <v>1003</v>
      </c>
      <c r="C285" s="202">
        <v>34</v>
      </c>
      <c r="D285" s="202">
        <v>770</v>
      </c>
      <c r="E285" s="202">
        <v>22</v>
      </c>
      <c r="F285" s="202">
        <v>92</v>
      </c>
      <c r="G285" s="202">
        <v>34</v>
      </c>
      <c r="H285" s="202">
        <v>8</v>
      </c>
      <c r="I285" s="202">
        <v>9</v>
      </c>
      <c r="J285" s="203">
        <f t="shared" si="8"/>
        <v>0.23529411764705882</v>
      </c>
      <c r="K285" s="203">
        <f t="shared" si="9"/>
        <v>0.26470588235294118</v>
      </c>
      <c r="L285" s="204">
        <v>0</v>
      </c>
    </row>
    <row r="286" spans="1:12" x14ac:dyDescent="0.35">
      <c r="A286" s="45" t="s">
        <v>1004</v>
      </c>
      <c r="B286" t="s">
        <v>1005</v>
      </c>
      <c r="C286" s="202">
        <v>34</v>
      </c>
      <c r="D286" s="202">
        <v>1138</v>
      </c>
      <c r="E286" s="202">
        <v>33</v>
      </c>
      <c r="F286" s="202">
        <v>81</v>
      </c>
      <c r="G286" s="202">
        <v>24</v>
      </c>
      <c r="H286" s="202">
        <v>12</v>
      </c>
      <c r="I286" s="202">
        <v>9</v>
      </c>
      <c r="J286" s="203">
        <f t="shared" si="8"/>
        <v>0.35294117647058826</v>
      </c>
      <c r="K286" s="203">
        <f t="shared" si="9"/>
        <v>0.26470588235294118</v>
      </c>
      <c r="L286" s="204">
        <v>4.3478260869565202E-2</v>
      </c>
    </row>
    <row r="287" spans="1:12" x14ac:dyDescent="0.35">
      <c r="A287" s="45" t="s">
        <v>1006</v>
      </c>
      <c r="B287" t="s">
        <v>1007</v>
      </c>
      <c r="C287" s="202">
        <v>34</v>
      </c>
      <c r="D287" s="202">
        <v>1322</v>
      </c>
      <c r="E287" s="202">
        <v>38</v>
      </c>
      <c r="F287" s="202">
        <v>121</v>
      </c>
      <c r="G287" s="202">
        <v>32</v>
      </c>
      <c r="H287" s="202">
        <v>13</v>
      </c>
      <c r="I287" s="202">
        <v>6</v>
      </c>
      <c r="J287" s="203">
        <f t="shared" si="8"/>
        <v>0.38235294117647056</v>
      </c>
      <c r="K287" s="203">
        <f t="shared" si="9"/>
        <v>0.17647058823529413</v>
      </c>
      <c r="L287" s="204">
        <v>0.45685279187817301</v>
      </c>
    </row>
    <row r="288" spans="1:12" x14ac:dyDescent="0.35">
      <c r="A288" s="45" t="s">
        <v>1008</v>
      </c>
      <c r="B288" t="s">
        <v>1009</v>
      </c>
      <c r="C288" s="202">
        <v>34</v>
      </c>
      <c r="D288" s="202">
        <v>2662</v>
      </c>
      <c r="E288" s="202">
        <v>78</v>
      </c>
      <c r="F288" s="202">
        <v>139</v>
      </c>
      <c r="G288" s="202">
        <v>40</v>
      </c>
      <c r="H288" s="202">
        <v>22</v>
      </c>
      <c r="I288" s="202">
        <v>14</v>
      </c>
      <c r="J288" s="203">
        <f t="shared" si="8"/>
        <v>0.6470588235294118</v>
      </c>
      <c r="K288" s="203">
        <f t="shared" si="9"/>
        <v>0.41176470588235292</v>
      </c>
      <c r="L288" s="204">
        <v>0.33333333333333298</v>
      </c>
    </row>
    <row r="289" spans="1:12" x14ac:dyDescent="0.35">
      <c r="A289" s="45" t="s">
        <v>1010</v>
      </c>
      <c r="B289" t="s">
        <v>1011</v>
      </c>
      <c r="C289" s="202">
        <v>34</v>
      </c>
      <c r="D289" s="202">
        <v>1763</v>
      </c>
      <c r="E289" s="202">
        <v>51</v>
      </c>
      <c r="F289" s="202">
        <v>86</v>
      </c>
      <c r="G289" s="202">
        <v>26</v>
      </c>
      <c r="H289" s="202">
        <v>14</v>
      </c>
      <c r="I289" s="202">
        <v>6</v>
      </c>
      <c r="J289" s="203">
        <f t="shared" si="8"/>
        <v>0.41176470588235292</v>
      </c>
      <c r="K289" s="203">
        <f t="shared" si="9"/>
        <v>0.17647058823529413</v>
      </c>
      <c r="L289" s="204">
        <v>0.182572614107884</v>
      </c>
    </row>
    <row r="290" spans="1:12" x14ac:dyDescent="0.35">
      <c r="A290" s="45" t="s">
        <v>1012</v>
      </c>
      <c r="B290" t="s">
        <v>1013</v>
      </c>
      <c r="C290" s="202">
        <v>34</v>
      </c>
      <c r="D290" s="202">
        <v>846</v>
      </c>
      <c r="E290" s="202">
        <v>24</v>
      </c>
      <c r="F290" s="202">
        <v>97</v>
      </c>
      <c r="G290" s="202">
        <v>35</v>
      </c>
      <c r="H290" s="202">
        <v>13</v>
      </c>
      <c r="I290" s="202">
        <v>11</v>
      </c>
      <c r="J290" s="203">
        <f t="shared" si="8"/>
        <v>0.38235294117647056</v>
      </c>
      <c r="K290" s="203">
        <f t="shared" si="9"/>
        <v>0.3235294117647059</v>
      </c>
      <c r="L290" s="204">
        <v>0.36585365853658502</v>
      </c>
    </row>
    <row r="291" spans="1:12" x14ac:dyDescent="0.35">
      <c r="A291" s="45" t="s">
        <v>1014</v>
      </c>
      <c r="B291" t="s">
        <v>877</v>
      </c>
      <c r="C291" s="202">
        <v>33</v>
      </c>
      <c r="D291" s="202">
        <v>1670</v>
      </c>
      <c r="E291" s="202">
        <v>50</v>
      </c>
      <c r="F291" s="202">
        <v>124</v>
      </c>
      <c r="G291" s="202">
        <v>35</v>
      </c>
      <c r="H291" s="202">
        <v>13</v>
      </c>
      <c r="I291" s="202">
        <v>11</v>
      </c>
      <c r="J291" s="203">
        <f t="shared" si="8"/>
        <v>0.39393939393939392</v>
      </c>
      <c r="K291" s="203">
        <f t="shared" si="9"/>
        <v>0.33333333333333331</v>
      </c>
      <c r="L291" s="204">
        <v>0.41242937853107298</v>
      </c>
    </row>
    <row r="292" spans="1:12" x14ac:dyDescent="0.35">
      <c r="A292" s="45" t="s">
        <v>1015</v>
      </c>
      <c r="B292" t="s">
        <v>1016</v>
      </c>
      <c r="C292" s="202">
        <v>33</v>
      </c>
      <c r="D292" s="202">
        <v>862</v>
      </c>
      <c r="E292" s="202">
        <v>26</v>
      </c>
      <c r="F292" s="202">
        <v>71</v>
      </c>
      <c r="G292" s="202">
        <v>22</v>
      </c>
      <c r="H292" s="202">
        <v>12</v>
      </c>
      <c r="I292" s="202">
        <v>8</v>
      </c>
      <c r="J292" s="203">
        <f t="shared" si="8"/>
        <v>0.36363636363636365</v>
      </c>
      <c r="K292" s="203">
        <f t="shared" si="9"/>
        <v>0.24242424242424243</v>
      </c>
      <c r="L292" s="204">
        <v>0.16326530612244899</v>
      </c>
    </row>
    <row r="293" spans="1:12" x14ac:dyDescent="0.35">
      <c r="A293" s="45" t="s">
        <v>1017</v>
      </c>
      <c r="B293" t="s">
        <v>592</v>
      </c>
      <c r="C293" s="202">
        <v>32</v>
      </c>
      <c r="D293" s="202">
        <v>3422</v>
      </c>
      <c r="E293" s="202">
        <v>106</v>
      </c>
      <c r="F293" s="202">
        <v>106</v>
      </c>
      <c r="G293" s="202">
        <v>30</v>
      </c>
      <c r="H293" s="202">
        <v>11</v>
      </c>
      <c r="I293" s="202">
        <v>9</v>
      </c>
      <c r="J293" s="203">
        <f t="shared" si="8"/>
        <v>0.34375</v>
      </c>
      <c r="K293" s="203">
        <f t="shared" si="9"/>
        <v>0.28125</v>
      </c>
      <c r="L293" s="204">
        <v>0</v>
      </c>
    </row>
    <row r="294" spans="1:12" x14ac:dyDescent="0.35">
      <c r="A294" s="45" t="s">
        <v>1018</v>
      </c>
      <c r="B294" t="s">
        <v>1019</v>
      </c>
      <c r="C294" s="202">
        <v>32</v>
      </c>
      <c r="D294" s="202">
        <v>1190</v>
      </c>
      <c r="E294" s="202">
        <v>37</v>
      </c>
      <c r="F294" s="202">
        <v>95</v>
      </c>
      <c r="G294" s="202">
        <v>28</v>
      </c>
      <c r="H294" s="202">
        <v>10</v>
      </c>
      <c r="I294" s="202">
        <v>9</v>
      </c>
      <c r="J294" s="203">
        <f t="shared" si="8"/>
        <v>0.3125</v>
      </c>
      <c r="K294" s="203">
        <f t="shared" si="9"/>
        <v>0.28125</v>
      </c>
      <c r="L294" s="204">
        <v>0.13114754098360701</v>
      </c>
    </row>
    <row r="295" spans="1:12" x14ac:dyDescent="0.35">
      <c r="A295" s="45" t="s">
        <v>1020</v>
      </c>
      <c r="B295" t="s">
        <v>1021</v>
      </c>
      <c r="C295" s="202">
        <v>32</v>
      </c>
      <c r="D295" s="202">
        <v>3057</v>
      </c>
      <c r="E295" s="202">
        <v>95</v>
      </c>
      <c r="F295" s="202">
        <v>111</v>
      </c>
      <c r="G295" s="202">
        <v>39</v>
      </c>
      <c r="H295" s="202">
        <v>16</v>
      </c>
      <c r="I295" s="202">
        <v>11</v>
      </c>
      <c r="J295" s="203">
        <f t="shared" si="8"/>
        <v>0.5</v>
      </c>
      <c r="K295" s="203">
        <f t="shared" si="9"/>
        <v>0.34375</v>
      </c>
      <c r="L295" s="204">
        <v>0.10300429184549401</v>
      </c>
    </row>
    <row r="296" spans="1:12" x14ac:dyDescent="0.35">
      <c r="A296" s="45" t="s">
        <v>1022</v>
      </c>
      <c r="B296" t="s">
        <v>1023</v>
      </c>
      <c r="C296" s="202">
        <v>32</v>
      </c>
      <c r="D296" s="202">
        <v>2312</v>
      </c>
      <c r="E296" s="202">
        <v>72</v>
      </c>
      <c r="F296" s="202">
        <v>136</v>
      </c>
      <c r="G296" s="202">
        <v>36</v>
      </c>
      <c r="H296" s="202">
        <v>14</v>
      </c>
      <c r="I296" s="202">
        <v>8</v>
      </c>
      <c r="J296" s="203">
        <f t="shared" si="8"/>
        <v>0.4375</v>
      </c>
      <c r="K296" s="203">
        <f t="shared" si="9"/>
        <v>0.25</v>
      </c>
      <c r="L296" s="204">
        <v>0</v>
      </c>
    </row>
    <row r="297" spans="1:12" x14ac:dyDescent="0.35">
      <c r="A297" s="45" t="s">
        <v>1024</v>
      </c>
      <c r="B297" t="e">
        <v>#N/A</v>
      </c>
      <c r="C297" s="202">
        <v>31</v>
      </c>
      <c r="D297" s="202">
        <v>2038</v>
      </c>
      <c r="E297" s="202">
        <v>65</v>
      </c>
      <c r="F297" s="202">
        <v>78</v>
      </c>
      <c r="G297" s="202">
        <v>27</v>
      </c>
      <c r="H297" s="202">
        <v>16</v>
      </c>
      <c r="I297" s="202">
        <v>4</v>
      </c>
      <c r="J297" s="203">
        <f t="shared" si="8"/>
        <v>0.5161290322580645</v>
      </c>
      <c r="K297" s="203">
        <f t="shared" si="9"/>
        <v>0.12903225806451613</v>
      </c>
      <c r="L297" s="204">
        <v>0.243523316062176</v>
      </c>
    </row>
    <row r="298" spans="1:12" x14ac:dyDescent="0.35">
      <c r="A298" s="45" t="s">
        <v>1025</v>
      </c>
      <c r="B298" t="e">
        <v>#N/A</v>
      </c>
      <c r="C298" s="202">
        <v>31</v>
      </c>
      <c r="D298" s="202">
        <v>470</v>
      </c>
      <c r="E298" s="202">
        <v>15</v>
      </c>
      <c r="F298" s="202">
        <v>38</v>
      </c>
      <c r="G298" s="202">
        <v>13</v>
      </c>
      <c r="H298" s="202">
        <v>12</v>
      </c>
      <c r="I298" s="202">
        <v>0</v>
      </c>
      <c r="J298" s="203">
        <f t="shared" si="8"/>
        <v>0.38709677419354838</v>
      </c>
      <c r="K298" s="203">
        <f t="shared" si="9"/>
        <v>0</v>
      </c>
      <c r="L298" s="204">
        <v>0.15652173913043499</v>
      </c>
    </row>
    <row r="299" spans="1:12" x14ac:dyDescent="0.35">
      <c r="A299" s="45" t="s">
        <v>1026</v>
      </c>
      <c r="B299" t="s">
        <v>1027</v>
      </c>
      <c r="C299" s="202">
        <v>31</v>
      </c>
      <c r="D299" s="202">
        <v>1656</v>
      </c>
      <c r="E299" s="202">
        <v>53</v>
      </c>
      <c r="F299" s="202">
        <v>110</v>
      </c>
      <c r="G299" s="202">
        <v>35</v>
      </c>
      <c r="H299" s="202">
        <v>19</v>
      </c>
      <c r="I299" s="202">
        <v>11</v>
      </c>
      <c r="J299" s="203">
        <f t="shared" si="8"/>
        <v>0.61290322580645162</v>
      </c>
      <c r="K299" s="203">
        <f t="shared" si="9"/>
        <v>0.35483870967741937</v>
      </c>
      <c r="L299" s="204">
        <v>0.388489208633094</v>
      </c>
    </row>
    <row r="300" spans="1:12" x14ac:dyDescent="0.35">
      <c r="A300" s="45" t="s">
        <v>1028</v>
      </c>
      <c r="B300" t="s">
        <v>1029</v>
      </c>
      <c r="C300" s="202">
        <v>31</v>
      </c>
      <c r="D300" s="202">
        <v>3373</v>
      </c>
      <c r="E300" s="202">
        <v>108</v>
      </c>
      <c r="F300" s="202">
        <v>118</v>
      </c>
      <c r="G300" s="202">
        <v>34</v>
      </c>
      <c r="H300" s="202">
        <v>16</v>
      </c>
      <c r="I300" s="202">
        <v>12</v>
      </c>
      <c r="J300" s="203">
        <f t="shared" si="8"/>
        <v>0.5161290322580645</v>
      </c>
      <c r="K300" s="203">
        <f t="shared" si="9"/>
        <v>0.38709677419354838</v>
      </c>
      <c r="L300" s="204">
        <v>0.19662921348314599</v>
      </c>
    </row>
    <row r="301" spans="1:12" x14ac:dyDescent="0.35">
      <c r="A301" s="45" t="s">
        <v>1030</v>
      </c>
      <c r="B301" t="s">
        <v>1031</v>
      </c>
      <c r="C301" s="202">
        <v>31</v>
      </c>
      <c r="D301" s="202">
        <v>375</v>
      </c>
      <c r="E301" s="202">
        <v>12</v>
      </c>
      <c r="F301" s="202">
        <v>47</v>
      </c>
      <c r="G301" s="202">
        <v>16</v>
      </c>
      <c r="H301" s="202">
        <v>4</v>
      </c>
      <c r="I301" s="202">
        <v>8</v>
      </c>
      <c r="J301" s="203">
        <f t="shared" si="8"/>
        <v>0.12903225806451613</v>
      </c>
      <c r="K301" s="203">
        <f t="shared" si="9"/>
        <v>0.25806451612903225</v>
      </c>
      <c r="L301" s="204">
        <v>0.201492537313433</v>
      </c>
    </row>
    <row r="302" spans="1:12" x14ac:dyDescent="0.35">
      <c r="A302" s="45" t="s">
        <v>1032</v>
      </c>
      <c r="B302" t="s">
        <v>1033</v>
      </c>
      <c r="C302" s="202">
        <v>31</v>
      </c>
      <c r="D302" s="202">
        <v>721</v>
      </c>
      <c r="E302" s="202">
        <v>23</v>
      </c>
      <c r="F302" s="202">
        <v>77</v>
      </c>
      <c r="G302" s="202">
        <v>24</v>
      </c>
      <c r="H302" s="202">
        <v>7</v>
      </c>
      <c r="I302" s="202">
        <v>6</v>
      </c>
      <c r="J302" s="203">
        <f t="shared" si="8"/>
        <v>0.22580645161290322</v>
      </c>
      <c r="K302" s="203">
        <f t="shared" si="9"/>
        <v>0.19354838709677419</v>
      </c>
      <c r="L302" s="204">
        <v>0.19083969465648901</v>
      </c>
    </row>
    <row r="303" spans="1:12" x14ac:dyDescent="0.35">
      <c r="A303" s="45" t="s">
        <v>1034</v>
      </c>
      <c r="B303" t="s">
        <v>1035</v>
      </c>
      <c r="C303" s="202">
        <v>30</v>
      </c>
      <c r="D303" s="202">
        <v>573</v>
      </c>
      <c r="E303" s="202">
        <v>19</v>
      </c>
      <c r="F303" s="202">
        <v>94</v>
      </c>
      <c r="G303" s="202">
        <v>29</v>
      </c>
      <c r="H303" s="202">
        <v>9</v>
      </c>
      <c r="I303" s="202">
        <v>4</v>
      </c>
      <c r="J303" s="203">
        <f t="shared" si="8"/>
        <v>0.3</v>
      </c>
      <c r="K303" s="203">
        <f t="shared" si="9"/>
        <v>0.13333333333333333</v>
      </c>
      <c r="L303" s="204">
        <v>0</v>
      </c>
    </row>
    <row r="304" spans="1:12" x14ac:dyDescent="0.35">
      <c r="A304" s="45" t="s">
        <v>1036</v>
      </c>
      <c r="B304" t="s">
        <v>1037</v>
      </c>
      <c r="C304" s="202">
        <v>30</v>
      </c>
      <c r="D304" s="202">
        <v>1812</v>
      </c>
      <c r="E304" s="202">
        <v>60</v>
      </c>
      <c r="F304" s="202">
        <v>113</v>
      </c>
      <c r="G304" s="202">
        <v>34</v>
      </c>
      <c r="H304" s="202">
        <v>9</v>
      </c>
      <c r="I304" s="202">
        <v>5</v>
      </c>
      <c r="J304" s="203">
        <f t="shared" si="8"/>
        <v>0.3</v>
      </c>
      <c r="K304" s="203">
        <f t="shared" si="9"/>
        <v>0.16666666666666666</v>
      </c>
      <c r="L304" s="204">
        <v>0.537313432835821</v>
      </c>
    </row>
    <row r="305" spans="1:12" x14ac:dyDescent="0.35">
      <c r="A305" s="45" t="s">
        <v>1038</v>
      </c>
      <c r="B305" t="s">
        <v>1039</v>
      </c>
      <c r="C305" s="202">
        <v>30</v>
      </c>
      <c r="D305" s="202">
        <v>1283</v>
      </c>
      <c r="E305" s="202">
        <v>42</v>
      </c>
      <c r="F305" s="202">
        <v>106</v>
      </c>
      <c r="G305" s="202">
        <v>32</v>
      </c>
      <c r="H305" s="202">
        <v>11</v>
      </c>
      <c r="I305" s="202">
        <v>5</v>
      </c>
      <c r="J305" s="203">
        <f t="shared" si="8"/>
        <v>0.36666666666666664</v>
      </c>
      <c r="K305" s="203">
        <f t="shared" si="9"/>
        <v>0.16666666666666666</v>
      </c>
      <c r="L305" s="204">
        <v>0.40476190476190499</v>
      </c>
    </row>
    <row r="306" spans="1:12" x14ac:dyDescent="0.35">
      <c r="A306" s="45" t="s">
        <v>1040</v>
      </c>
      <c r="B306" t="s">
        <v>1041</v>
      </c>
      <c r="C306" s="202">
        <v>30</v>
      </c>
      <c r="D306" s="202">
        <v>2462</v>
      </c>
      <c r="E306" s="202">
        <v>82</v>
      </c>
      <c r="F306" s="202">
        <v>102</v>
      </c>
      <c r="G306" s="202">
        <v>36</v>
      </c>
      <c r="H306" s="202">
        <v>12</v>
      </c>
      <c r="I306" s="202">
        <v>7</v>
      </c>
      <c r="J306" s="203">
        <f t="shared" si="8"/>
        <v>0.4</v>
      </c>
      <c r="K306" s="203">
        <f t="shared" si="9"/>
        <v>0.23333333333333334</v>
      </c>
      <c r="L306" s="204">
        <v>0.29694323144104801</v>
      </c>
    </row>
    <row r="307" spans="1:12" x14ac:dyDescent="0.35">
      <c r="A307" s="45" t="s">
        <v>1042</v>
      </c>
      <c r="B307" t="s">
        <v>1043</v>
      </c>
      <c r="C307" s="202">
        <v>30</v>
      </c>
      <c r="D307" s="202">
        <v>853</v>
      </c>
      <c r="E307" s="202">
        <v>28</v>
      </c>
      <c r="F307" s="202">
        <v>88</v>
      </c>
      <c r="G307" s="202">
        <v>29</v>
      </c>
      <c r="H307" s="202">
        <v>6</v>
      </c>
      <c r="I307" s="202">
        <v>5</v>
      </c>
      <c r="J307" s="203">
        <f t="shared" si="8"/>
        <v>0.2</v>
      </c>
      <c r="K307" s="203">
        <f t="shared" si="9"/>
        <v>0.16666666666666666</v>
      </c>
      <c r="L307" s="204">
        <v>4.8780487804878099E-2</v>
      </c>
    </row>
    <row r="308" spans="1:12" x14ac:dyDescent="0.35">
      <c r="A308" s="45" t="s">
        <v>1044</v>
      </c>
      <c r="B308" t="s">
        <v>1045</v>
      </c>
      <c r="C308" s="202">
        <v>30</v>
      </c>
      <c r="D308" s="202">
        <v>5347</v>
      </c>
      <c r="E308" s="202">
        <v>178</v>
      </c>
      <c r="F308" s="202">
        <v>136</v>
      </c>
      <c r="G308" s="202">
        <v>37</v>
      </c>
      <c r="H308" s="202">
        <v>17</v>
      </c>
      <c r="I308" s="202">
        <v>10</v>
      </c>
      <c r="J308" s="203">
        <f t="shared" si="8"/>
        <v>0.56666666666666665</v>
      </c>
      <c r="K308" s="203">
        <f t="shared" si="9"/>
        <v>0.33333333333333331</v>
      </c>
      <c r="L308" s="204">
        <v>0.43220338983050799</v>
      </c>
    </row>
    <row r="309" spans="1:12" x14ac:dyDescent="0.35">
      <c r="A309" s="45" t="s">
        <v>1046</v>
      </c>
      <c r="B309" t="s">
        <v>1047</v>
      </c>
      <c r="C309" s="202">
        <v>30</v>
      </c>
      <c r="D309" s="202">
        <v>1420</v>
      </c>
      <c r="E309" s="202">
        <v>47</v>
      </c>
      <c r="F309" s="202">
        <v>83</v>
      </c>
      <c r="G309" s="202">
        <v>29</v>
      </c>
      <c r="H309" s="202">
        <v>16</v>
      </c>
      <c r="I309" s="202">
        <v>7</v>
      </c>
      <c r="J309" s="203">
        <f t="shared" si="8"/>
        <v>0.53333333333333333</v>
      </c>
      <c r="K309" s="203">
        <f t="shared" si="9"/>
        <v>0.23333333333333334</v>
      </c>
      <c r="L309" s="204">
        <v>9.6069868995633204E-2</v>
      </c>
    </row>
    <row r="310" spans="1:12" x14ac:dyDescent="0.35">
      <c r="A310" s="45" t="s">
        <v>1048</v>
      </c>
      <c r="B310" t="s">
        <v>1049</v>
      </c>
      <c r="C310" s="202">
        <v>30</v>
      </c>
      <c r="D310" s="202">
        <v>789</v>
      </c>
      <c r="E310" s="202">
        <v>26</v>
      </c>
      <c r="F310" s="202">
        <v>95</v>
      </c>
      <c r="G310" s="202">
        <v>30</v>
      </c>
      <c r="H310" s="202">
        <v>5</v>
      </c>
      <c r="I310" s="202">
        <v>5</v>
      </c>
      <c r="J310" s="203">
        <f t="shared" si="8"/>
        <v>0.16666666666666666</v>
      </c>
      <c r="K310" s="203">
        <f t="shared" si="9"/>
        <v>0.16666666666666666</v>
      </c>
      <c r="L310" s="204">
        <v>0.309859154929577</v>
      </c>
    </row>
    <row r="311" spans="1:12" x14ac:dyDescent="0.35">
      <c r="A311" s="45" t="s">
        <v>1050</v>
      </c>
      <c r="B311" t="s">
        <v>1051</v>
      </c>
      <c r="C311" s="202">
        <v>30</v>
      </c>
      <c r="D311" s="202">
        <v>624</v>
      </c>
      <c r="E311" s="202">
        <v>20</v>
      </c>
      <c r="F311" s="202">
        <v>63</v>
      </c>
      <c r="G311" s="202">
        <v>27</v>
      </c>
      <c r="H311" s="202">
        <v>9</v>
      </c>
      <c r="I311" s="202">
        <v>3</v>
      </c>
      <c r="J311" s="203">
        <f t="shared" si="8"/>
        <v>0.3</v>
      </c>
      <c r="K311" s="203">
        <f t="shared" si="9"/>
        <v>0.1</v>
      </c>
      <c r="L311" s="204">
        <v>0.21794871794871801</v>
      </c>
    </row>
    <row r="312" spans="1:12" x14ac:dyDescent="0.35">
      <c r="A312" s="45" t="s">
        <v>1052</v>
      </c>
      <c r="B312" t="s">
        <v>1053</v>
      </c>
      <c r="C312" s="202">
        <v>30</v>
      </c>
      <c r="D312" s="202">
        <v>1352</v>
      </c>
      <c r="E312" s="202">
        <v>45</v>
      </c>
      <c r="F312" s="202">
        <v>115</v>
      </c>
      <c r="G312" s="202">
        <v>29</v>
      </c>
      <c r="H312" s="202">
        <v>9</v>
      </c>
      <c r="I312" s="202">
        <v>6</v>
      </c>
      <c r="J312" s="203">
        <f t="shared" si="8"/>
        <v>0.3</v>
      </c>
      <c r="K312" s="203">
        <f t="shared" si="9"/>
        <v>0.2</v>
      </c>
      <c r="L312" s="204">
        <v>3.9130434782608699E-2</v>
      </c>
    </row>
    <row r="313" spans="1:12" x14ac:dyDescent="0.35">
      <c r="A313" s="45" t="s">
        <v>1054</v>
      </c>
      <c r="B313" t="s">
        <v>1055</v>
      </c>
      <c r="C313" s="202">
        <v>29</v>
      </c>
      <c r="D313" s="202">
        <v>776</v>
      </c>
      <c r="E313" s="202">
        <v>26</v>
      </c>
      <c r="F313" s="202">
        <v>80</v>
      </c>
      <c r="G313" s="202">
        <v>24</v>
      </c>
      <c r="H313" s="202">
        <v>7</v>
      </c>
      <c r="I313" s="202">
        <v>5</v>
      </c>
      <c r="J313" s="203">
        <f t="shared" si="8"/>
        <v>0.2413793103448276</v>
      </c>
      <c r="K313" s="203">
        <f t="shared" si="9"/>
        <v>0.17241379310344829</v>
      </c>
      <c r="L313" s="204">
        <v>0.77647058823529402</v>
      </c>
    </row>
    <row r="314" spans="1:12" x14ac:dyDescent="0.35">
      <c r="A314" s="45" t="s">
        <v>1056</v>
      </c>
      <c r="B314" t="s">
        <v>1057</v>
      </c>
      <c r="C314" s="202">
        <v>28</v>
      </c>
      <c r="D314" s="202">
        <v>3136</v>
      </c>
      <c r="E314" s="202">
        <v>112</v>
      </c>
      <c r="F314" s="202">
        <v>150</v>
      </c>
      <c r="G314" s="202">
        <v>36</v>
      </c>
      <c r="H314" s="202">
        <v>17</v>
      </c>
      <c r="I314" s="202">
        <v>13</v>
      </c>
      <c r="J314" s="203">
        <f t="shared" si="8"/>
        <v>0.6071428571428571</v>
      </c>
      <c r="K314" s="203">
        <f t="shared" si="9"/>
        <v>0.4642857142857143</v>
      </c>
      <c r="L314" s="204">
        <v>0.25862068965517199</v>
      </c>
    </row>
    <row r="315" spans="1:12" x14ac:dyDescent="0.35">
      <c r="A315" s="45" t="s">
        <v>1058</v>
      </c>
      <c r="B315" t="s">
        <v>1059</v>
      </c>
      <c r="C315" s="202">
        <v>28</v>
      </c>
      <c r="D315" s="202">
        <v>1152</v>
      </c>
      <c r="E315" s="202">
        <v>41</v>
      </c>
      <c r="F315" s="202">
        <v>99</v>
      </c>
      <c r="G315" s="202">
        <v>34</v>
      </c>
      <c r="H315" s="202">
        <v>7</v>
      </c>
      <c r="I315" s="202">
        <v>6</v>
      </c>
      <c r="J315" s="203">
        <f t="shared" si="8"/>
        <v>0.25</v>
      </c>
      <c r="K315" s="203">
        <f t="shared" si="9"/>
        <v>0.21428571428571427</v>
      </c>
      <c r="L315" s="204">
        <v>0.3</v>
      </c>
    </row>
    <row r="316" spans="1:12" x14ac:dyDescent="0.35">
      <c r="A316" s="45" t="s">
        <v>1060</v>
      </c>
      <c r="B316" t="s">
        <v>1061</v>
      </c>
      <c r="C316" s="202">
        <v>28</v>
      </c>
      <c r="D316" s="202">
        <v>611</v>
      </c>
      <c r="E316" s="202">
        <v>21</v>
      </c>
      <c r="F316" s="202">
        <v>60</v>
      </c>
      <c r="G316" s="202">
        <v>27</v>
      </c>
      <c r="H316" s="202">
        <v>11</v>
      </c>
      <c r="I316" s="202">
        <v>5</v>
      </c>
      <c r="J316" s="203">
        <f t="shared" si="8"/>
        <v>0.39285714285714285</v>
      </c>
      <c r="K316" s="203">
        <f t="shared" si="9"/>
        <v>0.17857142857142858</v>
      </c>
      <c r="L316" s="204">
        <v>2.2556390977443601E-2</v>
      </c>
    </row>
    <row r="317" spans="1:12" x14ac:dyDescent="0.35">
      <c r="A317" s="45" t="s">
        <v>1062</v>
      </c>
      <c r="B317" t="s">
        <v>1063</v>
      </c>
      <c r="C317" s="202">
        <v>27</v>
      </c>
      <c r="D317" s="202">
        <v>1283</v>
      </c>
      <c r="E317" s="202">
        <v>47</v>
      </c>
      <c r="F317" s="202">
        <v>110</v>
      </c>
      <c r="G317" s="202">
        <v>29</v>
      </c>
      <c r="H317" s="202">
        <v>17</v>
      </c>
      <c r="I317" s="202">
        <v>9</v>
      </c>
      <c r="J317" s="203">
        <f t="shared" si="8"/>
        <v>0.62962962962962965</v>
      </c>
      <c r="K317" s="203">
        <f t="shared" si="9"/>
        <v>0.33333333333333331</v>
      </c>
      <c r="L317" s="204">
        <v>0.188524590163934</v>
      </c>
    </row>
    <row r="318" spans="1:12" x14ac:dyDescent="0.35">
      <c r="A318" s="45" t="s">
        <v>1064</v>
      </c>
      <c r="B318" t="e">
        <v>#N/A</v>
      </c>
      <c r="C318" s="202">
        <v>27</v>
      </c>
      <c r="D318" s="202">
        <v>965</v>
      </c>
      <c r="E318" s="202">
        <v>35</v>
      </c>
      <c r="F318" s="202">
        <v>75</v>
      </c>
      <c r="G318" s="202">
        <v>30</v>
      </c>
      <c r="H318" s="202">
        <v>10</v>
      </c>
      <c r="I318" s="202">
        <v>4</v>
      </c>
      <c r="J318" s="203">
        <f t="shared" si="8"/>
        <v>0.37037037037037035</v>
      </c>
      <c r="K318" s="203">
        <f t="shared" si="9"/>
        <v>0.14814814814814814</v>
      </c>
      <c r="L318" s="204">
        <v>7.4324324324324301E-2</v>
      </c>
    </row>
    <row r="319" spans="1:12" x14ac:dyDescent="0.35">
      <c r="A319" s="45" t="s">
        <v>1065</v>
      </c>
      <c r="B319" t="e">
        <v>#N/A</v>
      </c>
      <c r="C319" s="202">
        <v>27</v>
      </c>
      <c r="D319" s="202">
        <v>426</v>
      </c>
      <c r="E319" s="202">
        <v>15</v>
      </c>
      <c r="F319" s="202">
        <v>58</v>
      </c>
      <c r="G319" s="202">
        <v>18</v>
      </c>
      <c r="H319" s="202">
        <v>11</v>
      </c>
      <c r="I319" s="202">
        <v>4</v>
      </c>
      <c r="J319" s="203">
        <f t="shared" si="8"/>
        <v>0.40740740740740738</v>
      </c>
      <c r="K319" s="203">
        <f t="shared" si="9"/>
        <v>0.14814814814814814</v>
      </c>
      <c r="L319" s="204">
        <v>1.21212121212121E-2</v>
      </c>
    </row>
    <row r="320" spans="1:12" x14ac:dyDescent="0.35">
      <c r="A320" s="45" t="s">
        <v>1066</v>
      </c>
      <c r="B320" t="s">
        <v>1067</v>
      </c>
      <c r="C320" s="202">
        <v>27</v>
      </c>
      <c r="D320" s="202">
        <v>662</v>
      </c>
      <c r="E320" s="202">
        <v>24</v>
      </c>
      <c r="F320" s="202">
        <v>90</v>
      </c>
      <c r="G320" s="202">
        <v>26</v>
      </c>
      <c r="H320" s="202">
        <v>10</v>
      </c>
      <c r="I320" s="202">
        <v>5</v>
      </c>
      <c r="J320" s="203">
        <f t="shared" si="8"/>
        <v>0.37037037037037035</v>
      </c>
      <c r="K320" s="203">
        <f t="shared" si="9"/>
        <v>0.18518518518518517</v>
      </c>
      <c r="L320" s="204">
        <v>0.51030927835051498</v>
      </c>
    </row>
    <row r="321" spans="1:12" x14ac:dyDescent="0.35">
      <c r="A321" s="45" t="s">
        <v>1068</v>
      </c>
      <c r="B321" t="s">
        <v>1069</v>
      </c>
      <c r="C321" s="202">
        <v>27</v>
      </c>
      <c r="D321" s="202">
        <v>1325</v>
      </c>
      <c r="E321" s="202">
        <v>49</v>
      </c>
      <c r="F321" s="202">
        <v>107</v>
      </c>
      <c r="G321" s="202">
        <v>29</v>
      </c>
      <c r="H321" s="202">
        <v>10</v>
      </c>
      <c r="I321" s="202">
        <v>5</v>
      </c>
      <c r="J321" s="203">
        <f t="shared" si="8"/>
        <v>0.37037037037037035</v>
      </c>
      <c r="K321" s="203">
        <f t="shared" si="9"/>
        <v>0.18518518518518517</v>
      </c>
      <c r="L321" s="204">
        <v>0.202764976958525</v>
      </c>
    </row>
    <row r="322" spans="1:12" x14ac:dyDescent="0.35">
      <c r="A322" s="45" t="s">
        <v>1070</v>
      </c>
      <c r="B322" t="s">
        <v>1071</v>
      </c>
      <c r="C322" s="202">
        <v>27</v>
      </c>
      <c r="D322" s="202">
        <v>2344</v>
      </c>
      <c r="E322" s="202">
        <v>86</v>
      </c>
      <c r="F322" s="202">
        <v>118</v>
      </c>
      <c r="G322" s="202">
        <v>33</v>
      </c>
      <c r="H322" s="202">
        <v>16</v>
      </c>
      <c r="I322" s="202">
        <v>10</v>
      </c>
      <c r="J322" s="203">
        <f t="shared" ref="J322:J385" si="10">H322/C322</f>
        <v>0.59259259259259256</v>
      </c>
      <c r="K322" s="203">
        <f t="shared" ref="K322:K385" si="11">I322/C322</f>
        <v>0.37037037037037035</v>
      </c>
      <c r="L322" s="204">
        <v>0.43573667711598701</v>
      </c>
    </row>
    <row r="323" spans="1:12" x14ac:dyDescent="0.35">
      <c r="A323" s="45" t="s">
        <v>1072</v>
      </c>
      <c r="B323" t="s">
        <v>1073</v>
      </c>
      <c r="C323" s="202">
        <v>27</v>
      </c>
      <c r="D323" s="202">
        <v>2281</v>
      </c>
      <c r="E323" s="202">
        <v>84</v>
      </c>
      <c r="F323" s="202">
        <v>128</v>
      </c>
      <c r="G323" s="202">
        <v>34</v>
      </c>
      <c r="H323" s="202">
        <v>11</v>
      </c>
      <c r="I323" s="202">
        <v>7</v>
      </c>
      <c r="J323" s="203">
        <f t="shared" si="10"/>
        <v>0.40740740740740738</v>
      </c>
      <c r="K323" s="203">
        <f t="shared" si="11"/>
        <v>0.25925925925925924</v>
      </c>
      <c r="L323" s="204">
        <v>0.45695364238410602</v>
      </c>
    </row>
    <row r="324" spans="1:12" x14ac:dyDescent="0.35">
      <c r="A324" s="45" t="s">
        <v>1074</v>
      </c>
      <c r="B324" t="e">
        <v>#N/A</v>
      </c>
      <c r="C324" s="202">
        <v>27</v>
      </c>
      <c r="D324" s="202">
        <v>571</v>
      </c>
      <c r="E324" s="202">
        <v>21</v>
      </c>
      <c r="F324" s="202">
        <v>43</v>
      </c>
      <c r="G324" s="202">
        <v>19</v>
      </c>
      <c r="H324" s="202">
        <v>3</v>
      </c>
      <c r="I324" s="202">
        <v>2</v>
      </c>
      <c r="J324" s="203">
        <f t="shared" si="10"/>
        <v>0.1111111111111111</v>
      </c>
      <c r="K324" s="203">
        <f t="shared" si="11"/>
        <v>7.407407407407407E-2</v>
      </c>
      <c r="L324" s="204">
        <v>0.13793103448275901</v>
      </c>
    </row>
    <row r="325" spans="1:12" x14ac:dyDescent="0.35">
      <c r="A325" s="45" t="s">
        <v>1075</v>
      </c>
      <c r="B325" t="s">
        <v>1076</v>
      </c>
      <c r="C325" s="202">
        <v>27</v>
      </c>
      <c r="D325" s="202">
        <v>1293</v>
      </c>
      <c r="E325" s="202">
        <v>47</v>
      </c>
      <c r="F325" s="202">
        <v>93</v>
      </c>
      <c r="G325" s="202">
        <v>30</v>
      </c>
      <c r="H325" s="202">
        <v>11</v>
      </c>
      <c r="I325" s="202">
        <v>6</v>
      </c>
      <c r="J325" s="203">
        <f t="shared" si="10"/>
        <v>0.40740740740740738</v>
      </c>
      <c r="K325" s="203">
        <f t="shared" si="11"/>
        <v>0.22222222222222221</v>
      </c>
      <c r="L325" s="204">
        <v>2.9411764705882401E-2</v>
      </c>
    </row>
    <row r="326" spans="1:12" x14ac:dyDescent="0.35">
      <c r="A326" s="45" t="s">
        <v>1077</v>
      </c>
      <c r="B326" t="s">
        <v>1078</v>
      </c>
      <c r="C326" s="202">
        <v>27</v>
      </c>
      <c r="D326" s="202">
        <v>2033</v>
      </c>
      <c r="E326" s="202">
        <v>75</v>
      </c>
      <c r="F326" s="202">
        <v>83</v>
      </c>
      <c r="G326" s="202">
        <v>27</v>
      </c>
      <c r="H326" s="202">
        <v>11</v>
      </c>
      <c r="I326" s="202">
        <v>9</v>
      </c>
      <c r="J326" s="203">
        <f t="shared" si="10"/>
        <v>0.40740740740740738</v>
      </c>
      <c r="K326" s="203">
        <f t="shared" si="11"/>
        <v>0.33333333333333331</v>
      </c>
      <c r="L326" s="204">
        <v>0.49115044247787598</v>
      </c>
    </row>
    <row r="327" spans="1:12" x14ac:dyDescent="0.35">
      <c r="A327" s="45" t="s">
        <v>1079</v>
      </c>
      <c r="B327" t="s">
        <v>1080</v>
      </c>
      <c r="C327" s="202">
        <v>27</v>
      </c>
      <c r="D327" s="202">
        <v>2243</v>
      </c>
      <c r="E327" s="202">
        <v>83</v>
      </c>
      <c r="F327" s="202">
        <v>135</v>
      </c>
      <c r="G327" s="202">
        <v>33</v>
      </c>
      <c r="H327" s="202">
        <v>19</v>
      </c>
      <c r="I327" s="202">
        <v>14</v>
      </c>
      <c r="J327" s="203">
        <f t="shared" si="10"/>
        <v>0.70370370370370372</v>
      </c>
      <c r="K327" s="203">
        <f t="shared" si="11"/>
        <v>0.51851851851851849</v>
      </c>
      <c r="L327" s="204">
        <v>0.30555555555555602</v>
      </c>
    </row>
    <row r="328" spans="1:12" x14ac:dyDescent="0.35">
      <c r="A328" s="45" t="s">
        <v>1081</v>
      </c>
      <c r="B328" t="s">
        <v>1082</v>
      </c>
      <c r="C328" s="202">
        <v>26</v>
      </c>
      <c r="D328" s="202">
        <v>451</v>
      </c>
      <c r="E328" s="202">
        <v>17</v>
      </c>
      <c r="F328" s="202">
        <v>60</v>
      </c>
      <c r="G328" s="202">
        <v>22</v>
      </c>
      <c r="H328" s="202">
        <v>14</v>
      </c>
      <c r="I328" s="202">
        <v>4</v>
      </c>
      <c r="J328" s="203">
        <f t="shared" si="10"/>
        <v>0.53846153846153844</v>
      </c>
      <c r="K328" s="203">
        <f t="shared" si="11"/>
        <v>0.15384615384615385</v>
      </c>
      <c r="L328" s="204">
        <v>0.15384615384615399</v>
      </c>
    </row>
    <row r="329" spans="1:12" x14ac:dyDescent="0.35">
      <c r="A329" s="45" t="s">
        <v>1083</v>
      </c>
      <c r="B329" t="s">
        <v>1084</v>
      </c>
      <c r="C329" s="202">
        <v>26</v>
      </c>
      <c r="D329" s="202">
        <v>278</v>
      </c>
      <c r="E329" s="202">
        <v>10</v>
      </c>
      <c r="F329" s="202">
        <v>39</v>
      </c>
      <c r="G329" s="202">
        <v>11</v>
      </c>
      <c r="H329" s="202">
        <v>5</v>
      </c>
      <c r="I329" s="202">
        <v>3</v>
      </c>
      <c r="J329" s="203">
        <f t="shared" si="10"/>
        <v>0.19230769230769232</v>
      </c>
      <c r="K329" s="203">
        <f t="shared" si="11"/>
        <v>0.11538461538461539</v>
      </c>
      <c r="L329" s="204">
        <v>0.49382716049382702</v>
      </c>
    </row>
    <row r="330" spans="1:12" x14ac:dyDescent="0.35">
      <c r="A330" s="45" t="s">
        <v>1085</v>
      </c>
      <c r="B330" t="s">
        <v>1086</v>
      </c>
      <c r="C330" s="202">
        <v>26</v>
      </c>
      <c r="D330" s="202">
        <v>262</v>
      </c>
      <c r="E330" s="202">
        <v>10</v>
      </c>
      <c r="F330" s="202">
        <v>43</v>
      </c>
      <c r="G330" s="202">
        <v>16</v>
      </c>
      <c r="H330" s="202">
        <v>4</v>
      </c>
      <c r="I330" s="202">
        <v>4</v>
      </c>
      <c r="J330" s="203">
        <f t="shared" si="10"/>
        <v>0.15384615384615385</v>
      </c>
      <c r="K330" s="203">
        <f t="shared" si="11"/>
        <v>0.15384615384615385</v>
      </c>
      <c r="L330" s="204">
        <v>0</v>
      </c>
    </row>
    <row r="331" spans="1:12" x14ac:dyDescent="0.35">
      <c r="A331" s="45" t="s">
        <v>1087</v>
      </c>
      <c r="B331" t="s">
        <v>1088</v>
      </c>
      <c r="C331" s="202">
        <v>26</v>
      </c>
      <c r="D331" s="202">
        <v>2174</v>
      </c>
      <c r="E331" s="202">
        <v>83</v>
      </c>
      <c r="F331" s="202">
        <v>135</v>
      </c>
      <c r="G331" s="202">
        <v>38</v>
      </c>
      <c r="H331" s="202">
        <v>10</v>
      </c>
      <c r="I331" s="202">
        <v>4</v>
      </c>
      <c r="J331" s="203">
        <f t="shared" si="10"/>
        <v>0.38461538461538464</v>
      </c>
      <c r="K331" s="203">
        <f t="shared" si="11"/>
        <v>0.15384615384615385</v>
      </c>
      <c r="L331" s="204">
        <v>4.3795620437956199E-2</v>
      </c>
    </row>
    <row r="332" spans="1:12" x14ac:dyDescent="0.35">
      <c r="A332" s="45" t="s">
        <v>1089</v>
      </c>
      <c r="B332" t="s">
        <v>1090</v>
      </c>
      <c r="C332" s="202">
        <v>26</v>
      </c>
      <c r="D332" s="202">
        <v>673</v>
      </c>
      <c r="E332" s="202">
        <v>25</v>
      </c>
      <c r="F332" s="202">
        <v>58</v>
      </c>
      <c r="G332" s="202">
        <v>23</v>
      </c>
      <c r="H332" s="202">
        <v>16</v>
      </c>
      <c r="I332" s="202">
        <v>4</v>
      </c>
      <c r="J332" s="203">
        <f t="shared" si="10"/>
        <v>0.61538461538461542</v>
      </c>
      <c r="K332" s="203">
        <f t="shared" si="11"/>
        <v>0.15384615384615385</v>
      </c>
      <c r="L332" s="204">
        <v>2.9411764705882401E-2</v>
      </c>
    </row>
    <row r="333" spans="1:12" x14ac:dyDescent="0.35">
      <c r="A333" s="45" t="s">
        <v>1091</v>
      </c>
      <c r="B333" t="s">
        <v>1092</v>
      </c>
      <c r="C333" s="202">
        <v>26</v>
      </c>
      <c r="D333" s="202">
        <v>3041</v>
      </c>
      <c r="E333" s="202">
        <v>116</v>
      </c>
      <c r="F333" s="202">
        <v>158</v>
      </c>
      <c r="G333" s="202">
        <v>44</v>
      </c>
      <c r="H333" s="202">
        <v>16</v>
      </c>
      <c r="I333" s="202">
        <v>11</v>
      </c>
      <c r="J333" s="203">
        <f t="shared" si="10"/>
        <v>0.61538461538461542</v>
      </c>
      <c r="K333" s="203">
        <f t="shared" si="11"/>
        <v>0.42307692307692307</v>
      </c>
      <c r="L333" s="204">
        <v>2.4193548387096801E-2</v>
      </c>
    </row>
    <row r="334" spans="1:12" x14ac:dyDescent="0.35">
      <c r="A334" s="45" t="s">
        <v>1093</v>
      </c>
      <c r="B334" t="s">
        <v>1094</v>
      </c>
      <c r="C334" s="202">
        <v>26</v>
      </c>
      <c r="D334" s="202">
        <v>1233</v>
      </c>
      <c r="E334" s="202">
        <v>47</v>
      </c>
      <c r="F334" s="202">
        <v>116</v>
      </c>
      <c r="G334" s="202">
        <v>37</v>
      </c>
      <c r="H334" s="202">
        <v>9</v>
      </c>
      <c r="I334" s="202">
        <v>6</v>
      </c>
      <c r="J334" s="203">
        <f t="shared" si="10"/>
        <v>0.34615384615384615</v>
      </c>
      <c r="K334" s="203">
        <f t="shared" si="11"/>
        <v>0.23076923076923078</v>
      </c>
      <c r="L334" s="204">
        <v>0.54088050314465397</v>
      </c>
    </row>
    <row r="335" spans="1:12" x14ac:dyDescent="0.35">
      <c r="A335" s="45" t="s">
        <v>1095</v>
      </c>
      <c r="B335" t="s">
        <v>1096</v>
      </c>
      <c r="C335" s="202">
        <v>26</v>
      </c>
      <c r="D335" s="202">
        <v>2821</v>
      </c>
      <c r="E335" s="202">
        <v>108</v>
      </c>
      <c r="F335" s="202">
        <v>134</v>
      </c>
      <c r="G335" s="202">
        <v>35</v>
      </c>
      <c r="H335" s="202">
        <v>13</v>
      </c>
      <c r="I335" s="202">
        <v>5</v>
      </c>
      <c r="J335" s="203">
        <f t="shared" si="10"/>
        <v>0.5</v>
      </c>
      <c r="K335" s="203">
        <f t="shared" si="11"/>
        <v>0.19230769230769232</v>
      </c>
      <c r="L335" s="204">
        <v>0.51785714285714302</v>
      </c>
    </row>
    <row r="336" spans="1:12" x14ac:dyDescent="0.35">
      <c r="A336" s="45" t="s">
        <v>1097</v>
      </c>
      <c r="B336" t="s">
        <v>1098</v>
      </c>
      <c r="C336" s="202">
        <v>26</v>
      </c>
      <c r="D336" s="202">
        <v>892</v>
      </c>
      <c r="E336" s="202">
        <v>34</v>
      </c>
      <c r="F336" s="202">
        <v>75</v>
      </c>
      <c r="G336" s="202">
        <v>26</v>
      </c>
      <c r="H336" s="202">
        <v>9</v>
      </c>
      <c r="I336" s="202">
        <v>5</v>
      </c>
      <c r="J336" s="203">
        <f t="shared" si="10"/>
        <v>0.34615384615384615</v>
      </c>
      <c r="K336" s="203">
        <f t="shared" si="11"/>
        <v>0.19230769230769232</v>
      </c>
      <c r="L336" s="204">
        <v>0.174242424242424</v>
      </c>
    </row>
    <row r="337" spans="1:12" x14ac:dyDescent="0.35">
      <c r="A337" s="45" t="s">
        <v>1099</v>
      </c>
      <c r="B337" t="s">
        <v>1100</v>
      </c>
      <c r="C337" s="202">
        <v>25</v>
      </c>
      <c r="D337" s="202">
        <v>688</v>
      </c>
      <c r="E337" s="202">
        <v>27</v>
      </c>
      <c r="F337" s="202">
        <v>57</v>
      </c>
      <c r="G337" s="202">
        <v>20</v>
      </c>
      <c r="H337" s="202">
        <v>13</v>
      </c>
      <c r="I337" s="202">
        <v>5</v>
      </c>
      <c r="J337" s="203">
        <f t="shared" si="10"/>
        <v>0.52</v>
      </c>
      <c r="K337" s="203">
        <f t="shared" si="11"/>
        <v>0.2</v>
      </c>
      <c r="L337" s="204">
        <v>0.24468085106383</v>
      </c>
    </row>
    <row r="338" spans="1:12" x14ac:dyDescent="0.35">
      <c r="A338" s="45" t="s">
        <v>1101</v>
      </c>
      <c r="B338" t="s">
        <v>1102</v>
      </c>
      <c r="C338" s="202">
        <v>25</v>
      </c>
      <c r="D338" s="202">
        <v>684</v>
      </c>
      <c r="E338" s="202">
        <v>27</v>
      </c>
      <c r="F338" s="202">
        <v>79</v>
      </c>
      <c r="G338" s="202">
        <v>27</v>
      </c>
      <c r="H338" s="202">
        <v>12</v>
      </c>
      <c r="I338" s="202">
        <v>6</v>
      </c>
      <c r="J338" s="203">
        <f t="shared" si="10"/>
        <v>0.48</v>
      </c>
      <c r="K338" s="203">
        <f t="shared" si="11"/>
        <v>0.24</v>
      </c>
      <c r="L338" s="204">
        <v>3.03030303030303E-2</v>
      </c>
    </row>
    <row r="339" spans="1:12" x14ac:dyDescent="0.35">
      <c r="A339" s="45" t="s">
        <v>1103</v>
      </c>
      <c r="B339" t="s">
        <v>1104</v>
      </c>
      <c r="C339" s="202">
        <v>25</v>
      </c>
      <c r="D339" s="202">
        <v>324</v>
      </c>
      <c r="E339" s="202">
        <v>12</v>
      </c>
      <c r="F339" s="202">
        <v>49</v>
      </c>
      <c r="G339" s="202">
        <v>22</v>
      </c>
      <c r="H339" s="202">
        <v>11</v>
      </c>
      <c r="I339" s="202">
        <v>5</v>
      </c>
      <c r="J339" s="203">
        <f t="shared" si="10"/>
        <v>0.44</v>
      </c>
      <c r="K339" s="203">
        <f t="shared" si="11"/>
        <v>0.2</v>
      </c>
      <c r="L339" s="204">
        <v>0</v>
      </c>
    </row>
    <row r="340" spans="1:12" x14ac:dyDescent="0.35">
      <c r="A340" s="45" t="s">
        <v>1105</v>
      </c>
      <c r="B340" t="s">
        <v>1106</v>
      </c>
      <c r="C340" s="202">
        <v>24</v>
      </c>
      <c r="D340" s="202">
        <v>279</v>
      </c>
      <c r="E340" s="202">
        <v>11</v>
      </c>
      <c r="F340" s="202">
        <v>40</v>
      </c>
      <c r="G340" s="202">
        <v>15</v>
      </c>
      <c r="H340" s="202">
        <v>6</v>
      </c>
      <c r="I340" s="202">
        <v>3</v>
      </c>
      <c r="J340" s="203">
        <f t="shared" si="10"/>
        <v>0.25</v>
      </c>
      <c r="K340" s="203">
        <f t="shared" si="11"/>
        <v>0.125</v>
      </c>
      <c r="L340" s="204">
        <v>0</v>
      </c>
    </row>
    <row r="341" spans="1:12" x14ac:dyDescent="0.35">
      <c r="A341" s="45" t="s">
        <v>1107</v>
      </c>
      <c r="B341" t="s">
        <v>1108</v>
      </c>
      <c r="C341" s="202">
        <v>24</v>
      </c>
      <c r="D341" s="202">
        <v>761</v>
      </c>
      <c r="E341" s="202">
        <v>31</v>
      </c>
      <c r="F341" s="202">
        <v>89</v>
      </c>
      <c r="G341" s="202">
        <v>29</v>
      </c>
      <c r="H341" s="202">
        <v>9</v>
      </c>
      <c r="I341" s="202">
        <v>6</v>
      </c>
      <c r="J341" s="203">
        <f t="shared" si="10"/>
        <v>0.375</v>
      </c>
      <c r="K341" s="203">
        <f t="shared" si="11"/>
        <v>0.25</v>
      </c>
      <c r="L341" s="204">
        <v>0.29452054794520499</v>
      </c>
    </row>
    <row r="342" spans="1:12" x14ac:dyDescent="0.35">
      <c r="A342" s="45" t="s">
        <v>1109</v>
      </c>
      <c r="B342" t="s">
        <v>1110</v>
      </c>
      <c r="C342" s="202">
        <v>24</v>
      </c>
      <c r="D342" s="202">
        <v>219</v>
      </c>
      <c r="E342" s="202">
        <v>9</v>
      </c>
      <c r="F342" s="202">
        <v>29</v>
      </c>
      <c r="G342" s="202">
        <v>9</v>
      </c>
      <c r="H342" s="202">
        <v>4</v>
      </c>
      <c r="I342" s="202">
        <v>0</v>
      </c>
      <c r="J342" s="203">
        <f t="shared" si="10"/>
        <v>0.16666666666666666</v>
      </c>
      <c r="K342" s="203">
        <f t="shared" si="11"/>
        <v>0</v>
      </c>
      <c r="L342" s="204">
        <v>0.14432989690721601</v>
      </c>
    </row>
    <row r="343" spans="1:12" x14ac:dyDescent="0.35">
      <c r="A343" s="45" t="s">
        <v>1111</v>
      </c>
      <c r="B343" t="s">
        <v>1112</v>
      </c>
      <c r="C343" s="202">
        <v>23</v>
      </c>
      <c r="D343" s="202">
        <v>348</v>
      </c>
      <c r="E343" s="202">
        <v>15</v>
      </c>
      <c r="F343" s="202">
        <v>60</v>
      </c>
      <c r="G343" s="202">
        <v>19</v>
      </c>
      <c r="H343" s="202">
        <v>4</v>
      </c>
      <c r="I343" s="202">
        <v>4</v>
      </c>
      <c r="J343" s="203">
        <f t="shared" si="10"/>
        <v>0.17391304347826086</v>
      </c>
      <c r="K343" s="203">
        <f t="shared" si="11"/>
        <v>0.17391304347826086</v>
      </c>
      <c r="L343" s="204">
        <v>0.30769230769230799</v>
      </c>
    </row>
    <row r="344" spans="1:12" x14ac:dyDescent="0.35">
      <c r="A344" s="45" t="s">
        <v>1113</v>
      </c>
      <c r="B344" t="e">
        <v>#N/A</v>
      </c>
      <c r="C344" s="202">
        <v>23</v>
      </c>
      <c r="D344" s="202">
        <v>691</v>
      </c>
      <c r="E344" s="202">
        <v>30</v>
      </c>
      <c r="F344" s="202">
        <v>69</v>
      </c>
      <c r="G344" s="202">
        <v>20</v>
      </c>
      <c r="H344" s="202">
        <v>13</v>
      </c>
      <c r="I344" s="202">
        <v>5</v>
      </c>
      <c r="J344" s="203">
        <f t="shared" si="10"/>
        <v>0.56521739130434778</v>
      </c>
      <c r="K344" s="203">
        <f t="shared" si="11"/>
        <v>0.21739130434782608</v>
      </c>
      <c r="L344" s="204">
        <v>9.0909090909090898E-2</v>
      </c>
    </row>
    <row r="345" spans="1:12" x14ac:dyDescent="0.35">
      <c r="A345" s="45" t="s">
        <v>1114</v>
      </c>
      <c r="B345" t="e">
        <v>#N/A</v>
      </c>
      <c r="C345" s="202">
        <v>23</v>
      </c>
      <c r="D345" s="202">
        <v>1151</v>
      </c>
      <c r="E345" s="202">
        <v>50</v>
      </c>
      <c r="F345" s="202">
        <v>90</v>
      </c>
      <c r="G345" s="202">
        <v>24</v>
      </c>
      <c r="H345" s="202">
        <v>9</v>
      </c>
      <c r="I345" s="202">
        <v>6</v>
      </c>
      <c r="J345" s="203">
        <f t="shared" si="10"/>
        <v>0.39130434782608697</v>
      </c>
      <c r="K345" s="203">
        <f t="shared" si="11"/>
        <v>0.2608695652173913</v>
      </c>
      <c r="L345" s="204">
        <v>0</v>
      </c>
    </row>
    <row r="346" spans="1:12" x14ac:dyDescent="0.35">
      <c r="A346" s="45" t="s">
        <v>1115</v>
      </c>
      <c r="B346" t="s">
        <v>1116</v>
      </c>
      <c r="C346" s="202">
        <v>23</v>
      </c>
      <c r="D346" s="202">
        <v>578</v>
      </c>
      <c r="E346" s="202">
        <v>25</v>
      </c>
      <c r="F346" s="202">
        <v>76</v>
      </c>
      <c r="G346" s="202">
        <v>27</v>
      </c>
      <c r="H346" s="202">
        <v>10</v>
      </c>
      <c r="I346" s="202">
        <v>4</v>
      </c>
      <c r="J346" s="203">
        <f t="shared" si="10"/>
        <v>0.43478260869565216</v>
      </c>
      <c r="K346" s="203">
        <f t="shared" si="11"/>
        <v>0.17391304347826086</v>
      </c>
      <c r="L346" s="204">
        <v>7.5471698113207503E-2</v>
      </c>
    </row>
    <row r="347" spans="1:12" x14ac:dyDescent="0.35">
      <c r="A347" s="45" t="s">
        <v>1117</v>
      </c>
      <c r="B347" t="s">
        <v>1118</v>
      </c>
      <c r="C347" s="202">
        <v>23</v>
      </c>
      <c r="D347" s="202">
        <v>681</v>
      </c>
      <c r="E347" s="202">
        <v>29</v>
      </c>
      <c r="F347" s="202">
        <v>65</v>
      </c>
      <c r="G347" s="202">
        <v>27</v>
      </c>
      <c r="H347" s="202">
        <v>11</v>
      </c>
      <c r="I347" s="202">
        <v>4</v>
      </c>
      <c r="J347" s="203">
        <f t="shared" si="10"/>
        <v>0.47826086956521741</v>
      </c>
      <c r="K347" s="203">
        <f t="shared" si="11"/>
        <v>0.17391304347826086</v>
      </c>
      <c r="L347" s="204">
        <v>0.121621621621622</v>
      </c>
    </row>
    <row r="348" spans="1:12" x14ac:dyDescent="0.35">
      <c r="A348" s="45" t="s">
        <v>1119</v>
      </c>
      <c r="B348" t="s">
        <v>1120</v>
      </c>
      <c r="C348" s="202">
        <v>22</v>
      </c>
      <c r="D348" s="202">
        <v>566</v>
      </c>
      <c r="E348" s="202">
        <v>25</v>
      </c>
      <c r="F348" s="202">
        <v>71</v>
      </c>
      <c r="G348" s="202">
        <v>25</v>
      </c>
      <c r="H348" s="202">
        <v>9</v>
      </c>
      <c r="I348" s="202">
        <v>3</v>
      </c>
      <c r="J348" s="203">
        <f t="shared" si="10"/>
        <v>0.40909090909090912</v>
      </c>
      <c r="K348" s="203">
        <f t="shared" si="11"/>
        <v>0.13636363636363635</v>
      </c>
      <c r="L348" s="204">
        <v>0.54945054945055005</v>
      </c>
    </row>
    <row r="349" spans="1:12" x14ac:dyDescent="0.35">
      <c r="A349" s="45" t="s">
        <v>1121</v>
      </c>
      <c r="B349" t="s">
        <v>1122</v>
      </c>
      <c r="C349" s="202">
        <v>22</v>
      </c>
      <c r="D349" s="202">
        <v>244</v>
      </c>
      <c r="E349" s="202">
        <v>11</v>
      </c>
      <c r="F349" s="202">
        <v>32</v>
      </c>
      <c r="G349" s="202">
        <v>13</v>
      </c>
      <c r="H349" s="202">
        <v>5</v>
      </c>
      <c r="I349" s="202">
        <v>3</v>
      </c>
      <c r="J349" s="203">
        <f t="shared" si="10"/>
        <v>0.22727272727272727</v>
      </c>
      <c r="K349" s="203">
        <f t="shared" si="11"/>
        <v>0.13636363636363635</v>
      </c>
      <c r="L349" s="204">
        <v>0</v>
      </c>
    </row>
    <row r="350" spans="1:12" x14ac:dyDescent="0.35">
      <c r="A350" s="45" t="s">
        <v>1123</v>
      </c>
      <c r="B350" t="s">
        <v>1124</v>
      </c>
      <c r="C350" s="202">
        <v>22</v>
      </c>
      <c r="D350" s="202">
        <v>385</v>
      </c>
      <c r="E350" s="202">
        <v>17</v>
      </c>
      <c r="F350" s="202">
        <v>54</v>
      </c>
      <c r="G350" s="202">
        <v>18</v>
      </c>
      <c r="H350" s="202">
        <v>6</v>
      </c>
      <c r="I350" s="202">
        <v>3</v>
      </c>
      <c r="J350" s="203">
        <f t="shared" si="10"/>
        <v>0.27272727272727271</v>
      </c>
      <c r="K350" s="203">
        <f t="shared" si="11"/>
        <v>0.13636363636363635</v>
      </c>
      <c r="L350" s="204">
        <v>0.72222222222222199</v>
      </c>
    </row>
    <row r="351" spans="1:12" x14ac:dyDescent="0.35">
      <c r="A351" s="45" t="s">
        <v>1125</v>
      </c>
      <c r="B351" t="s">
        <v>1126</v>
      </c>
      <c r="C351" s="202">
        <v>21</v>
      </c>
      <c r="D351" s="202">
        <v>314</v>
      </c>
      <c r="E351" s="202">
        <v>14</v>
      </c>
      <c r="F351" s="202">
        <v>43</v>
      </c>
      <c r="G351" s="202">
        <v>16</v>
      </c>
      <c r="H351" s="202">
        <v>7</v>
      </c>
      <c r="I351" s="202">
        <v>2</v>
      </c>
      <c r="J351" s="203">
        <f t="shared" si="10"/>
        <v>0.33333333333333331</v>
      </c>
      <c r="K351" s="203">
        <f t="shared" si="11"/>
        <v>9.5238095238095233E-2</v>
      </c>
      <c r="L351" s="204">
        <v>0.25333333333333302</v>
      </c>
    </row>
    <row r="352" spans="1:12" x14ac:dyDescent="0.35">
      <c r="A352" s="45" t="s">
        <v>1127</v>
      </c>
      <c r="B352" t="s">
        <v>1128</v>
      </c>
      <c r="C352" s="202">
        <v>20</v>
      </c>
      <c r="D352" s="202">
        <v>185</v>
      </c>
      <c r="E352" s="202">
        <v>9</v>
      </c>
      <c r="F352" s="202">
        <v>32</v>
      </c>
      <c r="G352" s="202">
        <v>14</v>
      </c>
      <c r="H352" s="202">
        <v>8</v>
      </c>
      <c r="I352" s="202">
        <v>2</v>
      </c>
      <c r="J352" s="203">
        <f t="shared" si="10"/>
        <v>0.4</v>
      </c>
      <c r="K352" s="203">
        <f t="shared" si="11"/>
        <v>0.1</v>
      </c>
      <c r="L352" s="204">
        <v>0.25</v>
      </c>
    </row>
    <row r="353" spans="1:12" x14ac:dyDescent="0.35">
      <c r="A353" s="45" t="s">
        <v>1129</v>
      </c>
      <c r="B353" t="s">
        <v>1130</v>
      </c>
      <c r="C353" s="202">
        <v>20</v>
      </c>
      <c r="D353" s="202">
        <v>679</v>
      </c>
      <c r="E353" s="202">
        <v>33</v>
      </c>
      <c r="F353" s="202">
        <v>84</v>
      </c>
      <c r="G353" s="202">
        <v>24</v>
      </c>
      <c r="H353" s="202">
        <v>8</v>
      </c>
      <c r="I353" s="202">
        <v>4</v>
      </c>
      <c r="J353" s="203">
        <f t="shared" si="10"/>
        <v>0.4</v>
      </c>
      <c r="K353" s="203">
        <f t="shared" si="11"/>
        <v>0.2</v>
      </c>
      <c r="L353" s="204">
        <v>0.148148148148148</v>
      </c>
    </row>
    <row r="354" spans="1:12" x14ac:dyDescent="0.35">
      <c r="A354" s="45" t="s">
        <v>1131</v>
      </c>
      <c r="B354" t="s">
        <v>1132</v>
      </c>
      <c r="C354" s="202">
        <v>20</v>
      </c>
      <c r="D354" s="202">
        <v>243</v>
      </c>
      <c r="E354" s="202">
        <v>12</v>
      </c>
      <c r="F354" s="202">
        <v>41</v>
      </c>
      <c r="G354" s="202">
        <v>18</v>
      </c>
      <c r="H354" s="202">
        <v>5</v>
      </c>
      <c r="I354" s="202">
        <v>3</v>
      </c>
      <c r="J354" s="203">
        <f t="shared" si="10"/>
        <v>0.25</v>
      </c>
      <c r="K354" s="203">
        <f t="shared" si="11"/>
        <v>0.15</v>
      </c>
      <c r="L354" s="204">
        <v>0.08</v>
      </c>
    </row>
    <row r="355" spans="1:12" x14ac:dyDescent="0.35">
      <c r="A355" s="45" t="s">
        <v>1133</v>
      </c>
      <c r="B355" t="s">
        <v>1134</v>
      </c>
      <c r="C355" s="202">
        <v>20</v>
      </c>
      <c r="D355" s="202">
        <v>370</v>
      </c>
      <c r="E355" s="202">
        <v>18</v>
      </c>
      <c r="F355" s="202">
        <v>59</v>
      </c>
      <c r="G355" s="202">
        <v>16</v>
      </c>
      <c r="H355" s="202">
        <v>6</v>
      </c>
      <c r="I355" s="202">
        <v>2</v>
      </c>
      <c r="J355" s="203">
        <f t="shared" si="10"/>
        <v>0.3</v>
      </c>
      <c r="K355" s="203">
        <f t="shared" si="11"/>
        <v>0.1</v>
      </c>
      <c r="L355" s="204">
        <v>0.43589743589743601</v>
      </c>
    </row>
    <row r="356" spans="1:12" x14ac:dyDescent="0.35">
      <c r="A356" s="45" t="s">
        <v>1135</v>
      </c>
      <c r="B356" t="s">
        <v>662</v>
      </c>
      <c r="C356" s="202">
        <v>20</v>
      </c>
      <c r="D356" s="202">
        <v>783</v>
      </c>
      <c r="E356" s="202">
        <v>39</v>
      </c>
      <c r="F356" s="202">
        <v>81</v>
      </c>
      <c r="G356" s="202">
        <v>29</v>
      </c>
      <c r="H356" s="202">
        <v>11</v>
      </c>
      <c r="I356" s="202">
        <v>5</v>
      </c>
      <c r="J356" s="203">
        <f t="shared" si="10"/>
        <v>0.55000000000000004</v>
      </c>
      <c r="K356" s="203">
        <f t="shared" si="11"/>
        <v>0.25</v>
      </c>
      <c r="L356" s="204">
        <v>0.62745098039215697</v>
      </c>
    </row>
    <row r="357" spans="1:12" x14ac:dyDescent="0.35">
      <c r="A357" s="45" t="s">
        <v>1136</v>
      </c>
      <c r="B357" t="s">
        <v>1137</v>
      </c>
      <c r="C357" s="202">
        <v>20</v>
      </c>
      <c r="D357" s="202">
        <v>460</v>
      </c>
      <c r="E357" s="202">
        <v>23</v>
      </c>
      <c r="F357" s="202">
        <v>77</v>
      </c>
      <c r="G357" s="202">
        <v>25</v>
      </c>
      <c r="H357" s="202">
        <v>5</v>
      </c>
      <c r="I357" s="202">
        <v>4</v>
      </c>
      <c r="J357" s="203">
        <f t="shared" si="10"/>
        <v>0.25</v>
      </c>
      <c r="K357" s="203">
        <f t="shared" si="11"/>
        <v>0.2</v>
      </c>
      <c r="L357" s="204">
        <v>0.46153846153846201</v>
      </c>
    </row>
    <row r="358" spans="1:12" x14ac:dyDescent="0.35">
      <c r="A358" s="45" t="s">
        <v>1138</v>
      </c>
      <c r="B358" t="s">
        <v>1139</v>
      </c>
      <c r="C358" s="202">
        <v>19</v>
      </c>
      <c r="D358" s="202">
        <v>592</v>
      </c>
      <c r="E358" s="202">
        <v>31</v>
      </c>
      <c r="F358" s="202">
        <v>80</v>
      </c>
      <c r="G358" s="202">
        <v>22</v>
      </c>
      <c r="H358" s="202">
        <v>5</v>
      </c>
      <c r="I358" s="202">
        <v>4</v>
      </c>
      <c r="J358" s="203">
        <f t="shared" si="10"/>
        <v>0.26315789473684209</v>
      </c>
      <c r="K358" s="203">
        <f t="shared" si="11"/>
        <v>0.21052631578947367</v>
      </c>
      <c r="L358" s="204">
        <v>0.81481481481481499</v>
      </c>
    </row>
    <row r="359" spans="1:12" x14ac:dyDescent="0.35">
      <c r="A359" s="45" t="s">
        <v>1140</v>
      </c>
      <c r="B359" t="s">
        <v>1141</v>
      </c>
      <c r="C359" s="202">
        <v>19</v>
      </c>
      <c r="D359" s="202">
        <v>343</v>
      </c>
      <c r="E359" s="202">
        <v>18</v>
      </c>
      <c r="F359" s="202">
        <v>43</v>
      </c>
      <c r="G359" s="202">
        <v>19</v>
      </c>
      <c r="H359" s="202">
        <v>5</v>
      </c>
      <c r="I359" s="202">
        <v>5</v>
      </c>
      <c r="J359" s="203">
        <f t="shared" si="10"/>
        <v>0.26315789473684209</v>
      </c>
      <c r="K359" s="203">
        <f t="shared" si="11"/>
        <v>0.26315789473684209</v>
      </c>
      <c r="L359" s="204">
        <v>7.2463768115942004E-2</v>
      </c>
    </row>
    <row r="360" spans="1:12" x14ac:dyDescent="0.35">
      <c r="A360" s="45" t="s">
        <v>1142</v>
      </c>
      <c r="B360" t="s">
        <v>1143</v>
      </c>
      <c r="C360" s="202">
        <v>19</v>
      </c>
      <c r="D360" s="202">
        <v>191</v>
      </c>
      <c r="E360" s="202">
        <v>10</v>
      </c>
      <c r="F360" s="202">
        <v>33</v>
      </c>
      <c r="G360" s="202">
        <v>12</v>
      </c>
      <c r="H360" s="202">
        <v>2</v>
      </c>
      <c r="I360" s="202">
        <v>2</v>
      </c>
      <c r="J360" s="203">
        <f t="shared" si="10"/>
        <v>0.10526315789473684</v>
      </c>
      <c r="K360" s="203">
        <f t="shared" si="11"/>
        <v>0.10526315789473684</v>
      </c>
      <c r="L360" s="204">
        <v>0.15686274509803899</v>
      </c>
    </row>
    <row r="361" spans="1:12" x14ac:dyDescent="0.35">
      <c r="A361" s="45" t="s">
        <v>1144</v>
      </c>
      <c r="B361" t="e">
        <v>#N/A</v>
      </c>
      <c r="C361" s="202">
        <v>19</v>
      </c>
      <c r="D361" s="202">
        <v>587</v>
      </c>
      <c r="E361" s="202">
        <v>30</v>
      </c>
      <c r="F361" s="202">
        <v>66</v>
      </c>
      <c r="G361" s="202">
        <v>23</v>
      </c>
      <c r="H361" s="202">
        <v>11</v>
      </c>
      <c r="I361" s="202">
        <v>4</v>
      </c>
      <c r="J361" s="203">
        <f t="shared" si="10"/>
        <v>0.57894736842105265</v>
      </c>
      <c r="K361" s="203">
        <f t="shared" si="11"/>
        <v>0.21052631578947367</v>
      </c>
      <c r="L361" s="204">
        <v>0</v>
      </c>
    </row>
    <row r="362" spans="1:12" x14ac:dyDescent="0.35">
      <c r="A362" s="45" t="s">
        <v>1145</v>
      </c>
      <c r="B362" t="s">
        <v>1146</v>
      </c>
      <c r="C362" s="202">
        <v>19</v>
      </c>
      <c r="D362" s="202">
        <v>2319</v>
      </c>
      <c r="E362" s="202">
        <v>122</v>
      </c>
      <c r="F362" s="202">
        <v>144</v>
      </c>
      <c r="G362" s="202">
        <v>37</v>
      </c>
      <c r="H362" s="202">
        <v>6</v>
      </c>
      <c r="I362" s="202">
        <v>8</v>
      </c>
      <c r="J362" s="203">
        <f t="shared" si="10"/>
        <v>0.31578947368421051</v>
      </c>
      <c r="K362" s="203">
        <f t="shared" si="11"/>
        <v>0.42105263157894735</v>
      </c>
      <c r="L362" s="204">
        <v>3.7878787878787901E-2</v>
      </c>
    </row>
    <row r="363" spans="1:12" x14ac:dyDescent="0.35">
      <c r="A363" s="45" t="s">
        <v>1147</v>
      </c>
      <c r="B363" t="s">
        <v>1148</v>
      </c>
      <c r="C363" s="202">
        <v>19</v>
      </c>
      <c r="D363" s="202">
        <v>603</v>
      </c>
      <c r="E363" s="202">
        <v>31</v>
      </c>
      <c r="F363" s="202">
        <v>58</v>
      </c>
      <c r="G363" s="202">
        <v>23</v>
      </c>
      <c r="H363" s="202">
        <v>11</v>
      </c>
      <c r="I363" s="202">
        <v>7</v>
      </c>
      <c r="J363" s="203">
        <f t="shared" si="10"/>
        <v>0.57894736842105265</v>
      </c>
      <c r="K363" s="203">
        <f t="shared" si="11"/>
        <v>0.36842105263157893</v>
      </c>
      <c r="L363" s="204">
        <v>0.46590909090909099</v>
      </c>
    </row>
    <row r="364" spans="1:12" x14ac:dyDescent="0.35">
      <c r="A364" s="45" t="s">
        <v>1149</v>
      </c>
      <c r="B364" t="s">
        <v>1150</v>
      </c>
      <c r="C364" s="202">
        <v>19</v>
      </c>
      <c r="D364" s="202">
        <v>162</v>
      </c>
      <c r="E364" s="202">
        <v>8</v>
      </c>
      <c r="F364" s="202">
        <v>26</v>
      </c>
      <c r="G364" s="202">
        <v>9</v>
      </c>
      <c r="H364" s="202">
        <v>5</v>
      </c>
      <c r="I364" s="202">
        <v>1</v>
      </c>
      <c r="J364" s="203">
        <f t="shared" si="10"/>
        <v>0.26315789473684209</v>
      </c>
      <c r="K364" s="203">
        <f t="shared" si="11"/>
        <v>5.2631578947368418E-2</v>
      </c>
      <c r="L364" s="204">
        <v>0</v>
      </c>
    </row>
    <row r="365" spans="1:12" x14ac:dyDescent="0.35">
      <c r="A365" s="45" t="s">
        <v>1151</v>
      </c>
      <c r="B365" t="s">
        <v>1152</v>
      </c>
      <c r="C365" s="202">
        <v>19</v>
      </c>
      <c r="D365" s="202">
        <v>504</v>
      </c>
      <c r="E365" s="202">
        <v>26</v>
      </c>
      <c r="F365" s="202">
        <v>53</v>
      </c>
      <c r="G365" s="202">
        <v>21</v>
      </c>
      <c r="H365" s="202">
        <v>6</v>
      </c>
      <c r="I365" s="202">
        <v>3</v>
      </c>
      <c r="J365" s="203">
        <f t="shared" si="10"/>
        <v>0.31578947368421051</v>
      </c>
      <c r="K365" s="203">
        <f t="shared" si="11"/>
        <v>0.15789473684210525</v>
      </c>
      <c r="L365" s="204">
        <v>7.2727272727272696E-2</v>
      </c>
    </row>
    <row r="366" spans="1:12" x14ac:dyDescent="0.35">
      <c r="A366" s="45" t="s">
        <v>1153</v>
      </c>
      <c r="B366" t="s">
        <v>1154</v>
      </c>
      <c r="C366" s="202">
        <v>19</v>
      </c>
      <c r="D366" s="202">
        <v>574</v>
      </c>
      <c r="E366" s="202">
        <v>30</v>
      </c>
      <c r="F366" s="202">
        <v>60</v>
      </c>
      <c r="G366" s="202">
        <v>21</v>
      </c>
      <c r="H366" s="202">
        <v>10</v>
      </c>
      <c r="I366" s="202">
        <v>2</v>
      </c>
      <c r="J366" s="203">
        <f t="shared" si="10"/>
        <v>0.52631578947368418</v>
      </c>
      <c r="K366" s="203">
        <f t="shared" si="11"/>
        <v>0.10526315789473684</v>
      </c>
      <c r="L366" s="204">
        <v>0.26315789473684198</v>
      </c>
    </row>
    <row r="367" spans="1:12" x14ac:dyDescent="0.35">
      <c r="A367" s="45" t="s">
        <v>1155</v>
      </c>
      <c r="B367" t="s">
        <v>1156</v>
      </c>
      <c r="C367" s="202">
        <v>19</v>
      </c>
      <c r="D367" s="202">
        <v>1408</v>
      </c>
      <c r="E367" s="202">
        <v>74</v>
      </c>
      <c r="F367" s="202">
        <v>104</v>
      </c>
      <c r="G367" s="202">
        <v>28</v>
      </c>
      <c r="H367" s="202">
        <v>6</v>
      </c>
      <c r="I367" s="202">
        <v>5</v>
      </c>
      <c r="J367" s="203">
        <f t="shared" si="10"/>
        <v>0.31578947368421051</v>
      </c>
      <c r="K367" s="203">
        <f t="shared" si="11"/>
        <v>0.26315789473684209</v>
      </c>
      <c r="L367" s="204">
        <v>0</v>
      </c>
    </row>
    <row r="368" spans="1:12" x14ac:dyDescent="0.35">
      <c r="A368" s="45" t="s">
        <v>1157</v>
      </c>
      <c r="B368" t="e">
        <v>#N/A</v>
      </c>
      <c r="C368" s="202">
        <v>18</v>
      </c>
      <c r="D368" s="202">
        <v>33</v>
      </c>
      <c r="E368" s="202">
        <v>1</v>
      </c>
      <c r="F368" s="202">
        <v>1</v>
      </c>
      <c r="G368" s="202">
        <v>1</v>
      </c>
      <c r="H368" s="202">
        <v>0</v>
      </c>
      <c r="I368" s="202">
        <v>0</v>
      </c>
      <c r="J368" s="203">
        <f t="shared" si="10"/>
        <v>0</v>
      </c>
      <c r="K368" s="203">
        <f t="shared" si="11"/>
        <v>0</v>
      </c>
      <c r="L368" s="204">
        <v>7.69230769230769E-2</v>
      </c>
    </row>
    <row r="369" spans="1:12" x14ac:dyDescent="0.35">
      <c r="A369" s="45" t="s">
        <v>1158</v>
      </c>
      <c r="B369" t="s">
        <v>1143</v>
      </c>
      <c r="C369" s="202">
        <v>18</v>
      </c>
      <c r="D369" s="202">
        <v>129</v>
      </c>
      <c r="E369" s="202">
        <v>7</v>
      </c>
      <c r="F369" s="202">
        <v>20</v>
      </c>
      <c r="G369" s="202">
        <v>9</v>
      </c>
      <c r="H369" s="202">
        <v>2</v>
      </c>
      <c r="I369" s="202">
        <v>0</v>
      </c>
      <c r="J369" s="203">
        <f t="shared" si="10"/>
        <v>0.1111111111111111</v>
      </c>
      <c r="K369" s="203">
        <f t="shared" si="11"/>
        <v>0</v>
      </c>
      <c r="L369" s="204">
        <v>0.32142857142857101</v>
      </c>
    </row>
    <row r="370" spans="1:12" x14ac:dyDescent="0.35">
      <c r="A370" s="45" t="s">
        <v>1159</v>
      </c>
      <c r="B370" t="s">
        <v>1160</v>
      </c>
      <c r="C370" s="202">
        <v>18</v>
      </c>
      <c r="D370" s="202">
        <v>233</v>
      </c>
      <c r="E370" s="202">
        <v>12</v>
      </c>
      <c r="F370" s="202">
        <v>38</v>
      </c>
      <c r="G370" s="202">
        <v>17</v>
      </c>
      <c r="H370" s="202">
        <v>3</v>
      </c>
      <c r="I370" s="202">
        <v>5</v>
      </c>
      <c r="J370" s="203">
        <f t="shared" si="10"/>
        <v>0.16666666666666666</v>
      </c>
      <c r="K370" s="203">
        <f t="shared" si="11"/>
        <v>0.27777777777777779</v>
      </c>
      <c r="L370" s="204">
        <v>0.4375</v>
      </c>
    </row>
    <row r="371" spans="1:12" x14ac:dyDescent="0.35">
      <c r="A371" s="45" t="s">
        <v>1161</v>
      </c>
      <c r="B371" t="s">
        <v>1162</v>
      </c>
      <c r="C371" s="202">
        <v>18</v>
      </c>
      <c r="D371" s="202">
        <v>764</v>
      </c>
      <c r="E371" s="202">
        <v>42</v>
      </c>
      <c r="F371" s="202">
        <v>87</v>
      </c>
      <c r="G371" s="202">
        <v>31</v>
      </c>
      <c r="H371" s="202">
        <v>7</v>
      </c>
      <c r="I371" s="202">
        <v>5</v>
      </c>
      <c r="J371" s="203">
        <f t="shared" si="10"/>
        <v>0.3888888888888889</v>
      </c>
      <c r="K371" s="203">
        <f t="shared" si="11"/>
        <v>0.27777777777777779</v>
      </c>
      <c r="L371" s="204">
        <v>6.0975609756097601E-2</v>
      </c>
    </row>
    <row r="372" spans="1:12" x14ac:dyDescent="0.35">
      <c r="A372" s="45" t="s">
        <v>1163</v>
      </c>
      <c r="B372" t="s">
        <v>1164</v>
      </c>
      <c r="C372" s="202">
        <v>18</v>
      </c>
      <c r="D372" s="202">
        <v>1221</v>
      </c>
      <c r="E372" s="202">
        <v>67</v>
      </c>
      <c r="F372" s="202">
        <v>80</v>
      </c>
      <c r="G372" s="202">
        <v>22</v>
      </c>
      <c r="H372" s="202">
        <v>3</v>
      </c>
      <c r="I372" s="202">
        <v>3</v>
      </c>
      <c r="J372" s="203">
        <f t="shared" si="10"/>
        <v>0.16666666666666666</v>
      </c>
      <c r="K372" s="203">
        <f t="shared" si="11"/>
        <v>0.16666666666666666</v>
      </c>
      <c r="L372" s="204">
        <v>0.4</v>
      </c>
    </row>
    <row r="373" spans="1:12" x14ac:dyDescent="0.35">
      <c r="A373" s="45" t="s">
        <v>1165</v>
      </c>
      <c r="B373" t="s">
        <v>1166</v>
      </c>
      <c r="C373" s="202">
        <v>18</v>
      </c>
      <c r="D373" s="202">
        <v>393</v>
      </c>
      <c r="E373" s="202">
        <v>21</v>
      </c>
      <c r="F373" s="202">
        <v>67</v>
      </c>
      <c r="G373" s="202">
        <v>26</v>
      </c>
      <c r="H373" s="202">
        <v>8</v>
      </c>
      <c r="I373" s="202">
        <v>5</v>
      </c>
      <c r="J373" s="203">
        <f t="shared" si="10"/>
        <v>0.44444444444444442</v>
      </c>
      <c r="K373" s="203">
        <f t="shared" si="11"/>
        <v>0.27777777777777779</v>
      </c>
      <c r="L373" s="204">
        <v>0.33333333333333298</v>
      </c>
    </row>
    <row r="374" spans="1:12" x14ac:dyDescent="0.35">
      <c r="A374" s="45" t="s">
        <v>1167</v>
      </c>
      <c r="B374" t="e">
        <v>#N/A</v>
      </c>
      <c r="C374" s="202">
        <v>17</v>
      </c>
      <c r="D374" s="202">
        <v>600</v>
      </c>
      <c r="E374" s="202">
        <v>35</v>
      </c>
      <c r="F374" s="202">
        <v>62</v>
      </c>
      <c r="G374" s="202">
        <v>21</v>
      </c>
      <c r="H374" s="202">
        <v>10</v>
      </c>
      <c r="I374" s="202">
        <v>3</v>
      </c>
      <c r="J374" s="203">
        <f t="shared" si="10"/>
        <v>0.58823529411764708</v>
      </c>
      <c r="K374" s="203">
        <f t="shared" si="11"/>
        <v>0.17647058823529413</v>
      </c>
      <c r="L374" s="204">
        <v>0.162790697674419</v>
      </c>
    </row>
    <row r="375" spans="1:12" x14ac:dyDescent="0.35">
      <c r="A375" s="45" t="s">
        <v>1168</v>
      </c>
      <c r="B375" t="s">
        <v>1169</v>
      </c>
      <c r="C375" s="202">
        <v>17</v>
      </c>
      <c r="D375" s="202">
        <v>452</v>
      </c>
      <c r="E375" s="202">
        <v>26</v>
      </c>
      <c r="F375" s="202">
        <v>78</v>
      </c>
      <c r="G375" s="202">
        <v>27</v>
      </c>
      <c r="H375" s="202">
        <v>9</v>
      </c>
      <c r="I375" s="202">
        <v>4</v>
      </c>
      <c r="J375" s="203">
        <f t="shared" si="10"/>
        <v>0.52941176470588236</v>
      </c>
      <c r="K375" s="203">
        <f t="shared" si="11"/>
        <v>0.23529411764705882</v>
      </c>
      <c r="L375" s="204">
        <v>0.75757575757575801</v>
      </c>
    </row>
    <row r="376" spans="1:12" x14ac:dyDescent="0.35">
      <c r="A376" s="45" t="s">
        <v>1170</v>
      </c>
      <c r="B376" t="s">
        <v>1171</v>
      </c>
      <c r="C376" s="202">
        <v>17</v>
      </c>
      <c r="D376" s="202">
        <v>763</v>
      </c>
      <c r="E376" s="202">
        <v>44</v>
      </c>
      <c r="F376" s="202">
        <v>76</v>
      </c>
      <c r="G376" s="202">
        <v>31</v>
      </c>
      <c r="H376" s="202">
        <v>6</v>
      </c>
      <c r="I376" s="202">
        <v>4</v>
      </c>
      <c r="J376" s="203">
        <f t="shared" si="10"/>
        <v>0.35294117647058826</v>
      </c>
      <c r="K376" s="203">
        <f t="shared" si="11"/>
        <v>0.23529411764705882</v>
      </c>
      <c r="L376" s="204">
        <v>2.7777777777777801E-2</v>
      </c>
    </row>
    <row r="377" spans="1:12" x14ac:dyDescent="0.35">
      <c r="A377" s="45" t="s">
        <v>1172</v>
      </c>
      <c r="B377" t="s">
        <v>1173</v>
      </c>
      <c r="C377" s="202">
        <v>17</v>
      </c>
      <c r="D377" s="202">
        <v>260</v>
      </c>
      <c r="E377" s="202">
        <v>15</v>
      </c>
      <c r="F377" s="202">
        <v>44</v>
      </c>
      <c r="G377" s="202">
        <v>18</v>
      </c>
      <c r="H377" s="202">
        <v>4</v>
      </c>
      <c r="I377" s="202">
        <v>6</v>
      </c>
      <c r="J377" s="203">
        <f t="shared" si="10"/>
        <v>0.23529411764705882</v>
      </c>
      <c r="K377" s="203">
        <f t="shared" si="11"/>
        <v>0.35294117647058826</v>
      </c>
      <c r="L377" s="204">
        <v>0</v>
      </c>
    </row>
    <row r="378" spans="1:12" x14ac:dyDescent="0.35">
      <c r="A378" s="45" t="s">
        <v>1174</v>
      </c>
      <c r="B378" t="s">
        <v>1175</v>
      </c>
      <c r="C378" s="202">
        <v>16</v>
      </c>
      <c r="D378" s="202">
        <v>316</v>
      </c>
      <c r="E378" s="202">
        <v>19</v>
      </c>
      <c r="F378" s="202">
        <v>57</v>
      </c>
      <c r="G378" s="202">
        <v>20</v>
      </c>
      <c r="H378" s="202">
        <v>6</v>
      </c>
      <c r="I378" s="202">
        <v>4</v>
      </c>
      <c r="J378" s="203">
        <f t="shared" si="10"/>
        <v>0.375</v>
      </c>
      <c r="K378" s="203">
        <f t="shared" si="11"/>
        <v>0.25</v>
      </c>
      <c r="L378" s="204">
        <v>7.1428571428571397E-2</v>
      </c>
    </row>
    <row r="379" spans="1:12" x14ac:dyDescent="0.35">
      <c r="A379" s="45" t="s">
        <v>1176</v>
      </c>
      <c r="B379" t="s">
        <v>1177</v>
      </c>
      <c r="C379" s="202">
        <v>16</v>
      </c>
      <c r="D379" s="202">
        <v>133</v>
      </c>
      <c r="E379" s="202">
        <v>8</v>
      </c>
      <c r="F379" s="202">
        <v>26</v>
      </c>
      <c r="G379" s="202">
        <v>9</v>
      </c>
      <c r="H379" s="202">
        <v>2</v>
      </c>
      <c r="I379" s="202">
        <v>0</v>
      </c>
      <c r="J379" s="203">
        <f t="shared" si="10"/>
        <v>0.125</v>
      </c>
      <c r="K379" s="203">
        <f t="shared" si="11"/>
        <v>0</v>
      </c>
      <c r="L379" s="204">
        <v>0.19354838709677399</v>
      </c>
    </row>
    <row r="380" spans="1:12" x14ac:dyDescent="0.35">
      <c r="A380" s="45" t="s">
        <v>1178</v>
      </c>
      <c r="B380" t="s">
        <v>1179</v>
      </c>
      <c r="C380" s="202">
        <v>16</v>
      </c>
      <c r="D380" s="202">
        <v>882</v>
      </c>
      <c r="E380" s="202">
        <v>55</v>
      </c>
      <c r="F380" s="202">
        <v>95</v>
      </c>
      <c r="G380" s="202">
        <v>31</v>
      </c>
      <c r="H380" s="202">
        <v>10</v>
      </c>
      <c r="I380" s="202">
        <v>6</v>
      </c>
      <c r="J380" s="203">
        <f t="shared" si="10"/>
        <v>0.625</v>
      </c>
      <c r="K380" s="203">
        <f t="shared" si="11"/>
        <v>0.375</v>
      </c>
      <c r="L380" s="204">
        <v>0.47058823529411797</v>
      </c>
    </row>
    <row r="381" spans="1:12" x14ac:dyDescent="0.35">
      <c r="A381" s="45" t="s">
        <v>1180</v>
      </c>
      <c r="B381" t="s">
        <v>1181</v>
      </c>
      <c r="C381" s="202">
        <v>16</v>
      </c>
      <c r="D381" s="202">
        <v>142</v>
      </c>
      <c r="E381" s="202">
        <v>8</v>
      </c>
      <c r="F381" s="202">
        <v>20</v>
      </c>
      <c r="G381" s="202">
        <v>9</v>
      </c>
      <c r="H381" s="202">
        <v>7</v>
      </c>
      <c r="I381" s="202">
        <v>1</v>
      </c>
      <c r="J381" s="203">
        <f t="shared" si="10"/>
        <v>0.4375</v>
      </c>
      <c r="K381" s="203">
        <f t="shared" si="11"/>
        <v>6.25E-2</v>
      </c>
      <c r="L381" s="204">
        <v>0</v>
      </c>
    </row>
    <row r="382" spans="1:12" x14ac:dyDescent="0.35">
      <c r="A382" s="45" t="s">
        <v>1182</v>
      </c>
      <c r="B382" t="e">
        <v>#N/A</v>
      </c>
      <c r="C382" s="202">
        <v>16</v>
      </c>
      <c r="D382" s="202">
        <v>578</v>
      </c>
      <c r="E382" s="202">
        <v>36</v>
      </c>
      <c r="F382" s="202">
        <v>73</v>
      </c>
      <c r="G382" s="202">
        <v>28</v>
      </c>
      <c r="H382" s="202">
        <v>11</v>
      </c>
      <c r="I382" s="202">
        <v>3</v>
      </c>
      <c r="J382" s="203">
        <f t="shared" si="10"/>
        <v>0.6875</v>
      </c>
      <c r="K382" s="203">
        <f t="shared" si="11"/>
        <v>0.1875</v>
      </c>
      <c r="L382" s="204">
        <v>0.25757575757575801</v>
      </c>
    </row>
    <row r="383" spans="1:12" x14ac:dyDescent="0.35">
      <c r="A383" s="45" t="s">
        <v>1183</v>
      </c>
      <c r="B383" t="s">
        <v>1184</v>
      </c>
      <c r="C383" s="202">
        <v>16</v>
      </c>
      <c r="D383" s="202">
        <v>724</v>
      </c>
      <c r="E383" s="202">
        <v>45</v>
      </c>
      <c r="F383" s="202">
        <v>79</v>
      </c>
      <c r="G383" s="202">
        <v>27</v>
      </c>
      <c r="H383" s="202">
        <v>3</v>
      </c>
      <c r="I383" s="202">
        <v>3</v>
      </c>
      <c r="J383" s="203">
        <f t="shared" si="10"/>
        <v>0.1875</v>
      </c>
      <c r="K383" s="203">
        <f t="shared" si="11"/>
        <v>0.1875</v>
      </c>
      <c r="L383" s="204">
        <v>0</v>
      </c>
    </row>
    <row r="384" spans="1:12" x14ac:dyDescent="0.35">
      <c r="A384" s="45" t="s">
        <v>1185</v>
      </c>
      <c r="B384" t="s">
        <v>1186</v>
      </c>
      <c r="C384" s="202">
        <v>16</v>
      </c>
      <c r="D384" s="202">
        <v>579</v>
      </c>
      <c r="E384" s="202">
        <v>36</v>
      </c>
      <c r="F384" s="202">
        <v>59</v>
      </c>
      <c r="G384" s="202">
        <v>24</v>
      </c>
      <c r="H384" s="202">
        <v>3</v>
      </c>
      <c r="I384" s="202">
        <v>5</v>
      </c>
      <c r="J384" s="203">
        <f t="shared" si="10"/>
        <v>0.1875</v>
      </c>
      <c r="K384" s="203">
        <f t="shared" si="11"/>
        <v>0.3125</v>
      </c>
      <c r="L384" s="204">
        <v>0.21794871794871801</v>
      </c>
    </row>
    <row r="385" spans="1:12" x14ac:dyDescent="0.35">
      <c r="A385" s="45" t="s">
        <v>1187</v>
      </c>
      <c r="B385" t="s">
        <v>1188</v>
      </c>
      <c r="C385" s="202">
        <v>15</v>
      </c>
      <c r="D385" s="202">
        <v>113</v>
      </c>
      <c r="E385" s="202">
        <v>7</v>
      </c>
      <c r="F385" s="202">
        <v>26</v>
      </c>
      <c r="G385" s="202">
        <v>10</v>
      </c>
      <c r="H385" s="202">
        <v>3</v>
      </c>
      <c r="I385" s="202">
        <v>1</v>
      </c>
      <c r="J385" s="203">
        <f t="shared" si="10"/>
        <v>0.2</v>
      </c>
      <c r="K385" s="203">
        <f t="shared" si="11"/>
        <v>6.6666666666666666E-2</v>
      </c>
      <c r="L385" s="204">
        <v>0.21052631578947401</v>
      </c>
    </row>
    <row r="386" spans="1:12" x14ac:dyDescent="0.35">
      <c r="A386" s="45" t="s">
        <v>1189</v>
      </c>
      <c r="B386" t="s">
        <v>1190</v>
      </c>
      <c r="C386" s="202">
        <v>15</v>
      </c>
      <c r="D386" s="202">
        <v>181</v>
      </c>
      <c r="E386" s="202">
        <v>12</v>
      </c>
      <c r="F386" s="202">
        <v>44</v>
      </c>
      <c r="G386" s="202">
        <v>19</v>
      </c>
      <c r="H386" s="202">
        <v>4</v>
      </c>
      <c r="I386" s="202">
        <v>3</v>
      </c>
      <c r="J386" s="203">
        <f t="shared" ref="J386:J449" si="12">H386/C386</f>
        <v>0.26666666666666666</v>
      </c>
      <c r="K386" s="203">
        <f t="shared" ref="K386:K449" si="13">I386/C386</f>
        <v>0.2</v>
      </c>
      <c r="L386" s="204">
        <v>4.4117647058823498E-2</v>
      </c>
    </row>
    <row r="387" spans="1:12" x14ac:dyDescent="0.35">
      <c r="A387" s="45" t="s">
        <v>1191</v>
      </c>
      <c r="B387" t="e">
        <v>#N/A</v>
      </c>
      <c r="C387" s="202">
        <v>15</v>
      </c>
      <c r="D387" s="202">
        <v>121</v>
      </c>
      <c r="E387" s="202">
        <v>8</v>
      </c>
      <c r="F387" s="202">
        <v>16</v>
      </c>
      <c r="G387" s="202">
        <v>6</v>
      </c>
      <c r="H387" s="202">
        <v>2</v>
      </c>
      <c r="I387" s="202">
        <v>0</v>
      </c>
      <c r="J387" s="203">
        <f t="shared" si="12"/>
        <v>0.13333333333333333</v>
      </c>
      <c r="K387" s="203">
        <f t="shared" si="13"/>
        <v>0</v>
      </c>
      <c r="L387" s="204">
        <v>0</v>
      </c>
    </row>
    <row r="388" spans="1:12" x14ac:dyDescent="0.35">
      <c r="A388" s="45" t="s">
        <v>1192</v>
      </c>
      <c r="B388" t="s">
        <v>1193</v>
      </c>
      <c r="C388" s="202">
        <v>15</v>
      </c>
      <c r="D388" s="202">
        <v>292</v>
      </c>
      <c r="E388" s="202">
        <v>19</v>
      </c>
      <c r="F388" s="202">
        <v>59</v>
      </c>
      <c r="G388" s="202">
        <v>23</v>
      </c>
      <c r="H388" s="202">
        <v>5</v>
      </c>
      <c r="I388" s="202">
        <v>2</v>
      </c>
      <c r="J388" s="203">
        <f t="shared" si="12"/>
        <v>0.33333333333333331</v>
      </c>
      <c r="K388" s="203">
        <f t="shared" si="13"/>
        <v>0.13333333333333333</v>
      </c>
      <c r="L388" s="204">
        <v>0.73584905660377398</v>
      </c>
    </row>
    <row r="389" spans="1:12" x14ac:dyDescent="0.35">
      <c r="A389" s="45" t="s">
        <v>1194</v>
      </c>
      <c r="B389" t="s">
        <v>1195</v>
      </c>
      <c r="C389" s="202">
        <v>15</v>
      </c>
      <c r="D389" s="202">
        <v>318</v>
      </c>
      <c r="E389" s="202">
        <v>21</v>
      </c>
      <c r="F389" s="202">
        <v>42</v>
      </c>
      <c r="G389" s="202">
        <v>18</v>
      </c>
      <c r="H389" s="202">
        <v>4</v>
      </c>
      <c r="I389" s="202">
        <v>1</v>
      </c>
      <c r="J389" s="203">
        <f t="shared" si="12"/>
        <v>0.26666666666666666</v>
      </c>
      <c r="K389" s="203">
        <f t="shared" si="13"/>
        <v>6.6666666666666666E-2</v>
      </c>
      <c r="L389" s="204">
        <v>0</v>
      </c>
    </row>
    <row r="390" spans="1:12" x14ac:dyDescent="0.35">
      <c r="A390" s="45" t="s">
        <v>1196</v>
      </c>
      <c r="B390" t="s">
        <v>1197</v>
      </c>
      <c r="C390" s="202">
        <v>15</v>
      </c>
      <c r="D390" s="202">
        <v>139</v>
      </c>
      <c r="E390" s="202">
        <v>9</v>
      </c>
      <c r="F390" s="202">
        <v>24</v>
      </c>
      <c r="G390" s="202">
        <v>8</v>
      </c>
      <c r="H390" s="202">
        <v>2</v>
      </c>
      <c r="I390" s="202">
        <v>1</v>
      </c>
      <c r="J390" s="203">
        <f t="shared" si="12"/>
        <v>0.13333333333333333</v>
      </c>
      <c r="K390" s="203">
        <f t="shared" si="13"/>
        <v>6.6666666666666666E-2</v>
      </c>
      <c r="L390" s="204">
        <v>0.37037037037037002</v>
      </c>
    </row>
    <row r="391" spans="1:12" x14ac:dyDescent="0.35">
      <c r="A391" s="45" t="s">
        <v>1198</v>
      </c>
      <c r="B391" t="s">
        <v>1199</v>
      </c>
      <c r="C391" s="202">
        <v>15</v>
      </c>
      <c r="D391" s="202">
        <v>614</v>
      </c>
      <c r="E391" s="202">
        <v>40</v>
      </c>
      <c r="F391" s="202">
        <v>67</v>
      </c>
      <c r="G391" s="202">
        <v>18</v>
      </c>
      <c r="H391" s="202">
        <v>3</v>
      </c>
      <c r="I391" s="202">
        <v>3</v>
      </c>
      <c r="J391" s="203">
        <f t="shared" si="12"/>
        <v>0.2</v>
      </c>
      <c r="K391" s="203">
        <f t="shared" si="13"/>
        <v>0.2</v>
      </c>
      <c r="L391" s="204">
        <v>0</v>
      </c>
    </row>
    <row r="392" spans="1:12" x14ac:dyDescent="0.35">
      <c r="A392" s="45" t="s">
        <v>1200</v>
      </c>
      <c r="B392" t="s">
        <v>1201</v>
      </c>
      <c r="C392" s="202">
        <v>15</v>
      </c>
      <c r="D392" s="202">
        <v>752</v>
      </c>
      <c r="E392" s="202">
        <v>50</v>
      </c>
      <c r="F392" s="202">
        <v>70</v>
      </c>
      <c r="G392" s="202">
        <v>22</v>
      </c>
      <c r="H392" s="202">
        <v>10</v>
      </c>
      <c r="I392" s="202">
        <v>8</v>
      </c>
      <c r="J392" s="203">
        <f t="shared" si="12"/>
        <v>0.66666666666666663</v>
      </c>
      <c r="K392" s="203">
        <f t="shared" si="13"/>
        <v>0.53333333333333333</v>
      </c>
      <c r="L392" s="204">
        <v>0</v>
      </c>
    </row>
    <row r="393" spans="1:12" x14ac:dyDescent="0.35">
      <c r="A393" s="45" t="s">
        <v>1202</v>
      </c>
      <c r="B393" t="s">
        <v>1203</v>
      </c>
      <c r="C393" s="202">
        <v>15</v>
      </c>
      <c r="D393" s="202">
        <v>298</v>
      </c>
      <c r="E393" s="202">
        <v>19</v>
      </c>
      <c r="F393" s="202">
        <v>54</v>
      </c>
      <c r="G393" s="202">
        <v>14</v>
      </c>
      <c r="H393" s="202">
        <v>8</v>
      </c>
      <c r="I393" s="202">
        <v>4</v>
      </c>
      <c r="J393" s="203">
        <f t="shared" si="12"/>
        <v>0.53333333333333333</v>
      </c>
      <c r="K393" s="203">
        <f t="shared" si="13"/>
        <v>0.26666666666666666</v>
      </c>
      <c r="L393" s="204">
        <v>0.27941176470588203</v>
      </c>
    </row>
    <row r="394" spans="1:12" x14ac:dyDescent="0.35">
      <c r="A394" s="45" t="s">
        <v>1204</v>
      </c>
      <c r="B394" t="s">
        <v>1205</v>
      </c>
      <c r="C394" s="202">
        <v>15</v>
      </c>
      <c r="D394" s="202">
        <v>580</v>
      </c>
      <c r="E394" s="202">
        <v>38</v>
      </c>
      <c r="F394" s="202">
        <v>73</v>
      </c>
      <c r="G394" s="202">
        <v>25</v>
      </c>
      <c r="H394" s="202">
        <v>5</v>
      </c>
      <c r="I394" s="202">
        <v>2</v>
      </c>
      <c r="J394" s="203">
        <f t="shared" si="12"/>
        <v>0.33333333333333331</v>
      </c>
      <c r="K394" s="203">
        <f t="shared" si="13"/>
        <v>0.13333333333333333</v>
      </c>
      <c r="L394" s="204">
        <v>0.14285714285714299</v>
      </c>
    </row>
    <row r="395" spans="1:12" x14ac:dyDescent="0.35">
      <c r="A395" s="45" t="s">
        <v>1206</v>
      </c>
      <c r="B395" t="s">
        <v>1207</v>
      </c>
      <c r="C395" s="202">
        <v>15</v>
      </c>
      <c r="D395" s="202">
        <v>441</v>
      </c>
      <c r="E395" s="202">
        <v>29</v>
      </c>
      <c r="F395" s="202">
        <v>59</v>
      </c>
      <c r="G395" s="202">
        <v>22</v>
      </c>
      <c r="H395" s="202">
        <v>7</v>
      </c>
      <c r="I395" s="202">
        <v>4</v>
      </c>
      <c r="J395" s="203">
        <f t="shared" si="12"/>
        <v>0.46666666666666667</v>
      </c>
      <c r="K395" s="203">
        <f t="shared" si="13"/>
        <v>0.26666666666666666</v>
      </c>
      <c r="L395" s="204">
        <v>0.11009174311926601</v>
      </c>
    </row>
    <row r="396" spans="1:12" x14ac:dyDescent="0.35">
      <c r="A396" s="45" t="s">
        <v>1208</v>
      </c>
      <c r="B396" t="s">
        <v>1209</v>
      </c>
      <c r="C396" s="202">
        <v>15</v>
      </c>
      <c r="D396" s="202">
        <v>1061</v>
      </c>
      <c r="E396" s="202">
        <v>70</v>
      </c>
      <c r="F396" s="202">
        <v>103</v>
      </c>
      <c r="G396" s="202">
        <v>32</v>
      </c>
      <c r="H396" s="202">
        <v>8</v>
      </c>
      <c r="I396" s="202">
        <v>6</v>
      </c>
      <c r="J396" s="203">
        <f t="shared" si="12"/>
        <v>0.53333333333333333</v>
      </c>
      <c r="K396" s="203">
        <f t="shared" si="13"/>
        <v>0.4</v>
      </c>
      <c r="L396" s="204">
        <v>0.19480519480519501</v>
      </c>
    </row>
    <row r="397" spans="1:12" x14ac:dyDescent="0.35">
      <c r="A397" s="45" t="s">
        <v>1210</v>
      </c>
      <c r="B397" t="s">
        <v>1211</v>
      </c>
      <c r="C397" s="202">
        <v>15</v>
      </c>
      <c r="D397" s="202">
        <v>274</v>
      </c>
      <c r="E397" s="202">
        <v>18</v>
      </c>
      <c r="F397" s="202">
        <v>42</v>
      </c>
      <c r="G397" s="202">
        <v>14</v>
      </c>
      <c r="H397" s="202">
        <v>2</v>
      </c>
      <c r="I397" s="202">
        <v>2</v>
      </c>
      <c r="J397" s="203">
        <f t="shared" si="12"/>
        <v>0.13333333333333333</v>
      </c>
      <c r="K397" s="203">
        <f t="shared" si="13"/>
        <v>0.13333333333333333</v>
      </c>
      <c r="L397" s="204">
        <v>0.75</v>
      </c>
    </row>
    <row r="398" spans="1:12" x14ac:dyDescent="0.35">
      <c r="A398" s="45" t="s">
        <v>1212</v>
      </c>
      <c r="B398" t="s">
        <v>1213</v>
      </c>
      <c r="C398" s="202">
        <v>14</v>
      </c>
      <c r="D398" s="202">
        <v>570</v>
      </c>
      <c r="E398" s="202">
        <v>40</v>
      </c>
      <c r="F398" s="202">
        <v>70</v>
      </c>
      <c r="G398" s="202">
        <v>25</v>
      </c>
      <c r="H398" s="202">
        <v>6</v>
      </c>
      <c r="I398" s="202">
        <v>1</v>
      </c>
      <c r="J398" s="203">
        <f t="shared" si="12"/>
        <v>0.42857142857142855</v>
      </c>
      <c r="K398" s="203">
        <f t="shared" si="13"/>
        <v>7.1428571428571425E-2</v>
      </c>
      <c r="L398" s="204">
        <v>0</v>
      </c>
    </row>
    <row r="399" spans="1:12" x14ac:dyDescent="0.35">
      <c r="A399" s="45" t="s">
        <v>1214</v>
      </c>
      <c r="B399" t="s">
        <v>1215</v>
      </c>
      <c r="C399" s="202">
        <v>14</v>
      </c>
      <c r="D399" s="202">
        <v>151</v>
      </c>
      <c r="E399" s="202">
        <v>10</v>
      </c>
      <c r="F399" s="202">
        <v>32</v>
      </c>
      <c r="G399" s="202">
        <v>11</v>
      </c>
      <c r="H399" s="202">
        <v>8</v>
      </c>
      <c r="I399" s="202">
        <v>2</v>
      </c>
      <c r="J399" s="203">
        <f t="shared" si="12"/>
        <v>0.5714285714285714</v>
      </c>
      <c r="K399" s="203">
        <f t="shared" si="13"/>
        <v>0.14285714285714285</v>
      </c>
      <c r="L399" s="204">
        <v>0</v>
      </c>
    </row>
    <row r="400" spans="1:12" x14ac:dyDescent="0.35">
      <c r="A400" s="45" t="s">
        <v>1216</v>
      </c>
      <c r="B400" t="s">
        <v>1217</v>
      </c>
      <c r="C400" s="202">
        <v>14</v>
      </c>
      <c r="D400" s="202">
        <v>650</v>
      </c>
      <c r="E400" s="202">
        <v>46</v>
      </c>
      <c r="F400" s="202">
        <v>71</v>
      </c>
      <c r="G400" s="202">
        <v>24</v>
      </c>
      <c r="H400" s="202">
        <v>9</v>
      </c>
      <c r="I400" s="202">
        <v>5</v>
      </c>
      <c r="J400" s="203">
        <f t="shared" si="12"/>
        <v>0.6428571428571429</v>
      </c>
      <c r="K400" s="203">
        <f t="shared" si="13"/>
        <v>0.35714285714285715</v>
      </c>
      <c r="L400" s="204">
        <v>6.4000000000000001E-2</v>
      </c>
    </row>
    <row r="401" spans="1:12" x14ac:dyDescent="0.35">
      <c r="A401" s="45" t="s">
        <v>1218</v>
      </c>
      <c r="B401" t="s">
        <v>1219</v>
      </c>
      <c r="C401" s="202">
        <v>14</v>
      </c>
      <c r="D401" s="202">
        <v>253</v>
      </c>
      <c r="E401" s="202">
        <v>18</v>
      </c>
      <c r="F401" s="202">
        <v>48</v>
      </c>
      <c r="G401" s="202">
        <v>18</v>
      </c>
      <c r="H401" s="202">
        <v>3</v>
      </c>
      <c r="I401" s="202">
        <v>0</v>
      </c>
      <c r="J401" s="203">
        <f t="shared" si="12"/>
        <v>0.21428571428571427</v>
      </c>
      <c r="K401" s="203">
        <f t="shared" si="13"/>
        <v>0</v>
      </c>
      <c r="L401" s="204">
        <v>0</v>
      </c>
    </row>
    <row r="402" spans="1:12" x14ac:dyDescent="0.35">
      <c r="A402" s="45" t="s">
        <v>1220</v>
      </c>
      <c r="B402" t="s">
        <v>1221</v>
      </c>
      <c r="C402" s="202">
        <v>14</v>
      </c>
      <c r="D402" s="202">
        <v>1531</v>
      </c>
      <c r="E402" s="202">
        <v>109</v>
      </c>
      <c r="F402" s="202">
        <v>82</v>
      </c>
      <c r="G402" s="202">
        <v>24</v>
      </c>
      <c r="H402" s="202">
        <v>11</v>
      </c>
      <c r="I402" s="202">
        <v>11</v>
      </c>
      <c r="J402" s="203">
        <f t="shared" si="12"/>
        <v>0.7857142857142857</v>
      </c>
      <c r="K402" s="203">
        <f t="shared" si="13"/>
        <v>0.7857142857142857</v>
      </c>
      <c r="L402" s="204">
        <v>0.116666666666667</v>
      </c>
    </row>
    <row r="403" spans="1:12" x14ac:dyDescent="0.35">
      <c r="A403" s="45" t="s">
        <v>1222</v>
      </c>
      <c r="B403" t="s">
        <v>1223</v>
      </c>
      <c r="C403" s="202">
        <v>14</v>
      </c>
      <c r="D403" s="202">
        <v>345</v>
      </c>
      <c r="E403" s="202">
        <v>24</v>
      </c>
      <c r="F403" s="202">
        <v>45</v>
      </c>
      <c r="G403" s="202">
        <v>21</v>
      </c>
      <c r="H403" s="202">
        <v>4</v>
      </c>
      <c r="I403" s="202">
        <v>3</v>
      </c>
      <c r="J403" s="203">
        <f t="shared" si="12"/>
        <v>0.2857142857142857</v>
      </c>
      <c r="K403" s="203">
        <f t="shared" si="13"/>
        <v>0.21428571428571427</v>
      </c>
      <c r="L403" s="204">
        <v>0.44230769230769201</v>
      </c>
    </row>
    <row r="404" spans="1:12" x14ac:dyDescent="0.35">
      <c r="A404" s="45" t="s">
        <v>1224</v>
      </c>
      <c r="B404" t="s">
        <v>1225</v>
      </c>
      <c r="C404" s="202">
        <v>14</v>
      </c>
      <c r="D404" s="202">
        <v>2029</v>
      </c>
      <c r="E404" s="202">
        <v>144</v>
      </c>
      <c r="F404" s="202">
        <v>100</v>
      </c>
      <c r="G404" s="202">
        <v>32</v>
      </c>
      <c r="H404" s="202">
        <v>7</v>
      </c>
      <c r="I404" s="202">
        <v>5</v>
      </c>
      <c r="J404" s="203">
        <f t="shared" si="12"/>
        <v>0.5</v>
      </c>
      <c r="K404" s="203">
        <f t="shared" si="13"/>
        <v>0.35714285714285715</v>
      </c>
      <c r="L404" s="204">
        <v>3.9215686274509803E-2</v>
      </c>
    </row>
    <row r="405" spans="1:12" x14ac:dyDescent="0.35">
      <c r="A405" s="45" t="s">
        <v>1226</v>
      </c>
      <c r="B405" t="s">
        <v>1227</v>
      </c>
      <c r="C405" s="202">
        <v>14</v>
      </c>
      <c r="D405" s="202">
        <v>1244</v>
      </c>
      <c r="E405" s="202">
        <v>88</v>
      </c>
      <c r="F405" s="202">
        <v>93</v>
      </c>
      <c r="G405" s="202">
        <v>28</v>
      </c>
      <c r="H405" s="202">
        <v>6</v>
      </c>
      <c r="I405" s="202">
        <v>4</v>
      </c>
      <c r="J405" s="203">
        <f t="shared" si="12"/>
        <v>0.42857142857142855</v>
      </c>
      <c r="K405" s="203">
        <f t="shared" si="13"/>
        <v>0.2857142857142857</v>
      </c>
      <c r="L405" s="204">
        <v>0</v>
      </c>
    </row>
    <row r="406" spans="1:12" x14ac:dyDescent="0.35">
      <c r="A406" s="45" t="s">
        <v>1228</v>
      </c>
      <c r="B406" t="e">
        <v>#N/A</v>
      </c>
      <c r="C406" s="202">
        <v>14</v>
      </c>
      <c r="D406" s="202">
        <v>309</v>
      </c>
      <c r="E406" s="202">
        <v>22</v>
      </c>
      <c r="F406" s="202">
        <v>42</v>
      </c>
      <c r="G406" s="202">
        <v>16</v>
      </c>
      <c r="H406" s="202">
        <v>7</v>
      </c>
      <c r="I406" s="202">
        <v>2</v>
      </c>
      <c r="J406" s="203">
        <f t="shared" si="12"/>
        <v>0.5</v>
      </c>
      <c r="K406" s="203">
        <f t="shared" si="13"/>
        <v>0.14285714285714285</v>
      </c>
      <c r="L406" s="204">
        <v>0</v>
      </c>
    </row>
    <row r="407" spans="1:12" x14ac:dyDescent="0.35">
      <c r="A407" s="45" t="s">
        <v>1229</v>
      </c>
      <c r="B407" t="s">
        <v>532</v>
      </c>
      <c r="C407" s="202">
        <v>14</v>
      </c>
      <c r="D407" s="202">
        <v>560</v>
      </c>
      <c r="E407" s="202">
        <v>40</v>
      </c>
      <c r="F407" s="202">
        <v>59</v>
      </c>
      <c r="G407" s="202">
        <v>22</v>
      </c>
      <c r="H407" s="202">
        <v>4</v>
      </c>
      <c r="I407" s="202">
        <v>2</v>
      </c>
      <c r="J407" s="203">
        <f t="shared" si="12"/>
        <v>0.2857142857142857</v>
      </c>
      <c r="K407" s="203">
        <f t="shared" si="13"/>
        <v>0.14285714285714285</v>
      </c>
      <c r="L407" s="204">
        <v>0.16129032258064499</v>
      </c>
    </row>
    <row r="408" spans="1:12" x14ac:dyDescent="0.35">
      <c r="A408" s="45" t="s">
        <v>1230</v>
      </c>
      <c r="B408" t="s">
        <v>1231</v>
      </c>
      <c r="C408" s="202">
        <v>14</v>
      </c>
      <c r="D408" s="202">
        <v>210</v>
      </c>
      <c r="E408" s="202">
        <v>15</v>
      </c>
      <c r="F408" s="202">
        <v>39</v>
      </c>
      <c r="G408" s="202">
        <v>16</v>
      </c>
      <c r="H408" s="202">
        <v>6</v>
      </c>
      <c r="I408" s="202">
        <v>2</v>
      </c>
      <c r="J408" s="203">
        <f t="shared" si="12"/>
        <v>0.42857142857142855</v>
      </c>
      <c r="K408" s="203">
        <f t="shared" si="13"/>
        <v>0.14285714285714285</v>
      </c>
      <c r="L408" s="204">
        <v>0.33333333333333298</v>
      </c>
    </row>
    <row r="409" spans="1:12" x14ac:dyDescent="0.35">
      <c r="A409" s="45" t="s">
        <v>1232</v>
      </c>
      <c r="B409" t="e">
        <v>#N/A</v>
      </c>
      <c r="C409" s="202">
        <v>14</v>
      </c>
      <c r="D409" s="202">
        <v>266</v>
      </c>
      <c r="E409" s="202">
        <v>19</v>
      </c>
      <c r="F409" s="202">
        <v>30</v>
      </c>
      <c r="G409" s="202">
        <v>12</v>
      </c>
      <c r="H409" s="202">
        <v>8</v>
      </c>
      <c r="I409" s="202">
        <v>0</v>
      </c>
      <c r="J409" s="203">
        <f t="shared" si="12"/>
        <v>0.5714285714285714</v>
      </c>
      <c r="K409" s="203">
        <f t="shared" si="13"/>
        <v>0</v>
      </c>
      <c r="L409" s="204">
        <v>0</v>
      </c>
    </row>
    <row r="410" spans="1:12" x14ac:dyDescent="0.35">
      <c r="A410" s="45" t="s">
        <v>1233</v>
      </c>
      <c r="B410" t="s">
        <v>1234</v>
      </c>
      <c r="C410" s="202">
        <v>13</v>
      </c>
      <c r="D410" s="202">
        <v>159</v>
      </c>
      <c r="E410" s="202">
        <v>12</v>
      </c>
      <c r="F410" s="202">
        <v>37</v>
      </c>
      <c r="G410" s="202">
        <v>16</v>
      </c>
      <c r="H410" s="202">
        <v>3</v>
      </c>
      <c r="I410" s="202">
        <v>3</v>
      </c>
      <c r="J410" s="203">
        <f t="shared" si="12"/>
        <v>0.23076923076923078</v>
      </c>
      <c r="K410" s="203">
        <f t="shared" si="13"/>
        <v>0.23076923076923078</v>
      </c>
      <c r="L410" s="204">
        <v>0</v>
      </c>
    </row>
    <row r="411" spans="1:12" x14ac:dyDescent="0.35">
      <c r="A411" s="45" t="s">
        <v>1235</v>
      </c>
      <c r="B411" t="s">
        <v>1236</v>
      </c>
      <c r="C411" s="202">
        <v>13</v>
      </c>
      <c r="D411" s="202">
        <v>284</v>
      </c>
      <c r="E411" s="202">
        <v>21</v>
      </c>
      <c r="F411" s="202">
        <v>46</v>
      </c>
      <c r="G411" s="202">
        <v>15</v>
      </c>
      <c r="H411" s="202">
        <v>7</v>
      </c>
      <c r="I411" s="202">
        <v>2</v>
      </c>
      <c r="J411" s="203">
        <f t="shared" si="12"/>
        <v>0.53846153846153844</v>
      </c>
      <c r="K411" s="203">
        <f t="shared" si="13"/>
        <v>0.15384615384615385</v>
      </c>
      <c r="L411" s="204">
        <v>0.155555555555556</v>
      </c>
    </row>
    <row r="412" spans="1:12" x14ac:dyDescent="0.35">
      <c r="A412" s="45" t="s">
        <v>1237</v>
      </c>
      <c r="B412" t="s">
        <v>1238</v>
      </c>
      <c r="C412" s="202">
        <v>13</v>
      </c>
      <c r="D412" s="202">
        <v>708</v>
      </c>
      <c r="E412" s="202">
        <v>54</v>
      </c>
      <c r="F412" s="202">
        <v>56</v>
      </c>
      <c r="G412" s="202">
        <v>22</v>
      </c>
      <c r="H412" s="202">
        <v>8</v>
      </c>
      <c r="I412" s="202">
        <v>5</v>
      </c>
      <c r="J412" s="203">
        <f t="shared" si="12"/>
        <v>0.61538461538461542</v>
      </c>
      <c r="K412" s="203">
        <f t="shared" si="13"/>
        <v>0.38461538461538464</v>
      </c>
      <c r="L412" s="204">
        <v>0.24137931034482801</v>
      </c>
    </row>
    <row r="413" spans="1:12" x14ac:dyDescent="0.35">
      <c r="A413" s="45" t="s">
        <v>1239</v>
      </c>
      <c r="B413" t="s">
        <v>1240</v>
      </c>
      <c r="C413" s="202">
        <v>13</v>
      </c>
      <c r="D413" s="202">
        <v>458</v>
      </c>
      <c r="E413" s="202">
        <v>35</v>
      </c>
      <c r="F413" s="202">
        <v>55</v>
      </c>
      <c r="G413" s="202">
        <v>20</v>
      </c>
      <c r="H413" s="202">
        <v>4</v>
      </c>
      <c r="I413" s="202">
        <v>3</v>
      </c>
      <c r="J413" s="203">
        <f t="shared" si="12"/>
        <v>0.30769230769230771</v>
      </c>
      <c r="K413" s="203">
        <f t="shared" si="13"/>
        <v>0.23076923076923078</v>
      </c>
      <c r="L413" s="204">
        <v>0</v>
      </c>
    </row>
    <row r="414" spans="1:12" x14ac:dyDescent="0.35">
      <c r="A414" s="45" t="s">
        <v>1241</v>
      </c>
      <c r="B414" t="s">
        <v>1242</v>
      </c>
      <c r="C414" s="202">
        <v>13</v>
      </c>
      <c r="D414" s="202">
        <v>169</v>
      </c>
      <c r="E414" s="202">
        <v>13</v>
      </c>
      <c r="F414" s="202">
        <v>55</v>
      </c>
      <c r="G414" s="202">
        <v>18</v>
      </c>
      <c r="H414" s="202">
        <v>4</v>
      </c>
      <c r="I414" s="202">
        <v>1</v>
      </c>
      <c r="J414" s="203">
        <f t="shared" si="12"/>
        <v>0.30769230769230771</v>
      </c>
      <c r="K414" s="203">
        <f t="shared" si="13"/>
        <v>7.6923076923076927E-2</v>
      </c>
      <c r="L414" s="204">
        <v>9.2592592592592601E-2</v>
      </c>
    </row>
    <row r="415" spans="1:12" x14ac:dyDescent="0.35">
      <c r="A415" s="45" t="s">
        <v>1243</v>
      </c>
      <c r="B415" t="s">
        <v>1244</v>
      </c>
      <c r="C415" s="202">
        <v>13</v>
      </c>
      <c r="D415" s="202">
        <v>165</v>
      </c>
      <c r="E415" s="202">
        <v>12</v>
      </c>
      <c r="F415" s="202">
        <v>31</v>
      </c>
      <c r="G415" s="202">
        <v>13</v>
      </c>
      <c r="H415" s="202">
        <v>3</v>
      </c>
      <c r="I415" s="202">
        <v>2</v>
      </c>
      <c r="J415" s="203">
        <f t="shared" si="12"/>
        <v>0.23076923076923078</v>
      </c>
      <c r="K415" s="203">
        <f t="shared" si="13"/>
        <v>0.15384615384615385</v>
      </c>
      <c r="L415" s="204">
        <v>0</v>
      </c>
    </row>
    <row r="416" spans="1:12" x14ac:dyDescent="0.35">
      <c r="A416" s="45" t="s">
        <v>1245</v>
      </c>
      <c r="B416" t="s">
        <v>1246</v>
      </c>
      <c r="C416" s="202">
        <v>13</v>
      </c>
      <c r="D416" s="202">
        <v>193</v>
      </c>
      <c r="E416" s="202">
        <v>14</v>
      </c>
      <c r="F416" s="202">
        <v>45</v>
      </c>
      <c r="G416" s="202">
        <v>16</v>
      </c>
      <c r="H416" s="202">
        <v>3</v>
      </c>
      <c r="I416" s="202">
        <v>2</v>
      </c>
      <c r="J416" s="203">
        <f t="shared" si="12"/>
        <v>0.23076923076923078</v>
      </c>
      <c r="K416" s="203">
        <f t="shared" si="13"/>
        <v>0.15384615384615385</v>
      </c>
      <c r="L416" s="204">
        <v>0.36</v>
      </c>
    </row>
    <row r="417" spans="1:12" x14ac:dyDescent="0.35">
      <c r="A417" s="45" t="s">
        <v>1247</v>
      </c>
      <c r="B417" t="s">
        <v>1248</v>
      </c>
      <c r="C417" s="202">
        <v>13</v>
      </c>
      <c r="D417" s="202">
        <v>146</v>
      </c>
      <c r="E417" s="202">
        <v>11</v>
      </c>
      <c r="F417" s="202">
        <v>33</v>
      </c>
      <c r="G417" s="202">
        <v>14</v>
      </c>
      <c r="H417" s="202">
        <v>1</v>
      </c>
      <c r="I417" s="202">
        <v>2</v>
      </c>
      <c r="J417" s="203">
        <f t="shared" si="12"/>
        <v>7.6923076923076927E-2</v>
      </c>
      <c r="K417" s="203">
        <f t="shared" si="13"/>
        <v>0.15384615384615385</v>
      </c>
      <c r="L417" s="204">
        <v>0</v>
      </c>
    </row>
    <row r="418" spans="1:12" x14ac:dyDescent="0.35">
      <c r="A418" s="45" t="s">
        <v>1249</v>
      </c>
      <c r="B418" t="s">
        <v>1250</v>
      </c>
      <c r="C418" s="202">
        <v>12</v>
      </c>
      <c r="D418" s="202">
        <v>172</v>
      </c>
      <c r="E418" s="202">
        <v>14</v>
      </c>
      <c r="F418" s="202">
        <v>36</v>
      </c>
      <c r="G418" s="202">
        <v>16</v>
      </c>
      <c r="H418" s="202">
        <v>4</v>
      </c>
      <c r="I418" s="202">
        <v>1</v>
      </c>
      <c r="J418" s="203">
        <f t="shared" si="12"/>
        <v>0.33333333333333331</v>
      </c>
      <c r="K418" s="203">
        <f t="shared" si="13"/>
        <v>8.3333333333333329E-2</v>
      </c>
      <c r="L418" s="204">
        <v>0.63265306122449005</v>
      </c>
    </row>
    <row r="419" spans="1:12" x14ac:dyDescent="0.35">
      <c r="A419" s="45" t="s">
        <v>1251</v>
      </c>
      <c r="B419" t="s">
        <v>1252</v>
      </c>
      <c r="C419" s="202">
        <v>12</v>
      </c>
      <c r="D419" s="202">
        <v>1125</v>
      </c>
      <c r="E419" s="202">
        <v>93</v>
      </c>
      <c r="F419" s="202">
        <v>75</v>
      </c>
      <c r="G419" s="202">
        <v>25</v>
      </c>
      <c r="H419" s="202">
        <v>9</v>
      </c>
      <c r="I419" s="202">
        <v>7</v>
      </c>
      <c r="J419" s="203">
        <f t="shared" si="12"/>
        <v>0.75</v>
      </c>
      <c r="K419" s="203">
        <f t="shared" si="13"/>
        <v>0.58333333333333337</v>
      </c>
      <c r="L419" s="204">
        <v>0</v>
      </c>
    </row>
    <row r="420" spans="1:12" x14ac:dyDescent="0.35">
      <c r="A420" s="45" t="s">
        <v>1253</v>
      </c>
      <c r="B420" t="s">
        <v>1254</v>
      </c>
      <c r="C420" s="202">
        <v>12</v>
      </c>
      <c r="D420" s="202">
        <v>495</v>
      </c>
      <c r="E420" s="202">
        <v>41</v>
      </c>
      <c r="F420" s="202">
        <v>69</v>
      </c>
      <c r="G420" s="202">
        <v>22</v>
      </c>
      <c r="H420" s="202">
        <v>8</v>
      </c>
      <c r="I420" s="202">
        <v>4</v>
      </c>
      <c r="J420" s="203">
        <f t="shared" si="12"/>
        <v>0.66666666666666663</v>
      </c>
      <c r="K420" s="203">
        <f t="shared" si="13"/>
        <v>0.33333333333333331</v>
      </c>
      <c r="L420" s="204">
        <v>0</v>
      </c>
    </row>
    <row r="421" spans="1:12" x14ac:dyDescent="0.35">
      <c r="A421" s="45" t="s">
        <v>1255</v>
      </c>
      <c r="B421" t="s">
        <v>1256</v>
      </c>
      <c r="C421" s="202">
        <v>12</v>
      </c>
      <c r="D421" s="202">
        <v>182</v>
      </c>
      <c r="E421" s="202">
        <v>15</v>
      </c>
      <c r="F421" s="202">
        <v>36</v>
      </c>
      <c r="G421" s="202">
        <v>11</v>
      </c>
      <c r="H421" s="202">
        <v>8</v>
      </c>
      <c r="I421" s="202">
        <v>1</v>
      </c>
      <c r="J421" s="203">
        <f t="shared" si="12"/>
        <v>0.66666666666666663</v>
      </c>
      <c r="K421" s="203">
        <f t="shared" si="13"/>
        <v>8.3333333333333329E-2</v>
      </c>
      <c r="L421" s="204">
        <v>9.3023255813953501E-2</v>
      </c>
    </row>
    <row r="422" spans="1:12" x14ac:dyDescent="0.35">
      <c r="A422" s="45" t="s">
        <v>1257</v>
      </c>
      <c r="B422" t="s">
        <v>1258</v>
      </c>
      <c r="C422" s="202">
        <v>12</v>
      </c>
      <c r="D422" s="202">
        <v>136</v>
      </c>
      <c r="E422" s="202">
        <v>11</v>
      </c>
      <c r="F422" s="202">
        <v>12</v>
      </c>
      <c r="G422" s="202">
        <v>5</v>
      </c>
      <c r="H422" s="202">
        <v>2</v>
      </c>
      <c r="I422" s="202">
        <v>0</v>
      </c>
      <c r="J422" s="203">
        <f t="shared" si="12"/>
        <v>0.16666666666666666</v>
      </c>
      <c r="K422" s="203">
        <f t="shared" si="13"/>
        <v>0</v>
      </c>
      <c r="L422" s="204">
        <v>0</v>
      </c>
    </row>
    <row r="423" spans="1:12" x14ac:dyDescent="0.35">
      <c r="A423" s="45" t="s">
        <v>1259</v>
      </c>
      <c r="B423" t="s">
        <v>1260</v>
      </c>
      <c r="C423" s="202">
        <v>12</v>
      </c>
      <c r="D423" s="202">
        <v>986</v>
      </c>
      <c r="E423" s="202">
        <v>82</v>
      </c>
      <c r="F423" s="202">
        <v>75</v>
      </c>
      <c r="G423" s="202">
        <v>22</v>
      </c>
      <c r="H423" s="202">
        <v>7</v>
      </c>
      <c r="I423" s="202">
        <v>5</v>
      </c>
      <c r="J423" s="203">
        <f t="shared" si="12"/>
        <v>0.58333333333333337</v>
      </c>
      <c r="K423" s="203">
        <f t="shared" si="13"/>
        <v>0.41666666666666669</v>
      </c>
      <c r="L423" s="204">
        <v>0</v>
      </c>
    </row>
    <row r="424" spans="1:12" x14ac:dyDescent="0.35">
      <c r="A424" s="45" t="s">
        <v>1261</v>
      </c>
      <c r="B424" t="s">
        <v>1262</v>
      </c>
      <c r="C424" s="202">
        <v>12</v>
      </c>
      <c r="D424" s="202">
        <v>286</v>
      </c>
      <c r="E424" s="202">
        <v>23</v>
      </c>
      <c r="F424" s="202">
        <v>54</v>
      </c>
      <c r="G424" s="202">
        <v>18</v>
      </c>
      <c r="H424" s="202">
        <v>3</v>
      </c>
      <c r="I424" s="202">
        <v>1</v>
      </c>
      <c r="J424" s="203">
        <f t="shared" si="12"/>
        <v>0.25</v>
      </c>
      <c r="K424" s="203">
        <f t="shared" si="13"/>
        <v>8.3333333333333329E-2</v>
      </c>
      <c r="L424" s="204">
        <v>0.116279069767442</v>
      </c>
    </row>
    <row r="425" spans="1:12" x14ac:dyDescent="0.35">
      <c r="A425" s="45" t="s">
        <v>1263</v>
      </c>
      <c r="B425" t="s">
        <v>1264</v>
      </c>
      <c r="C425" s="202">
        <v>12</v>
      </c>
      <c r="D425" s="202">
        <v>84</v>
      </c>
      <c r="E425" s="202">
        <v>7</v>
      </c>
      <c r="F425" s="202">
        <v>16</v>
      </c>
      <c r="G425" s="202">
        <v>6</v>
      </c>
      <c r="H425" s="202">
        <v>2</v>
      </c>
      <c r="I425" s="202">
        <v>0</v>
      </c>
      <c r="J425" s="203">
        <f t="shared" si="12"/>
        <v>0.16666666666666666</v>
      </c>
      <c r="K425" s="203">
        <f t="shared" si="13"/>
        <v>0</v>
      </c>
      <c r="L425" s="204">
        <v>0.20689655172413801</v>
      </c>
    </row>
    <row r="426" spans="1:12" x14ac:dyDescent="0.35">
      <c r="A426" s="45" t="s">
        <v>1265</v>
      </c>
      <c r="B426" t="e">
        <v>#N/A</v>
      </c>
      <c r="C426" s="202">
        <v>12</v>
      </c>
      <c r="D426" s="202">
        <v>242</v>
      </c>
      <c r="E426" s="202">
        <v>20</v>
      </c>
      <c r="F426" s="202">
        <v>42</v>
      </c>
      <c r="G426" s="202">
        <v>12</v>
      </c>
      <c r="H426" s="202">
        <v>8</v>
      </c>
      <c r="I426" s="202">
        <v>0</v>
      </c>
      <c r="J426" s="203">
        <f t="shared" si="12"/>
        <v>0.66666666666666663</v>
      </c>
      <c r="K426" s="203">
        <f t="shared" si="13"/>
        <v>0</v>
      </c>
      <c r="L426" s="204">
        <v>0</v>
      </c>
    </row>
    <row r="427" spans="1:12" x14ac:dyDescent="0.35">
      <c r="A427" s="45" t="s">
        <v>1266</v>
      </c>
      <c r="B427" t="s">
        <v>1267</v>
      </c>
      <c r="C427" s="202">
        <v>11</v>
      </c>
      <c r="D427" s="202">
        <v>392</v>
      </c>
      <c r="E427" s="202">
        <v>35</v>
      </c>
      <c r="F427" s="202">
        <v>67</v>
      </c>
      <c r="G427" s="202">
        <v>21</v>
      </c>
      <c r="H427" s="202">
        <v>7</v>
      </c>
      <c r="I427" s="202">
        <v>3</v>
      </c>
      <c r="J427" s="203">
        <f t="shared" si="12"/>
        <v>0.63636363636363635</v>
      </c>
      <c r="K427" s="203">
        <f t="shared" si="13"/>
        <v>0.27272727272727271</v>
      </c>
      <c r="L427" s="204">
        <v>0.209302325581395</v>
      </c>
    </row>
    <row r="428" spans="1:12" x14ac:dyDescent="0.35">
      <c r="A428" s="45" t="s">
        <v>1268</v>
      </c>
      <c r="B428" t="s">
        <v>1037</v>
      </c>
      <c r="C428" s="202">
        <v>11</v>
      </c>
      <c r="D428" s="202">
        <v>218</v>
      </c>
      <c r="E428" s="202">
        <v>19</v>
      </c>
      <c r="F428" s="202">
        <v>20</v>
      </c>
      <c r="G428" s="202">
        <v>8</v>
      </c>
      <c r="H428" s="202">
        <v>3</v>
      </c>
      <c r="I428" s="202">
        <v>0</v>
      </c>
      <c r="J428" s="203">
        <f t="shared" si="12"/>
        <v>0.27272727272727271</v>
      </c>
      <c r="K428" s="203">
        <f t="shared" si="13"/>
        <v>0</v>
      </c>
      <c r="L428" s="204">
        <v>0.18918918918918901</v>
      </c>
    </row>
    <row r="429" spans="1:12" x14ac:dyDescent="0.35">
      <c r="A429" s="45" t="s">
        <v>1269</v>
      </c>
      <c r="B429" t="e">
        <v>#N/A</v>
      </c>
      <c r="C429" s="202">
        <v>11</v>
      </c>
      <c r="D429" s="202">
        <v>22</v>
      </c>
      <c r="E429" s="202">
        <v>2</v>
      </c>
      <c r="F429" s="202">
        <v>1</v>
      </c>
      <c r="G429" s="202">
        <v>1</v>
      </c>
      <c r="H429" s="202">
        <v>0</v>
      </c>
      <c r="I429" s="202">
        <v>0</v>
      </c>
      <c r="J429" s="203">
        <f t="shared" si="12"/>
        <v>0</v>
      </c>
      <c r="K429" s="203">
        <f t="shared" si="13"/>
        <v>0</v>
      </c>
      <c r="L429" s="204">
        <v>0.2</v>
      </c>
    </row>
    <row r="430" spans="1:12" x14ac:dyDescent="0.35">
      <c r="A430" s="45" t="s">
        <v>1270</v>
      </c>
      <c r="B430" t="s">
        <v>1271</v>
      </c>
      <c r="C430" s="202">
        <v>11</v>
      </c>
      <c r="D430" s="202">
        <v>910</v>
      </c>
      <c r="E430" s="202">
        <v>82</v>
      </c>
      <c r="F430" s="202">
        <v>88</v>
      </c>
      <c r="G430" s="202">
        <v>25</v>
      </c>
      <c r="H430" s="202">
        <v>4</v>
      </c>
      <c r="I430" s="202">
        <v>3</v>
      </c>
      <c r="J430" s="203">
        <f t="shared" si="12"/>
        <v>0.36363636363636365</v>
      </c>
      <c r="K430" s="203">
        <f t="shared" si="13"/>
        <v>0.27272727272727271</v>
      </c>
      <c r="L430" s="204">
        <v>0</v>
      </c>
    </row>
    <row r="431" spans="1:12" x14ac:dyDescent="0.35">
      <c r="A431" s="45" t="s">
        <v>1272</v>
      </c>
      <c r="B431" t="s">
        <v>1273</v>
      </c>
      <c r="C431" s="202">
        <v>11</v>
      </c>
      <c r="D431" s="202">
        <v>453</v>
      </c>
      <c r="E431" s="202">
        <v>41</v>
      </c>
      <c r="F431" s="202">
        <v>61</v>
      </c>
      <c r="G431" s="202">
        <v>22</v>
      </c>
      <c r="H431" s="202">
        <v>3</v>
      </c>
      <c r="I431" s="202">
        <v>3</v>
      </c>
      <c r="J431" s="203">
        <f t="shared" si="12"/>
        <v>0.27272727272727271</v>
      </c>
      <c r="K431" s="203">
        <f t="shared" si="13"/>
        <v>0.27272727272727271</v>
      </c>
      <c r="L431" s="204">
        <v>0</v>
      </c>
    </row>
    <row r="432" spans="1:12" x14ac:dyDescent="0.35">
      <c r="A432" s="45" t="s">
        <v>1274</v>
      </c>
      <c r="B432" t="s">
        <v>1275</v>
      </c>
      <c r="C432" s="202">
        <v>11</v>
      </c>
      <c r="D432" s="202">
        <v>154</v>
      </c>
      <c r="E432" s="202">
        <v>14</v>
      </c>
      <c r="F432" s="202">
        <v>34</v>
      </c>
      <c r="G432" s="202">
        <v>17</v>
      </c>
      <c r="H432" s="202">
        <v>4</v>
      </c>
      <c r="I432" s="202">
        <v>2</v>
      </c>
      <c r="J432" s="203">
        <f t="shared" si="12"/>
        <v>0.36363636363636365</v>
      </c>
      <c r="K432" s="203">
        <f t="shared" si="13"/>
        <v>0.18181818181818182</v>
      </c>
      <c r="L432" s="204">
        <v>0</v>
      </c>
    </row>
    <row r="433" spans="1:12" x14ac:dyDescent="0.35">
      <c r="A433" s="45" t="s">
        <v>1276</v>
      </c>
      <c r="B433" t="s">
        <v>489</v>
      </c>
      <c r="C433" s="202">
        <v>11</v>
      </c>
      <c r="D433" s="202">
        <v>1129</v>
      </c>
      <c r="E433" s="202">
        <v>102</v>
      </c>
      <c r="F433" s="202">
        <v>88</v>
      </c>
      <c r="G433" s="202">
        <v>27</v>
      </c>
      <c r="H433" s="202">
        <v>6</v>
      </c>
      <c r="I433" s="202">
        <v>6</v>
      </c>
      <c r="J433" s="203">
        <f t="shared" si="12"/>
        <v>0.54545454545454541</v>
      </c>
      <c r="K433" s="203">
        <f t="shared" si="13"/>
        <v>0.54545454545454541</v>
      </c>
      <c r="L433" s="204">
        <v>0.78723404255319196</v>
      </c>
    </row>
    <row r="434" spans="1:12" x14ac:dyDescent="0.35">
      <c r="A434" s="45" t="s">
        <v>1277</v>
      </c>
      <c r="B434" t="s">
        <v>1278</v>
      </c>
      <c r="C434" s="202">
        <v>11</v>
      </c>
      <c r="D434" s="202">
        <v>409</v>
      </c>
      <c r="E434" s="202">
        <v>37</v>
      </c>
      <c r="F434" s="202">
        <v>63</v>
      </c>
      <c r="G434" s="202">
        <v>21</v>
      </c>
      <c r="H434" s="202">
        <v>3</v>
      </c>
      <c r="I434" s="202">
        <v>3</v>
      </c>
      <c r="J434" s="203">
        <f t="shared" si="12"/>
        <v>0.27272727272727271</v>
      </c>
      <c r="K434" s="203">
        <f t="shared" si="13"/>
        <v>0.27272727272727271</v>
      </c>
      <c r="L434" s="204">
        <v>0.125</v>
      </c>
    </row>
    <row r="435" spans="1:12" x14ac:dyDescent="0.35">
      <c r="A435" s="45" t="s">
        <v>1279</v>
      </c>
      <c r="B435" t="s">
        <v>1280</v>
      </c>
      <c r="C435" s="202">
        <v>11</v>
      </c>
      <c r="D435" s="202">
        <v>147</v>
      </c>
      <c r="E435" s="202">
        <v>13</v>
      </c>
      <c r="F435" s="202">
        <v>27</v>
      </c>
      <c r="G435" s="202">
        <v>13</v>
      </c>
      <c r="H435" s="202">
        <v>7</v>
      </c>
      <c r="I435" s="202">
        <v>1</v>
      </c>
      <c r="J435" s="203">
        <f t="shared" si="12"/>
        <v>0.63636363636363635</v>
      </c>
      <c r="K435" s="203">
        <f t="shared" si="13"/>
        <v>9.0909090909090912E-2</v>
      </c>
      <c r="L435" s="204">
        <v>0</v>
      </c>
    </row>
    <row r="436" spans="1:12" x14ac:dyDescent="0.35">
      <c r="A436" s="45" t="s">
        <v>1281</v>
      </c>
      <c r="B436" t="e">
        <v>#N/A</v>
      </c>
      <c r="C436" s="202">
        <v>11</v>
      </c>
      <c r="D436" s="202">
        <v>231</v>
      </c>
      <c r="E436" s="202">
        <v>21</v>
      </c>
      <c r="F436" s="202">
        <v>44</v>
      </c>
      <c r="G436" s="202">
        <v>13</v>
      </c>
      <c r="H436" s="202">
        <v>7</v>
      </c>
      <c r="I436" s="202">
        <v>0</v>
      </c>
      <c r="J436" s="203">
        <f t="shared" si="12"/>
        <v>0.63636363636363635</v>
      </c>
      <c r="K436" s="203">
        <f t="shared" si="13"/>
        <v>0</v>
      </c>
      <c r="L436" s="204">
        <v>0.19277108433734899</v>
      </c>
    </row>
    <row r="437" spans="1:12" x14ac:dyDescent="0.35">
      <c r="A437" s="45" t="s">
        <v>1282</v>
      </c>
      <c r="B437" t="s">
        <v>1283</v>
      </c>
      <c r="C437" s="202">
        <v>10</v>
      </c>
      <c r="D437" s="202">
        <v>70</v>
      </c>
      <c r="E437" s="202">
        <v>7</v>
      </c>
      <c r="F437" s="202">
        <v>19</v>
      </c>
      <c r="G437" s="202">
        <v>7</v>
      </c>
      <c r="H437" s="202">
        <v>2</v>
      </c>
      <c r="I437" s="202">
        <v>0</v>
      </c>
      <c r="J437" s="203">
        <f t="shared" si="12"/>
        <v>0.2</v>
      </c>
      <c r="K437" s="203">
        <f t="shared" si="13"/>
        <v>0</v>
      </c>
      <c r="L437" s="204">
        <v>9.8039215686274495E-2</v>
      </c>
    </row>
    <row r="438" spans="1:12" x14ac:dyDescent="0.35">
      <c r="A438" s="45" t="s">
        <v>1284</v>
      </c>
      <c r="B438" t="s">
        <v>1285</v>
      </c>
      <c r="C438" s="202">
        <v>10</v>
      </c>
      <c r="D438" s="202">
        <v>86</v>
      </c>
      <c r="E438" s="202">
        <v>8</v>
      </c>
      <c r="F438" s="202">
        <v>29</v>
      </c>
      <c r="G438" s="202">
        <v>13</v>
      </c>
      <c r="H438" s="202">
        <v>2</v>
      </c>
      <c r="I438" s="202">
        <v>1</v>
      </c>
      <c r="J438" s="203">
        <f t="shared" si="12"/>
        <v>0.2</v>
      </c>
      <c r="K438" s="203">
        <f t="shared" si="13"/>
        <v>0.1</v>
      </c>
      <c r="L438" s="204">
        <v>0</v>
      </c>
    </row>
    <row r="439" spans="1:12" x14ac:dyDescent="0.35">
      <c r="A439" s="45" t="s">
        <v>1286</v>
      </c>
      <c r="B439" t="e">
        <v>#N/A</v>
      </c>
      <c r="C439" s="202">
        <v>10</v>
      </c>
      <c r="D439" s="202">
        <v>336</v>
      </c>
      <c r="E439" s="202">
        <v>33</v>
      </c>
      <c r="F439" s="202">
        <v>51</v>
      </c>
      <c r="G439" s="202">
        <v>18</v>
      </c>
      <c r="H439" s="202">
        <v>2</v>
      </c>
      <c r="I439" s="202">
        <v>1</v>
      </c>
      <c r="J439" s="203">
        <f t="shared" si="12"/>
        <v>0.2</v>
      </c>
      <c r="K439" s="203">
        <f t="shared" si="13"/>
        <v>0.1</v>
      </c>
      <c r="L439" s="204">
        <v>0.17857142857142899</v>
      </c>
    </row>
    <row r="440" spans="1:12" x14ac:dyDescent="0.35">
      <c r="A440" s="45" t="s">
        <v>1287</v>
      </c>
      <c r="B440" t="s">
        <v>1288</v>
      </c>
      <c r="C440" s="202">
        <v>10</v>
      </c>
      <c r="D440" s="202">
        <v>131</v>
      </c>
      <c r="E440" s="202">
        <v>13</v>
      </c>
      <c r="F440" s="202">
        <v>31</v>
      </c>
      <c r="G440" s="202">
        <v>13</v>
      </c>
      <c r="H440" s="202">
        <v>3</v>
      </c>
      <c r="I440" s="202">
        <v>4</v>
      </c>
      <c r="J440" s="203">
        <f t="shared" si="12"/>
        <v>0.3</v>
      </c>
      <c r="K440" s="203">
        <f t="shared" si="13"/>
        <v>0.4</v>
      </c>
      <c r="L440" s="204">
        <v>0</v>
      </c>
    </row>
    <row r="441" spans="1:12" x14ac:dyDescent="0.35">
      <c r="A441" s="45" t="s">
        <v>1289</v>
      </c>
      <c r="B441" t="s">
        <v>1290</v>
      </c>
      <c r="C441" s="202">
        <v>10</v>
      </c>
      <c r="D441" s="202">
        <v>61</v>
      </c>
      <c r="E441" s="202">
        <v>6</v>
      </c>
      <c r="F441" s="202">
        <v>9</v>
      </c>
      <c r="G441" s="202">
        <v>4</v>
      </c>
      <c r="H441" s="202">
        <v>1</v>
      </c>
      <c r="I441" s="202">
        <v>1</v>
      </c>
      <c r="J441" s="203">
        <f t="shared" si="12"/>
        <v>0.1</v>
      </c>
      <c r="K441" s="203">
        <f t="shared" si="13"/>
        <v>0.1</v>
      </c>
      <c r="L441" s="204">
        <v>0.5</v>
      </c>
    </row>
    <row r="442" spans="1:12" x14ac:dyDescent="0.35">
      <c r="A442" s="45" t="s">
        <v>1291</v>
      </c>
      <c r="B442" t="e">
        <v>#N/A</v>
      </c>
      <c r="C442" s="202">
        <v>10</v>
      </c>
      <c r="D442" s="202">
        <v>342</v>
      </c>
      <c r="E442" s="202">
        <v>34</v>
      </c>
      <c r="F442" s="202">
        <v>49</v>
      </c>
      <c r="G442" s="202">
        <v>16</v>
      </c>
      <c r="H442" s="202">
        <v>7</v>
      </c>
      <c r="I442" s="202">
        <v>2</v>
      </c>
      <c r="J442" s="203">
        <f t="shared" si="12"/>
        <v>0.7</v>
      </c>
      <c r="K442" s="203">
        <f t="shared" si="13"/>
        <v>0.2</v>
      </c>
      <c r="L442" s="204">
        <v>0.42499999999999999</v>
      </c>
    </row>
    <row r="443" spans="1:12" x14ac:dyDescent="0.35">
      <c r="A443" s="45" t="s">
        <v>1292</v>
      </c>
      <c r="B443" t="e">
        <v>#N/A</v>
      </c>
      <c r="C443" s="202">
        <v>10</v>
      </c>
      <c r="D443" s="202">
        <v>774</v>
      </c>
      <c r="E443" s="202">
        <v>77</v>
      </c>
      <c r="F443" s="202">
        <v>38</v>
      </c>
      <c r="G443" s="202">
        <v>13</v>
      </c>
      <c r="H443" s="202">
        <v>7</v>
      </c>
      <c r="I443" s="202">
        <v>1</v>
      </c>
      <c r="J443" s="203">
        <f t="shared" si="12"/>
        <v>0.7</v>
      </c>
      <c r="K443" s="203">
        <f t="shared" si="13"/>
        <v>0.1</v>
      </c>
      <c r="L443" s="204">
        <v>0</v>
      </c>
    </row>
    <row r="444" spans="1:12" x14ac:dyDescent="0.35">
      <c r="A444" s="45" t="s">
        <v>1293</v>
      </c>
      <c r="B444" t="s">
        <v>1294</v>
      </c>
      <c r="C444" s="202">
        <v>10</v>
      </c>
      <c r="D444" s="202">
        <v>2645</v>
      </c>
      <c r="E444" s="202">
        <v>264</v>
      </c>
      <c r="F444" s="202">
        <v>87</v>
      </c>
      <c r="G444" s="202">
        <v>24</v>
      </c>
      <c r="H444" s="202">
        <v>3</v>
      </c>
      <c r="I444" s="202">
        <v>3</v>
      </c>
      <c r="J444" s="203">
        <f t="shared" si="12"/>
        <v>0.3</v>
      </c>
      <c r="K444" s="203">
        <f t="shared" si="13"/>
        <v>0.3</v>
      </c>
      <c r="L444" s="204">
        <v>0.5625</v>
      </c>
    </row>
    <row r="445" spans="1:12" x14ac:dyDescent="0.35">
      <c r="A445" s="45" t="s">
        <v>1295</v>
      </c>
      <c r="B445" t="s">
        <v>1296</v>
      </c>
      <c r="C445" s="202">
        <v>10</v>
      </c>
      <c r="D445" s="202">
        <v>227</v>
      </c>
      <c r="E445" s="202">
        <v>22</v>
      </c>
      <c r="F445" s="202">
        <v>48</v>
      </c>
      <c r="G445" s="202">
        <v>20</v>
      </c>
      <c r="H445" s="202">
        <v>4</v>
      </c>
      <c r="I445" s="202">
        <v>2</v>
      </c>
      <c r="J445" s="203">
        <f t="shared" si="12"/>
        <v>0.4</v>
      </c>
      <c r="K445" s="203">
        <f t="shared" si="13"/>
        <v>0.2</v>
      </c>
      <c r="L445" s="204">
        <v>0</v>
      </c>
    </row>
    <row r="446" spans="1:12" x14ac:dyDescent="0.35">
      <c r="A446" s="45" t="s">
        <v>1297</v>
      </c>
      <c r="B446" t="s">
        <v>1298</v>
      </c>
      <c r="C446" s="202">
        <v>10</v>
      </c>
      <c r="D446" s="202">
        <v>240</v>
      </c>
      <c r="E446" s="202">
        <v>24</v>
      </c>
      <c r="F446" s="202">
        <v>39</v>
      </c>
      <c r="G446" s="202">
        <v>15</v>
      </c>
      <c r="H446" s="202">
        <v>4</v>
      </c>
      <c r="I446" s="202">
        <v>2</v>
      </c>
      <c r="J446" s="203">
        <f t="shared" si="12"/>
        <v>0.4</v>
      </c>
      <c r="K446" s="203">
        <f t="shared" si="13"/>
        <v>0.2</v>
      </c>
      <c r="L446" s="204">
        <v>8.3333333333333301E-2</v>
      </c>
    </row>
    <row r="447" spans="1:12" x14ac:dyDescent="0.35">
      <c r="A447" s="45" t="s">
        <v>1299</v>
      </c>
      <c r="B447" t="s">
        <v>1300</v>
      </c>
      <c r="C447" s="202">
        <v>10</v>
      </c>
      <c r="D447" s="202">
        <v>132</v>
      </c>
      <c r="E447" s="202">
        <v>13</v>
      </c>
      <c r="F447" s="202">
        <v>26</v>
      </c>
      <c r="G447" s="202">
        <v>10</v>
      </c>
      <c r="H447" s="202">
        <v>3</v>
      </c>
      <c r="I447" s="202">
        <v>1</v>
      </c>
      <c r="J447" s="203">
        <f t="shared" si="12"/>
        <v>0.3</v>
      </c>
      <c r="K447" s="203">
        <f t="shared" si="13"/>
        <v>0.1</v>
      </c>
      <c r="L447" s="204">
        <v>0.45454545454545497</v>
      </c>
    </row>
    <row r="448" spans="1:12" x14ac:dyDescent="0.35">
      <c r="A448" s="45" t="s">
        <v>1301</v>
      </c>
      <c r="B448" t="s">
        <v>1302</v>
      </c>
      <c r="C448" s="202">
        <v>10</v>
      </c>
      <c r="D448" s="202">
        <v>212</v>
      </c>
      <c r="E448" s="202">
        <v>21</v>
      </c>
      <c r="F448" s="202">
        <v>54</v>
      </c>
      <c r="G448" s="202">
        <v>14</v>
      </c>
      <c r="H448" s="202">
        <v>4</v>
      </c>
      <c r="I448" s="202">
        <v>1</v>
      </c>
      <c r="J448" s="203">
        <f t="shared" si="12"/>
        <v>0.4</v>
      </c>
      <c r="K448" s="203">
        <f t="shared" si="13"/>
        <v>0.1</v>
      </c>
      <c r="L448" s="204">
        <v>4.47761194029851E-2</v>
      </c>
    </row>
    <row r="449" spans="1:12" x14ac:dyDescent="0.35">
      <c r="A449" s="45" t="s">
        <v>1303</v>
      </c>
      <c r="B449" t="s">
        <v>501</v>
      </c>
      <c r="C449" s="202">
        <v>10</v>
      </c>
      <c r="D449" s="202">
        <v>25</v>
      </c>
      <c r="E449" s="202">
        <v>2</v>
      </c>
      <c r="F449" s="202">
        <v>6</v>
      </c>
      <c r="G449" s="202">
        <v>4</v>
      </c>
      <c r="H449" s="202">
        <v>0</v>
      </c>
      <c r="I449" s="202">
        <v>0</v>
      </c>
      <c r="J449" s="203">
        <f t="shared" si="12"/>
        <v>0</v>
      </c>
      <c r="K449" s="203">
        <f t="shared" si="13"/>
        <v>0</v>
      </c>
      <c r="L449" s="204">
        <v>7.69230769230769E-2</v>
      </c>
    </row>
    <row r="450" spans="1:12" x14ac:dyDescent="0.35">
      <c r="A450" s="45" t="s">
        <v>1304</v>
      </c>
      <c r="B450" t="s">
        <v>1305</v>
      </c>
      <c r="C450" s="202">
        <v>10</v>
      </c>
      <c r="D450" s="202">
        <v>235</v>
      </c>
      <c r="E450" s="202">
        <v>23</v>
      </c>
      <c r="F450" s="202">
        <v>59</v>
      </c>
      <c r="G450" s="202">
        <v>20</v>
      </c>
      <c r="H450" s="202">
        <v>4</v>
      </c>
      <c r="I450" s="202">
        <v>2</v>
      </c>
      <c r="J450" s="203">
        <f t="shared" ref="J450:J513" si="14">H450/C450</f>
        <v>0.4</v>
      </c>
      <c r="K450" s="203">
        <f t="shared" ref="K450:K513" si="15">I450/C450</f>
        <v>0.2</v>
      </c>
      <c r="L450" s="204">
        <v>0.57692307692307698</v>
      </c>
    </row>
    <row r="451" spans="1:12" x14ac:dyDescent="0.35">
      <c r="A451" s="45" t="s">
        <v>1306</v>
      </c>
      <c r="B451" t="s">
        <v>1307</v>
      </c>
      <c r="C451" s="202">
        <v>10</v>
      </c>
      <c r="D451" s="202">
        <v>341</v>
      </c>
      <c r="E451" s="202">
        <v>34</v>
      </c>
      <c r="F451" s="202">
        <v>54</v>
      </c>
      <c r="G451" s="202">
        <v>16</v>
      </c>
      <c r="H451" s="202">
        <v>5</v>
      </c>
      <c r="I451" s="202">
        <v>1</v>
      </c>
      <c r="J451" s="203">
        <f t="shared" si="14"/>
        <v>0.5</v>
      </c>
      <c r="K451" s="203">
        <f t="shared" si="15"/>
        <v>0.1</v>
      </c>
      <c r="L451" s="204">
        <v>0.632911392405063</v>
      </c>
    </row>
    <row r="452" spans="1:12" x14ac:dyDescent="0.35">
      <c r="A452" s="45" t="s">
        <v>1308</v>
      </c>
      <c r="B452" t="s">
        <v>1309</v>
      </c>
      <c r="C452" s="202">
        <v>10</v>
      </c>
      <c r="D452" s="202">
        <v>721</v>
      </c>
      <c r="E452" s="202">
        <v>72</v>
      </c>
      <c r="F452" s="202">
        <v>58</v>
      </c>
      <c r="G452" s="202">
        <v>16</v>
      </c>
      <c r="H452" s="202">
        <v>3</v>
      </c>
      <c r="I452" s="202">
        <v>2</v>
      </c>
      <c r="J452" s="203">
        <f t="shared" si="14"/>
        <v>0.3</v>
      </c>
      <c r="K452" s="203">
        <f t="shared" si="15"/>
        <v>0.2</v>
      </c>
      <c r="L452" s="204">
        <v>0.59701492537313405</v>
      </c>
    </row>
    <row r="453" spans="1:12" x14ac:dyDescent="0.35">
      <c r="A453" s="45" t="s">
        <v>1310</v>
      </c>
      <c r="B453" t="s">
        <v>1311</v>
      </c>
      <c r="C453" s="202">
        <v>9</v>
      </c>
      <c r="D453" s="202">
        <v>203</v>
      </c>
      <c r="E453" s="202">
        <v>22</v>
      </c>
      <c r="F453" s="202">
        <v>40</v>
      </c>
      <c r="G453" s="202">
        <v>14</v>
      </c>
      <c r="H453" s="202">
        <v>3</v>
      </c>
      <c r="I453" s="202">
        <v>3</v>
      </c>
      <c r="J453" s="203">
        <f t="shared" si="14"/>
        <v>0.33333333333333331</v>
      </c>
      <c r="K453" s="203">
        <f t="shared" si="15"/>
        <v>0.33333333333333331</v>
      </c>
      <c r="L453" s="204">
        <v>0.71875</v>
      </c>
    </row>
    <row r="454" spans="1:12" x14ac:dyDescent="0.35">
      <c r="A454" s="45" t="s">
        <v>1312</v>
      </c>
      <c r="B454" t="s">
        <v>1313</v>
      </c>
      <c r="C454" s="202">
        <v>9</v>
      </c>
      <c r="D454" s="202">
        <v>430</v>
      </c>
      <c r="E454" s="202">
        <v>47</v>
      </c>
      <c r="F454" s="202">
        <v>61</v>
      </c>
      <c r="G454" s="202">
        <v>22</v>
      </c>
      <c r="H454" s="202">
        <v>4</v>
      </c>
      <c r="I454" s="202">
        <v>1</v>
      </c>
      <c r="J454" s="203">
        <f t="shared" si="14"/>
        <v>0.44444444444444442</v>
      </c>
      <c r="K454" s="203">
        <f t="shared" si="15"/>
        <v>0.1111111111111111</v>
      </c>
      <c r="L454" s="204">
        <v>3.8461538461538498E-2</v>
      </c>
    </row>
    <row r="455" spans="1:12" x14ac:dyDescent="0.35">
      <c r="A455" s="45" t="s">
        <v>1314</v>
      </c>
      <c r="B455" t="s">
        <v>1315</v>
      </c>
      <c r="C455" s="202">
        <v>9</v>
      </c>
      <c r="D455" s="202">
        <v>123</v>
      </c>
      <c r="E455" s="202">
        <v>13</v>
      </c>
      <c r="F455" s="202">
        <v>27</v>
      </c>
      <c r="G455" s="202">
        <v>12</v>
      </c>
      <c r="H455" s="202">
        <v>3</v>
      </c>
      <c r="I455" s="202">
        <v>3</v>
      </c>
      <c r="J455" s="203">
        <f t="shared" si="14"/>
        <v>0.33333333333333331</v>
      </c>
      <c r="K455" s="203">
        <f t="shared" si="15"/>
        <v>0.33333333333333331</v>
      </c>
      <c r="L455" s="204">
        <v>0</v>
      </c>
    </row>
    <row r="456" spans="1:12" x14ac:dyDescent="0.35">
      <c r="A456" s="45" t="s">
        <v>1316</v>
      </c>
      <c r="B456" t="s">
        <v>1317</v>
      </c>
      <c r="C456" s="202">
        <v>9</v>
      </c>
      <c r="D456" s="202">
        <v>481</v>
      </c>
      <c r="E456" s="202">
        <v>53</v>
      </c>
      <c r="F456" s="202">
        <v>77</v>
      </c>
      <c r="G456" s="202">
        <v>21</v>
      </c>
      <c r="H456" s="202">
        <v>2</v>
      </c>
      <c r="I456" s="202">
        <v>2</v>
      </c>
      <c r="J456" s="203">
        <f t="shared" si="14"/>
        <v>0.22222222222222221</v>
      </c>
      <c r="K456" s="203">
        <f t="shared" si="15"/>
        <v>0.22222222222222221</v>
      </c>
      <c r="L456" s="204">
        <v>0</v>
      </c>
    </row>
    <row r="457" spans="1:12" x14ac:dyDescent="0.35">
      <c r="A457" s="45" t="s">
        <v>1318</v>
      </c>
      <c r="B457" t="s">
        <v>1319</v>
      </c>
      <c r="C457" s="202">
        <v>9</v>
      </c>
      <c r="D457" s="202">
        <v>203</v>
      </c>
      <c r="E457" s="202">
        <v>22</v>
      </c>
      <c r="F457" s="202">
        <v>38</v>
      </c>
      <c r="G457" s="202">
        <v>17</v>
      </c>
      <c r="H457" s="202">
        <v>3</v>
      </c>
      <c r="I457" s="202">
        <v>2</v>
      </c>
      <c r="J457" s="203">
        <f t="shared" si="14"/>
        <v>0.33333333333333331</v>
      </c>
      <c r="K457" s="203">
        <f t="shared" si="15"/>
        <v>0.22222222222222221</v>
      </c>
      <c r="L457" s="204">
        <v>0</v>
      </c>
    </row>
    <row r="458" spans="1:12" x14ac:dyDescent="0.35">
      <c r="A458" s="45" t="s">
        <v>1320</v>
      </c>
      <c r="B458" t="e">
        <v>#N/A</v>
      </c>
      <c r="C458" s="202">
        <v>9</v>
      </c>
      <c r="D458" s="202">
        <v>18</v>
      </c>
      <c r="E458" s="202">
        <v>2</v>
      </c>
      <c r="F458" s="202">
        <v>1</v>
      </c>
      <c r="G458" s="202">
        <v>1</v>
      </c>
      <c r="H458" s="202">
        <v>0</v>
      </c>
      <c r="I458" s="202">
        <v>0</v>
      </c>
      <c r="J458" s="203">
        <f t="shared" si="14"/>
        <v>0</v>
      </c>
      <c r="K458" s="203">
        <f t="shared" si="15"/>
        <v>0</v>
      </c>
      <c r="L458" s="204">
        <v>0</v>
      </c>
    </row>
    <row r="459" spans="1:12" x14ac:dyDescent="0.35">
      <c r="A459" s="45" t="s">
        <v>1321</v>
      </c>
      <c r="B459" t="e">
        <v>#N/A</v>
      </c>
      <c r="C459" s="202">
        <v>9</v>
      </c>
      <c r="D459" s="202">
        <v>332</v>
      </c>
      <c r="E459" s="202">
        <v>36</v>
      </c>
      <c r="F459" s="202">
        <v>51</v>
      </c>
      <c r="G459" s="202">
        <v>15</v>
      </c>
      <c r="H459" s="202">
        <v>7</v>
      </c>
      <c r="I459" s="202">
        <v>1</v>
      </c>
      <c r="J459" s="203">
        <f t="shared" si="14"/>
        <v>0.77777777777777779</v>
      </c>
      <c r="K459" s="203">
        <f t="shared" si="15"/>
        <v>0.1111111111111111</v>
      </c>
      <c r="L459" s="204">
        <v>1</v>
      </c>
    </row>
    <row r="460" spans="1:12" x14ac:dyDescent="0.35">
      <c r="A460" s="45" t="s">
        <v>1322</v>
      </c>
      <c r="B460" t="e">
        <v>#N/A</v>
      </c>
      <c r="C460" s="202">
        <v>9</v>
      </c>
      <c r="D460" s="202">
        <v>176</v>
      </c>
      <c r="E460" s="202">
        <v>19</v>
      </c>
      <c r="F460" s="202">
        <v>30</v>
      </c>
      <c r="G460" s="202">
        <v>11</v>
      </c>
      <c r="H460" s="202">
        <v>4</v>
      </c>
      <c r="I460" s="202">
        <v>1</v>
      </c>
      <c r="J460" s="203">
        <f t="shared" si="14"/>
        <v>0.44444444444444442</v>
      </c>
      <c r="K460" s="203">
        <f t="shared" si="15"/>
        <v>0.1111111111111111</v>
      </c>
      <c r="L460" s="204">
        <v>0.352112676056338</v>
      </c>
    </row>
    <row r="461" spans="1:12" x14ac:dyDescent="0.35">
      <c r="A461" s="45" t="s">
        <v>1323</v>
      </c>
      <c r="B461" t="e">
        <v>#N/A</v>
      </c>
      <c r="C461" s="202">
        <v>9</v>
      </c>
      <c r="D461" s="202">
        <v>183</v>
      </c>
      <c r="E461" s="202">
        <v>20</v>
      </c>
      <c r="F461" s="202">
        <v>37</v>
      </c>
      <c r="G461" s="202">
        <v>15</v>
      </c>
      <c r="H461" s="202">
        <v>3</v>
      </c>
      <c r="I461" s="202">
        <v>1</v>
      </c>
      <c r="J461" s="203">
        <f t="shared" si="14"/>
        <v>0.33333333333333331</v>
      </c>
      <c r="K461" s="203">
        <f t="shared" si="15"/>
        <v>0.1111111111111111</v>
      </c>
      <c r="L461" s="204">
        <v>0</v>
      </c>
    </row>
    <row r="462" spans="1:12" x14ac:dyDescent="0.35">
      <c r="A462" s="45" t="s">
        <v>1324</v>
      </c>
      <c r="B462" t="s">
        <v>1325</v>
      </c>
      <c r="C462" s="202">
        <v>9</v>
      </c>
      <c r="D462" s="202">
        <v>65</v>
      </c>
      <c r="E462" s="202">
        <v>7</v>
      </c>
      <c r="F462" s="202">
        <v>13</v>
      </c>
      <c r="G462" s="202">
        <v>7</v>
      </c>
      <c r="H462" s="202">
        <v>2</v>
      </c>
      <c r="I462" s="202">
        <v>0</v>
      </c>
      <c r="J462" s="203">
        <f t="shared" si="14"/>
        <v>0.22222222222222221</v>
      </c>
      <c r="K462" s="203">
        <f t="shared" si="15"/>
        <v>0</v>
      </c>
      <c r="L462" s="204">
        <v>3.2258064516128997E-2</v>
      </c>
    </row>
    <row r="463" spans="1:12" x14ac:dyDescent="0.35">
      <c r="A463" s="45" t="s">
        <v>1326</v>
      </c>
      <c r="B463" t="s">
        <v>1327</v>
      </c>
      <c r="C463" s="202">
        <v>9</v>
      </c>
      <c r="D463" s="202">
        <v>360</v>
      </c>
      <c r="E463" s="202">
        <v>40</v>
      </c>
      <c r="F463" s="202">
        <v>57</v>
      </c>
      <c r="G463" s="202">
        <v>23</v>
      </c>
      <c r="H463" s="202">
        <v>3</v>
      </c>
      <c r="I463" s="202">
        <v>3</v>
      </c>
      <c r="J463" s="203">
        <f t="shared" si="14"/>
        <v>0.33333333333333331</v>
      </c>
      <c r="K463" s="203">
        <f t="shared" si="15"/>
        <v>0.33333333333333331</v>
      </c>
      <c r="L463" s="204">
        <v>0.53333333333333299</v>
      </c>
    </row>
    <row r="464" spans="1:12" x14ac:dyDescent="0.35">
      <c r="A464" s="45" t="s">
        <v>1328</v>
      </c>
      <c r="B464" t="s">
        <v>1329</v>
      </c>
      <c r="C464" s="202">
        <v>9</v>
      </c>
      <c r="D464" s="202">
        <v>263</v>
      </c>
      <c r="E464" s="202">
        <v>29</v>
      </c>
      <c r="F464" s="202">
        <v>35</v>
      </c>
      <c r="G464" s="202">
        <v>13</v>
      </c>
      <c r="H464" s="202">
        <v>5</v>
      </c>
      <c r="I464" s="202">
        <v>2</v>
      </c>
      <c r="J464" s="203">
        <f t="shared" si="14"/>
        <v>0.55555555555555558</v>
      </c>
      <c r="K464" s="203">
        <f t="shared" si="15"/>
        <v>0.22222222222222221</v>
      </c>
      <c r="L464" s="204">
        <v>0</v>
      </c>
    </row>
    <row r="465" spans="1:12" x14ac:dyDescent="0.35">
      <c r="A465" s="45" t="s">
        <v>1330</v>
      </c>
      <c r="B465" t="e">
        <v>#N/A</v>
      </c>
      <c r="C465" s="202">
        <v>9</v>
      </c>
      <c r="D465" s="202">
        <v>182</v>
      </c>
      <c r="E465" s="202">
        <v>20</v>
      </c>
      <c r="F465" s="202">
        <v>40</v>
      </c>
      <c r="G465" s="202">
        <v>15</v>
      </c>
      <c r="H465" s="202">
        <v>3</v>
      </c>
      <c r="I465" s="202">
        <v>1</v>
      </c>
      <c r="J465" s="203">
        <f t="shared" si="14"/>
        <v>0.33333333333333331</v>
      </c>
      <c r="K465" s="203">
        <f t="shared" si="15"/>
        <v>0.1111111111111111</v>
      </c>
      <c r="L465" s="204">
        <v>0</v>
      </c>
    </row>
    <row r="466" spans="1:12" x14ac:dyDescent="0.35">
      <c r="A466" s="45" t="s">
        <v>1331</v>
      </c>
      <c r="B466" t="s">
        <v>1332</v>
      </c>
      <c r="C466" s="202">
        <v>9</v>
      </c>
      <c r="D466" s="202">
        <v>354</v>
      </c>
      <c r="E466" s="202">
        <v>39</v>
      </c>
      <c r="F466" s="202">
        <v>42</v>
      </c>
      <c r="G466" s="202">
        <v>18</v>
      </c>
      <c r="H466" s="202">
        <v>4</v>
      </c>
      <c r="I466" s="202">
        <v>1</v>
      </c>
      <c r="J466" s="203">
        <f t="shared" si="14"/>
        <v>0.44444444444444442</v>
      </c>
      <c r="K466" s="203">
        <f t="shared" si="15"/>
        <v>0.1111111111111111</v>
      </c>
      <c r="L466" s="204">
        <v>0.52307692307692299</v>
      </c>
    </row>
    <row r="467" spans="1:12" x14ac:dyDescent="0.35">
      <c r="A467" s="45" t="s">
        <v>1333</v>
      </c>
      <c r="B467" t="s">
        <v>1334</v>
      </c>
      <c r="C467" s="202">
        <v>8</v>
      </c>
      <c r="D467" s="202">
        <v>453</v>
      </c>
      <c r="E467" s="202">
        <v>56</v>
      </c>
      <c r="F467" s="202">
        <v>64</v>
      </c>
      <c r="G467" s="202">
        <v>19</v>
      </c>
      <c r="H467" s="202">
        <v>5</v>
      </c>
      <c r="I467" s="202">
        <v>4</v>
      </c>
      <c r="J467" s="203">
        <f t="shared" si="14"/>
        <v>0.625</v>
      </c>
      <c r="K467" s="203">
        <f t="shared" si="15"/>
        <v>0.5</v>
      </c>
      <c r="L467" s="204">
        <v>0</v>
      </c>
    </row>
    <row r="468" spans="1:12" x14ac:dyDescent="0.35">
      <c r="A468" s="45" t="s">
        <v>1335</v>
      </c>
      <c r="B468" t="e">
        <v>#N/A</v>
      </c>
      <c r="C468" s="202">
        <v>8</v>
      </c>
      <c r="D468" s="202">
        <v>180</v>
      </c>
      <c r="E468" s="202">
        <v>22</v>
      </c>
      <c r="F468" s="202">
        <v>26</v>
      </c>
      <c r="G468" s="202">
        <v>10</v>
      </c>
      <c r="H468" s="202">
        <v>3</v>
      </c>
      <c r="I468" s="202">
        <v>2</v>
      </c>
      <c r="J468" s="203">
        <f t="shared" si="14"/>
        <v>0.375</v>
      </c>
      <c r="K468" s="203">
        <f t="shared" si="15"/>
        <v>0.25</v>
      </c>
      <c r="L468" s="204">
        <v>0</v>
      </c>
    </row>
    <row r="469" spans="1:12" x14ac:dyDescent="0.35">
      <c r="A469" s="45" t="s">
        <v>1336</v>
      </c>
      <c r="B469" t="s">
        <v>1337</v>
      </c>
      <c r="C469" s="202">
        <v>8</v>
      </c>
      <c r="D469" s="202">
        <v>89</v>
      </c>
      <c r="E469" s="202">
        <v>11</v>
      </c>
      <c r="F469" s="202">
        <v>30</v>
      </c>
      <c r="G469" s="202">
        <v>12</v>
      </c>
      <c r="H469" s="202">
        <v>2</v>
      </c>
      <c r="I469" s="202">
        <v>2</v>
      </c>
      <c r="J469" s="203">
        <f t="shared" si="14"/>
        <v>0.25</v>
      </c>
      <c r="K469" s="203">
        <f t="shared" si="15"/>
        <v>0.25</v>
      </c>
      <c r="L469" s="204">
        <v>6.0606060606060601E-2</v>
      </c>
    </row>
    <row r="470" spans="1:12" x14ac:dyDescent="0.35">
      <c r="A470" s="45" t="s">
        <v>1338</v>
      </c>
      <c r="B470" t="s">
        <v>1339</v>
      </c>
      <c r="C470" s="202">
        <v>8</v>
      </c>
      <c r="D470" s="202">
        <v>164</v>
      </c>
      <c r="E470" s="202">
        <v>20</v>
      </c>
      <c r="F470" s="202">
        <v>37</v>
      </c>
      <c r="G470" s="202">
        <v>12</v>
      </c>
      <c r="H470" s="202">
        <v>3</v>
      </c>
      <c r="I470" s="202">
        <v>1</v>
      </c>
      <c r="J470" s="203">
        <f t="shared" si="14"/>
        <v>0.375</v>
      </c>
      <c r="K470" s="203">
        <f t="shared" si="15"/>
        <v>0.125</v>
      </c>
      <c r="L470" s="204">
        <v>6.6666666666666693E-2</v>
      </c>
    </row>
    <row r="471" spans="1:12" x14ac:dyDescent="0.35">
      <c r="A471" s="45" t="s">
        <v>1340</v>
      </c>
      <c r="B471" t="e">
        <v>#N/A</v>
      </c>
      <c r="C471" s="202">
        <v>8</v>
      </c>
      <c r="D471" s="202">
        <v>98</v>
      </c>
      <c r="E471" s="202">
        <v>12</v>
      </c>
      <c r="F471" s="202">
        <v>28</v>
      </c>
      <c r="G471" s="202">
        <v>7</v>
      </c>
      <c r="H471" s="202">
        <v>4</v>
      </c>
      <c r="I471" s="202">
        <v>0</v>
      </c>
      <c r="J471" s="203">
        <f t="shared" si="14"/>
        <v>0.5</v>
      </c>
      <c r="K471" s="203">
        <f t="shared" si="15"/>
        <v>0</v>
      </c>
      <c r="L471" s="204">
        <v>0</v>
      </c>
    </row>
    <row r="472" spans="1:12" x14ac:dyDescent="0.35">
      <c r="A472" s="45" t="s">
        <v>1341</v>
      </c>
      <c r="B472" t="e">
        <v>#N/A</v>
      </c>
      <c r="C472" s="202">
        <v>8</v>
      </c>
      <c r="D472" s="202">
        <v>495</v>
      </c>
      <c r="E472" s="202">
        <v>61</v>
      </c>
      <c r="F472" s="202">
        <v>56</v>
      </c>
      <c r="G472" s="202">
        <v>20</v>
      </c>
      <c r="H472" s="202">
        <v>5</v>
      </c>
      <c r="I472" s="202">
        <v>1</v>
      </c>
      <c r="J472" s="203">
        <f t="shared" si="14"/>
        <v>0.625</v>
      </c>
      <c r="K472" s="203">
        <f t="shared" si="15"/>
        <v>0.125</v>
      </c>
      <c r="L472" s="204">
        <v>0</v>
      </c>
    </row>
    <row r="473" spans="1:12" x14ac:dyDescent="0.35">
      <c r="A473" s="45" t="s">
        <v>1342</v>
      </c>
      <c r="B473" t="s">
        <v>1343</v>
      </c>
      <c r="C473" s="202">
        <v>8</v>
      </c>
      <c r="D473" s="202">
        <v>71</v>
      </c>
      <c r="E473" s="202">
        <v>8</v>
      </c>
      <c r="F473" s="202">
        <v>18</v>
      </c>
      <c r="G473" s="202">
        <v>8</v>
      </c>
      <c r="H473" s="202">
        <v>3</v>
      </c>
      <c r="I473" s="202">
        <v>0</v>
      </c>
      <c r="J473" s="203">
        <f t="shared" si="14"/>
        <v>0.375</v>
      </c>
      <c r="K473" s="203">
        <f t="shared" si="15"/>
        <v>0</v>
      </c>
      <c r="L473" s="204">
        <v>0</v>
      </c>
    </row>
    <row r="474" spans="1:12" x14ac:dyDescent="0.35">
      <c r="A474" s="45" t="s">
        <v>1344</v>
      </c>
      <c r="B474" t="s">
        <v>1345</v>
      </c>
      <c r="C474" s="202">
        <v>8</v>
      </c>
      <c r="D474" s="202">
        <v>93</v>
      </c>
      <c r="E474" s="202">
        <v>11</v>
      </c>
      <c r="F474" s="202">
        <v>21</v>
      </c>
      <c r="G474" s="202">
        <v>9</v>
      </c>
      <c r="H474" s="202">
        <v>1</v>
      </c>
      <c r="I474" s="202">
        <v>2</v>
      </c>
      <c r="J474" s="203">
        <f t="shared" si="14"/>
        <v>0.125</v>
      </c>
      <c r="K474" s="203">
        <f t="shared" si="15"/>
        <v>0.25</v>
      </c>
      <c r="L474" s="204">
        <v>8.3333333333333301E-2</v>
      </c>
    </row>
    <row r="475" spans="1:12" x14ac:dyDescent="0.35">
      <c r="A475" s="45" t="s">
        <v>1346</v>
      </c>
      <c r="B475" t="s">
        <v>1347</v>
      </c>
      <c r="C475" s="202">
        <v>8</v>
      </c>
      <c r="D475" s="202">
        <v>70</v>
      </c>
      <c r="E475" s="202">
        <v>8</v>
      </c>
      <c r="F475" s="202">
        <v>31</v>
      </c>
      <c r="G475" s="202">
        <v>8</v>
      </c>
      <c r="H475" s="202">
        <v>4</v>
      </c>
      <c r="I475" s="202">
        <v>0</v>
      </c>
      <c r="J475" s="203">
        <f t="shared" si="14"/>
        <v>0.5</v>
      </c>
      <c r="K475" s="203">
        <f t="shared" si="15"/>
        <v>0</v>
      </c>
      <c r="L475" s="204">
        <v>1</v>
      </c>
    </row>
    <row r="476" spans="1:12" x14ac:dyDescent="0.35">
      <c r="A476" s="45" t="s">
        <v>1348</v>
      </c>
      <c r="B476" t="s">
        <v>1349</v>
      </c>
      <c r="C476" s="202">
        <v>8</v>
      </c>
      <c r="D476" s="202">
        <v>59</v>
      </c>
      <c r="E476" s="202">
        <v>7</v>
      </c>
      <c r="F476" s="202">
        <v>20</v>
      </c>
      <c r="G476" s="202">
        <v>8</v>
      </c>
      <c r="H476" s="202">
        <v>1</v>
      </c>
      <c r="I476" s="202">
        <v>2</v>
      </c>
      <c r="J476" s="203">
        <f t="shared" si="14"/>
        <v>0.125</v>
      </c>
      <c r="K476" s="203">
        <f t="shared" si="15"/>
        <v>0.25</v>
      </c>
      <c r="L476" s="204">
        <v>0</v>
      </c>
    </row>
    <row r="477" spans="1:12" x14ac:dyDescent="0.35">
      <c r="A477" s="45" t="s">
        <v>1350</v>
      </c>
      <c r="B477" t="e">
        <v>#N/A</v>
      </c>
      <c r="C477" s="202">
        <v>8</v>
      </c>
      <c r="D477" s="202">
        <v>13</v>
      </c>
      <c r="E477" s="202">
        <v>1</v>
      </c>
      <c r="F477" s="202">
        <v>1</v>
      </c>
      <c r="G477" s="202">
        <v>1</v>
      </c>
      <c r="H477" s="202">
        <v>0</v>
      </c>
      <c r="I477" s="202">
        <v>0</v>
      </c>
      <c r="J477" s="203">
        <f t="shared" si="14"/>
        <v>0</v>
      </c>
      <c r="K477" s="203">
        <f t="shared" si="15"/>
        <v>0</v>
      </c>
      <c r="L477" s="204">
        <v>0.33333333333333298</v>
      </c>
    </row>
    <row r="478" spans="1:12" x14ac:dyDescent="0.35">
      <c r="A478" s="45" t="s">
        <v>1351</v>
      </c>
      <c r="B478" t="e">
        <v>#N/A</v>
      </c>
      <c r="C478" s="202">
        <v>8</v>
      </c>
      <c r="D478" s="202">
        <v>29</v>
      </c>
      <c r="E478" s="202">
        <v>3</v>
      </c>
      <c r="F478" s="202">
        <v>3</v>
      </c>
      <c r="G478" s="202">
        <v>2</v>
      </c>
      <c r="H478" s="202">
        <v>0</v>
      </c>
      <c r="I478" s="202">
        <v>0</v>
      </c>
      <c r="J478" s="203">
        <f t="shared" si="14"/>
        <v>0</v>
      </c>
      <c r="K478" s="203">
        <f t="shared" si="15"/>
        <v>0</v>
      </c>
      <c r="L478" s="204">
        <v>0</v>
      </c>
    </row>
    <row r="479" spans="1:12" x14ac:dyDescent="0.35">
      <c r="A479" s="45" t="s">
        <v>1352</v>
      </c>
      <c r="B479" t="e">
        <v>#N/A</v>
      </c>
      <c r="C479" s="202">
        <v>7</v>
      </c>
      <c r="D479" s="202">
        <v>13</v>
      </c>
      <c r="E479" s="202">
        <v>1</v>
      </c>
      <c r="F479" s="202">
        <v>1</v>
      </c>
      <c r="G479" s="202">
        <v>1</v>
      </c>
      <c r="H479" s="202">
        <v>0</v>
      </c>
      <c r="I479" s="202">
        <v>0</v>
      </c>
      <c r="J479" s="203">
        <f t="shared" si="14"/>
        <v>0</v>
      </c>
      <c r="K479" s="203">
        <f t="shared" si="15"/>
        <v>0</v>
      </c>
      <c r="L479" s="204">
        <v>0.25</v>
      </c>
    </row>
    <row r="480" spans="1:12" x14ac:dyDescent="0.35">
      <c r="A480" s="45" t="s">
        <v>1353</v>
      </c>
      <c r="B480" t="s">
        <v>1354</v>
      </c>
      <c r="C480" s="202">
        <v>7</v>
      </c>
      <c r="D480" s="202">
        <v>58</v>
      </c>
      <c r="E480" s="202">
        <v>8</v>
      </c>
      <c r="F480" s="202">
        <v>16</v>
      </c>
      <c r="G480" s="202">
        <v>6</v>
      </c>
      <c r="H480" s="202">
        <v>1</v>
      </c>
      <c r="I480" s="202">
        <v>0</v>
      </c>
      <c r="J480" s="203">
        <f t="shared" si="14"/>
        <v>0.14285714285714285</v>
      </c>
      <c r="K480" s="203">
        <f t="shared" si="15"/>
        <v>0</v>
      </c>
      <c r="L480" s="204">
        <v>0.24324324324324301</v>
      </c>
    </row>
    <row r="481" spans="1:12" x14ac:dyDescent="0.35">
      <c r="A481" s="45" t="s">
        <v>1355</v>
      </c>
      <c r="B481" t="s">
        <v>1356</v>
      </c>
      <c r="C481" s="202">
        <v>7</v>
      </c>
      <c r="D481" s="202">
        <v>187</v>
      </c>
      <c r="E481" s="202">
        <v>26</v>
      </c>
      <c r="F481" s="202">
        <v>42</v>
      </c>
      <c r="G481" s="202">
        <v>13</v>
      </c>
      <c r="H481" s="202">
        <v>4</v>
      </c>
      <c r="I481" s="202">
        <v>0</v>
      </c>
      <c r="J481" s="203">
        <f t="shared" si="14"/>
        <v>0.5714285714285714</v>
      </c>
      <c r="K481" s="203">
        <f t="shared" si="15"/>
        <v>0</v>
      </c>
      <c r="L481" s="204">
        <v>0.32258064516128998</v>
      </c>
    </row>
    <row r="482" spans="1:12" x14ac:dyDescent="0.35">
      <c r="A482" s="45" t="s">
        <v>1357</v>
      </c>
      <c r="B482" t="s">
        <v>1358</v>
      </c>
      <c r="C482" s="202">
        <v>7</v>
      </c>
      <c r="D482" s="202">
        <v>116</v>
      </c>
      <c r="E482" s="202">
        <v>16</v>
      </c>
      <c r="F482" s="202">
        <v>28</v>
      </c>
      <c r="G482" s="202">
        <v>13</v>
      </c>
      <c r="H482" s="202">
        <v>4</v>
      </c>
      <c r="I482" s="202">
        <v>1</v>
      </c>
      <c r="J482" s="203">
        <f t="shared" si="14"/>
        <v>0.5714285714285714</v>
      </c>
      <c r="K482" s="203">
        <f t="shared" si="15"/>
        <v>0.14285714285714285</v>
      </c>
      <c r="L482" s="204">
        <v>0.214285714285714</v>
      </c>
    </row>
    <row r="483" spans="1:12" x14ac:dyDescent="0.35">
      <c r="A483" s="45" t="s">
        <v>1359</v>
      </c>
      <c r="B483" t="e">
        <v>#N/A</v>
      </c>
      <c r="C483" s="202">
        <v>7</v>
      </c>
      <c r="D483" s="202">
        <v>28</v>
      </c>
      <c r="E483" s="202">
        <v>4</v>
      </c>
      <c r="F483" s="202">
        <v>4</v>
      </c>
      <c r="G483" s="202">
        <v>2</v>
      </c>
      <c r="H483" s="202">
        <v>0</v>
      </c>
      <c r="I483" s="202">
        <v>0</v>
      </c>
      <c r="J483" s="203">
        <f t="shared" si="14"/>
        <v>0</v>
      </c>
      <c r="K483" s="203">
        <f t="shared" si="15"/>
        <v>0</v>
      </c>
      <c r="L483" s="204">
        <v>0</v>
      </c>
    </row>
    <row r="484" spans="1:12" x14ac:dyDescent="0.35">
      <c r="A484" s="45" t="s">
        <v>1360</v>
      </c>
      <c r="B484" t="s">
        <v>1361</v>
      </c>
      <c r="C484" s="202">
        <v>7</v>
      </c>
      <c r="D484" s="202">
        <v>28</v>
      </c>
      <c r="E484" s="202">
        <v>4</v>
      </c>
      <c r="F484" s="202">
        <v>9</v>
      </c>
      <c r="G484" s="202">
        <v>5</v>
      </c>
      <c r="H484" s="202">
        <v>0</v>
      </c>
      <c r="I484" s="202">
        <v>1</v>
      </c>
      <c r="J484" s="203">
        <f t="shared" si="14"/>
        <v>0</v>
      </c>
      <c r="K484" s="203">
        <f t="shared" si="15"/>
        <v>0.14285714285714285</v>
      </c>
      <c r="L484" s="204">
        <v>0.5</v>
      </c>
    </row>
    <row r="485" spans="1:12" x14ac:dyDescent="0.35">
      <c r="A485" s="45" t="s">
        <v>1362</v>
      </c>
      <c r="B485" t="s">
        <v>1363</v>
      </c>
      <c r="C485" s="202">
        <v>7</v>
      </c>
      <c r="D485" s="202">
        <v>820</v>
      </c>
      <c r="E485" s="202">
        <v>117</v>
      </c>
      <c r="F485" s="202">
        <v>69</v>
      </c>
      <c r="G485" s="202">
        <v>19</v>
      </c>
      <c r="H485" s="202">
        <v>4</v>
      </c>
      <c r="I485" s="202">
        <v>1</v>
      </c>
      <c r="J485" s="203">
        <f t="shared" si="14"/>
        <v>0.5714285714285714</v>
      </c>
      <c r="K485" s="203">
        <f t="shared" si="15"/>
        <v>0.14285714285714285</v>
      </c>
      <c r="L485" s="204">
        <v>0</v>
      </c>
    </row>
    <row r="486" spans="1:12" x14ac:dyDescent="0.35">
      <c r="A486" s="45" t="s">
        <v>1364</v>
      </c>
      <c r="B486" t="e">
        <v>#N/A</v>
      </c>
      <c r="C486" s="202">
        <v>7</v>
      </c>
      <c r="D486" s="202">
        <v>13</v>
      </c>
      <c r="E486" s="202">
        <v>1</v>
      </c>
      <c r="F486" s="202">
        <v>1</v>
      </c>
      <c r="G486" s="202">
        <v>1</v>
      </c>
      <c r="H486" s="202">
        <v>0</v>
      </c>
      <c r="I486" s="202">
        <v>0</v>
      </c>
      <c r="J486" s="203">
        <f t="shared" si="14"/>
        <v>0</v>
      </c>
      <c r="K486" s="203">
        <f t="shared" si="15"/>
        <v>0</v>
      </c>
      <c r="L486" s="204">
        <v>0</v>
      </c>
    </row>
    <row r="487" spans="1:12" x14ac:dyDescent="0.35">
      <c r="A487" s="45" t="s">
        <v>1365</v>
      </c>
      <c r="B487" t="e">
        <v>#N/A</v>
      </c>
      <c r="C487" s="202">
        <v>7</v>
      </c>
      <c r="D487" s="202">
        <v>550</v>
      </c>
      <c r="E487" s="202">
        <v>78</v>
      </c>
      <c r="F487" s="202">
        <v>64</v>
      </c>
      <c r="G487" s="202">
        <v>19</v>
      </c>
      <c r="H487" s="202">
        <v>5</v>
      </c>
      <c r="I487" s="202">
        <v>4</v>
      </c>
      <c r="J487" s="203">
        <f t="shared" si="14"/>
        <v>0.7142857142857143</v>
      </c>
      <c r="K487" s="203">
        <f t="shared" si="15"/>
        <v>0.5714285714285714</v>
      </c>
      <c r="L487" s="204">
        <v>0.48936170212766</v>
      </c>
    </row>
    <row r="488" spans="1:12" x14ac:dyDescent="0.35">
      <c r="A488" s="45" t="s">
        <v>1366</v>
      </c>
      <c r="B488" t="e">
        <v>#N/A</v>
      </c>
      <c r="C488" s="202">
        <v>7</v>
      </c>
      <c r="D488" s="202">
        <v>379</v>
      </c>
      <c r="E488" s="202">
        <v>54</v>
      </c>
      <c r="F488" s="202">
        <v>48</v>
      </c>
      <c r="G488" s="202">
        <v>13</v>
      </c>
      <c r="H488" s="202">
        <v>4</v>
      </c>
      <c r="I488" s="202">
        <v>1</v>
      </c>
      <c r="J488" s="203">
        <f t="shared" si="14"/>
        <v>0.5714285714285714</v>
      </c>
      <c r="K488" s="203">
        <f t="shared" si="15"/>
        <v>0.14285714285714285</v>
      </c>
      <c r="L488" s="204">
        <v>1</v>
      </c>
    </row>
    <row r="489" spans="1:12" x14ac:dyDescent="0.35">
      <c r="A489" s="45" t="s">
        <v>1367</v>
      </c>
      <c r="B489" t="s">
        <v>1368</v>
      </c>
      <c r="C489" s="202">
        <v>7</v>
      </c>
      <c r="D489" s="202">
        <v>217</v>
      </c>
      <c r="E489" s="202">
        <v>31</v>
      </c>
      <c r="F489" s="202">
        <v>41</v>
      </c>
      <c r="G489" s="202">
        <v>13</v>
      </c>
      <c r="H489" s="202">
        <v>2</v>
      </c>
      <c r="I489" s="202">
        <v>1</v>
      </c>
      <c r="J489" s="203">
        <f t="shared" si="14"/>
        <v>0.2857142857142857</v>
      </c>
      <c r="K489" s="203">
        <f t="shared" si="15"/>
        <v>0.14285714285714285</v>
      </c>
      <c r="L489" s="204">
        <v>0</v>
      </c>
    </row>
    <row r="490" spans="1:12" x14ac:dyDescent="0.35">
      <c r="A490" s="45" t="s">
        <v>1369</v>
      </c>
      <c r="B490" t="e">
        <v>#N/A</v>
      </c>
      <c r="C490" s="202">
        <v>7</v>
      </c>
      <c r="D490" s="202">
        <v>450</v>
      </c>
      <c r="E490" s="202">
        <v>64</v>
      </c>
      <c r="F490" s="202">
        <v>47</v>
      </c>
      <c r="G490" s="202">
        <v>16</v>
      </c>
      <c r="H490" s="202">
        <v>2</v>
      </c>
      <c r="I490" s="202">
        <v>1</v>
      </c>
      <c r="J490" s="203">
        <f t="shared" si="14"/>
        <v>0.2857142857142857</v>
      </c>
      <c r="K490" s="203">
        <f t="shared" si="15"/>
        <v>0.14285714285714285</v>
      </c>
      <c r="L490" s="204">
        <v>0.5</v>
      </c>
    </row>
    <row r="491" spans="1:12" x14ac:dyDescent="0.35">
      <c r="A491" s="45" t="s">
        <v>1370</v>
      </c>
      <c r="B491" t="e">
        <v>#N/A</v>
      </c>
      <c r="C491" s="202">
        <v>7</v>
      </c>
      <c r="D491" s="202">
        <v>202</v>
      </c>
      <c r="E491" s="202">
        <v>28</v>
      </c>
      <c r="F491" s="202">
        <v>28</v>
      </c>
      <c r="G491" s="202">
        <v>10</v>
      </c>
      <c r="H491" s="202">
        <v>4</v>
      </c>
      <c r="I491" s="202">
        <v>0</v>
      </c>
      <c r="J491" s="203">
        <f t="shared" si="14"/>
        <v>0.5714285714285714</v>
      </c>
      <c r="K491" s="203">
        <f t="shared" si="15"/>
        <v>0</v>
      </c>
      <c r="L491" s="204">
        <v>0</v>
      </c>
    </row>
    <row r="492" spans="1:12" x14ac:dyDescent="0.35">
      <c r="A492" s="45" t="s">
        <v>1371</v>
      </c>
      <c r="B492" t="s">
        <v>1372</v>
      </c>
      <c r="C492" s="202">
        <v>6</v>
      </c>
      <c r="D492" s="202">
        <v>195</v>
      </c>
      <c r="E492" s="202">
        <v>32</v>
      </c>
      <c r="F492" s="202">
        <v>30</v>
      </c>
      <c r="G492" s="202">
        <v>14</v>
      </c>
      <c r="H492" s="202">
        <v>3</v>
      </c>
      <c r="I492" s="202">
        <v>2</v>
      </c>
      <c r="J492" s="203">
        <f t="shared" si="14"/>
        <v>0.5</v>
      </c>
      <c r="K492" s="203">
        <f t="shared" si="15"/>
        <v>0.33333333333333331</v>
      </c>
      <c r="L492" s="204">
        <v>0</v>
      </c>
    </row>
    <row r="493" spans="1:12" x14ac:dyDescent="0.35">
      <c r="A493" s="45" t="s">
        <v>1373</v>
      </c>
      <c r="B493" t="s">
        <v>1374</v>
      </c>
      <c r="C493" s="202">
        <v>6</v>
      </c>
      <c r="D493" s="202">
        <v>48</v>
      </c>
      <c r="E493" s="202">
        <v>8</v>
      </c>
      <c r="F493" s="202">
        <v>10</v>
      </c>
      <c r="G493" s="202">
        <v>4</v>
      </c>
      <c r="H493" s="202">
        <v>0</v>
      </c>
      <c r="I493" s="202">
        <v>0</v>
      </c>
      <c r="J493" s="203">
        <f t="shared" si="14"/>
        <v>0</v>
      </c>
      <c r="K493" s="203">
        <f t="shared" si="15"/>
        <v>0</v>
      </c>
      <c r="L493" s="204">
        <v>0</v>
      </c>
    </row>
    <row r="494" spans="1:12" x14ac:dyDescent="0.35">
      <c r="A494" s="45" t="s">
        <v>1375</v>
      </c>
      <c r="B494" t="s">
        <v>941</v>
      </c>
      <c r="C494" s="202">
        <v>6</v>
      </c>
      <c r="D494" s="202">
        <v>16</v>
      </c>
      <c r="E494" s="202">
        <v>2</v>
      </c>
      <c r="F494" s="202">
        <v>3</v>
      </c>
      <c r="G494" s="202">
        <v>2</v>
      </c>
      <c r="H494" s="202">
        <v>1</v>
      </c>
      <c r="I494" s="202">
        <v>0</v>
      </c>
      <c r="J494" s="203">
        <f t="shared" si="14"/>
        <v>0.16666666666666666</v>
      </c>
      <c r="K494" s="203">
        <f t="shared" si="15"/>
        <v>0</v>
      </c>
      <c r="L494" s="204">
        <v>0.25</v>
      </c>
    </row>
    <row r="495" spans="1:12" x14ac:dyDescent="0.35">
      <c r="A495" s="45" t="s">
        <v>1376</v>
      </c>
      <c r="B495" t="e">
        <v>#N/A</v>
      </c>
      <c r="C495" s="202">
        <v>6</v>
      </c>
      <c r="D495" s="202">
        <v>91</v>
      </c>
      <c r="E495" s="202">
        <v>15</v>
      </c>
      <c r="F495" s="202">
        <v>18</v>
      </c>
      <c r="G495" s="202">
        <v>7</v>
      </c>
      <c r="H495" s="202">
        <v>6</v>
      </c>
      <c r="I495" s="202">
        <v>1</v>
      </c>
      <c r="J495" s="203">
        <f t="shared" si="14"/>
        <v>1</v>
      </c>
      <c r="K495" s="203">
        <f t="shared" si="15"/>
        <v>0.16666666666666666</v>
      </c>
      <c r="L495" s="204">
        <v>0</v>
      </c>
    </row>
    <row r="496" spans="1:12" x14ac:dyDescent="0.35">
      <c r="A496" s="45" t="s">
        <v>1377</v>
      </c>
      <c r="B496" t="s">
        <v>1378</v>
      </c>
      <c r="C496" s="202">
        <v>6</v>
      </c>
      <c r="D496" s="202">
        <v>59</v>
      </c>
      <c r="E496" s="202">
        <v>9</v>
      </c>
      <c r="F496" s="202">
        <v>17</v>
      </c>
      <c r="G496" s="202">
        <v>6</v>
      </c>
      <c r="H496" s="202">
        <v>0</v>
      </c>
      <c r="I496" s="202">
        <v>0</v>
      </c>
      <c r="J496" s="203">
        <f t="shared" si="14"/>
        <v>0</v>
      </c>
      <c r="K496" s="203">
        <f t="shared" si="15"/>
        <v>0</v>
      </c>
      <c r="L496" s="204">
        <v>0</v>
      </c>
    </row>
    <row r="497" spans="1:12" x14ac:dyDescent="0.35">
      <c r="A497" s="45" t="s">
        <v>1379</v>
      </c>
      <c r="B497" t="e">
        <v>#N/A</v>
      </c>
      <c r="C497" s="202">
        <v>6</v>
      </c>
      <c r="D497" s="202">
        <v>167</v>
      </c>
      <c r="E497" s="202">
        <v>27</v>
      </c>
      <c r="F497" s="202">
        <v>34</v>
      </c>
      <c r="G497" s="202">
        <v>12</v>
      </c>
      <c r="H497" s="202">
        <v>2</v>
      </c>
      <c r="I497" s="202">
        <v>2</v>
      </c>
      <c r="J497" s="203">
        <f t="shared" si="14"/>
        <v>0.33333333333333331</v>
      </c>
      <c r="K497" s="203">
        <f t="shared" si="15"/>
        <v>0.33333333333333331</v>
      </c>
      <c r="L497" s="204">
        <v>0</v>
      </c>
    </row>
    <row r="498" spans="1:12" x14ac:dyDescent="0.35">
      <c r="A498" s="45" t="s">
        <v>1380</v>
      </c>
      <c r="B498" t="e">
        <v>#N/A</v>
      </c>
      <c r="C498" s="202">
        <v>6</v>
      </c>
      <c r="D498" s="202">
        <v>196</v>
      </c>
      <c r="E498" s="202">
        <v>32</v>
      </c>
      <c r="F498" s="202">
        <v>31</v>
      </c>
      <c r="G498" s="202">
        <v>12</v>
      </c>
      <c r="H498" s="202">
        <v>4</v>
      </c>
      <c r="I498" s="202">
        <v>1</v>
      </c>
      <c r="J498" s="203">
        <f t="shared" si="14"/>
        <v>0.66666666666666663</v>
      </c>
      <c r="K498" s="203">
        <f t="shared" si="15"/>
        <v>0.16666666666666666</v>
      </c>
      <c r="L498" s="204">
        <v>0</v>
      </c>
    </row>
    <row r="499" spans="1:12" x14ac:dyDescent="0.35">
      <c r="A499" s="45" t="s">
        <v>1381</v>
      </c>
      <c r="B499" t="s">
        <v>1382</v>
      </c>
      <c r="C499" s="202">
        <v>6</v>
      </c>
      <c r="D499" s="202">
        <v>315</v>
      </c>
      <c r="E499" s="202">
        <v>52</v>
      </c>
      <c r="F499" s="202">
        <v>57</v>
      </c>
      <c r="G499" s="202">
        <v>23</v>
      </c>
      <c r="H499" s="202">
        <v>2</v>
      </c>
      <c r="I499" s="202">
        <v>1</v>
      </c>
      <c r="J499" s="203">
        <f t="shared" si="14"/>
        <v>0.33333333333333331</v>
      </c>
      <c r="K499" s="203">
        <f t="shared" si="15"/>
        <v>0.16666666666666666</v>
      </c>
      <c r="L499" s="204">
        <v>0</v>
      </c>
    </row>
    <row r="500" spans="1:12" x14ac:dyDescent="0.35">
      <c r="A500" s="45" t="s">
        <v>1383</v>
      </c>
      <c r="B500" t="e">
        <v>#N/A</v>
      </c>
      <c r="C500" s="202">
        <v>6</v>
      </c>
      <c r="D500" s="202">
        <v>120</v>
      </c>
      <c r="E500" s="202">
        <v>20</v>
      </c>
      <c r="F500" s="202">
        <v>25</v>
      </c>
      <c r="G500" s="202">
        <v>10</v>
      </c>
      <c r="H500" s="202">
        <v>3</v>
      </c>
      <c r="I500" s="202">
        <v>0</v>
      </c>
      <c r="J500" s="203">
        <f t="shared" si="14"/>
        <v>0.5</v>
      </c>
      <c r="K500" s="203">
        <f t="shared" si="15"/>
        <v>0</v>
      </c>
      <c r="L500" s="204">
        <v>0</v>
      </c>
    </row>
    <row r="501" spans="1:12" x14ac:dyDescent="0.35">
      <c r="A501" s="45" t="s">
        <v>1384</v>
      </c>
      <c r="B501" t="s">
        <v>1385</v>
      </c>
      <c r="C501" s="202">
        <v>6</v>
      </c>
      <c r="D501" s="202">
        <v>27</v>
      </c>
      <c r="E501" s="202">
        <v>4</v>
      </c>
      <c r="F501" s="202">
        <v>6</v>
      </c>
      <c r="G501" s="202">
        <v>3</v>
      </c>
      <c r="H501" s="202">
        <v>0</v>
      </c>
      <c r="I501" s="202">
        <v>0</v>
      </c>
      <c r="J501" s="203">
        <f t="shared" si="14"/>
        <v>0</v>
      </c>
      <c r="K501" s="203">
        <f t="shared" si="15"/>
        <v>0</v>
      </c>
      <c r="L501" s="204">
        <v>0.28571428571428598</v>
      </c>
    </row>
    <row r="502" spans="1:12" x14ac:dyDescent="0.35">
      <c r="A502" s="45" t="s">
        <v>1386</v>
      </c>
      <c r="B502" t="s">
        <v>1387</v>
      </c>
      <c r="C502" s="202">
        <v>6</v>
      </c>
      <c r="D502" s="202">
        <v>464</v>
      </c>
      <c r="E502" s="202">
        <v>77</v>
      </c>
      <c r="F502" s="202">
        <v>62</v>
      </c>
      <c r="G502" s="202">
        <v>22</v>
      </c>
      <c r="H502" s="202">
        <v>2</v>
      </c>
      <c r="I502" s="202">
        <v>1</v>
      </c>
      <c r="J502" s="203">
        <f t="shared" si="14"/>
        <v>0.33333333333333331</v>
      </c>
      <c r="K502" s="203">
        <f t="shared" si="15"/>
        <v>0.16666666666666666</v>
      </c>
      <c r="L502" s="204">
        <v>0.67948717948717996</v>
      </c>
    </row>
    <row r="503" spans="1:12" x14ac:dyDescent="0.35">
      <c r="A503" s="45" t="s">
        <v>1388</v>
      </c>
      <c r="B503" t="e">
        <v>#N/A</v>
      </c>
      <c r="C503" s="202">
        <v>6</v>
      </c>
      <c r="D503" s="202">
        <v>304</v>
      </c>
      <c r="E503" s="202">
        <v>50</v>
      </c>
      <c r="F503" s="202">
        <v>61</v>
      </c>
      <c r="G503" s="202">
        <v>21</v>
      </c>
      <c r="H503" s="202">
        <v>2</v>
      </c>
      <c r="I503" s="202">
        <v>1</v>
      </c>
      <c r="J503" s="203">
        <f t="shared" si="14"/>
        <v>0.33333333333333331</v>
      </c>
      <c r="K503" s="203">
        <f t="shared" si="15"/>
        <v>0.16666666666666666</v>
      </c>
      <c r="L503" s="204">
        <v>0.96491228070175405</v>
      </c>
    </row>
    <row r="504" spans="1:12" x14ac:dyDescent="0.35">
      <c r="A504" s="45" t="s">
        <v>1389</v>
      </c>
      <c r="B504" t="e">
        <v>#N/A</v>
      </c>
      <c r="C504" s="202">
        <v>6</v>
      </c>
      <c r="D504" s="202">
        <v>90</v>
      </c>
      <c r="E504" s="202">
        <v>15</v>
      </c>
      <c r="F504" s="202">
        <v>22</v>
      </c>
      <c r="G504" s="202">
        <v>8</v>
      </c>
      <c r="H504" s="202">
        <v>4</v>
      </c>
      <c r="I504" s="202">
        <v>1</v>
      </c>
      <c r="J504" s="203">
        <f t="shared" si="14"/>
        <v>0.66666666666666663</v>
      </c>
      <c r="K504" s="203">
        <f t="shared" si="15"/>
        <v>0.16666666666666666</v>
      </c>
      <c r="L504" s="204">
        <v>0</v>
      </c>
    </row>
    <row r="505" spans="1:12" x14ac:dyDescent="0.35">
      <c r="A505" s="45" t="s">
        <v>1390</v>
      </c>
      <c r="B505" t="s">
        <v>1391</v>
      </c>
      <c r="C505" s="202">
        <v>6</v>
      </c>
      <c r="D505" s="202">
        <v>1293</v>
      </c>
      <c r="E505" s="202">
        <v>215</v>
      </c>
      <c r="F505" s="202">
        <v>105</v>
      </c>
      <c r="G505" s="202">
        <v>29</v>
      </c>
      <c r="H505" s="202">
        <v>4</v>
      </c>
      <c r="I505" s="202">
        <v>3</v>
      </c>
      <c r="J505" s="203">
        <f t="shared" si="14"/>
        <v>0.66666666666666663</v>
      </c>
      <c r="K505" s="203">
        <f t="shared" si="15"/>
        <v>0.5</v>
      </c>
      <c r="L505" s="204">
        <v>0</v>
      </c>
    </row>
    <row r="506" spans="1:12" x14ac:dyDescent="0.35">
      <c r="A506" s="45" t="s">
        <v>1392</v>
      </c>
      <c r="B506" t="s">
        <v>668</v>
      </c>
      <c r="C506" s="202">
        <v>6</v>
      </c>
      <c r="D506" s="202">
        <v>159</v>
      </c>
      <c r="E506" s="202">
        <v>26</v>
      </c>
      <c r="F506" s="202">
        <v>25</v>
      </c>
      <c r="G506" s="202">
        <v>10</v>
      </c>
      <c r="H506" s="202">
        <v>1</v>
      </c>
      <c r="I506" s="202">
        <v>1</v>
      </c>
      <c r="J506" s="203">
        <f t="shared" si="14"/>
        <v>0.16666666666666666</v>
      </c>
      <c r="K506" s="203">
        <f t="shared" si="15"/>
        <v>0.16666666666666666</v>
      </c>
      <c r="L506" s="204">
        <v>1</v>
      </c>
    </row>
    <row r="507" spans="1:12" x14ac:dyDescent="0.35">
      <c r="A507" s="45" t="s">
        <v>1393</v>
      </c>
      <c r="B507" t="e">
        <v>#N/A</v>
      </c>
      <c r="C507" s="202">
        <v>6</v>
      </c>
      <c r="D507" s="202">
        <v>18</v>
      </c>
      <c r="E507" s="202">
        <v>3</v>
      </c>
      <c r="F507" s="202">
        <v>8</v>
      </c>
      <c r="G507" s="202">
        <v>3</v>
      </c>
      <c r="H507" s="202">
        <v>1</v>
      </c>
      <c r="I507" s="202">
        <v>0</v>
      </c>
      <c r="J507" s="203">
        <f t="shared" si="14"/>
        <v>0.16666666666666666</v>
      </c>
      <c r="K507" s="203">
        <f t="shared" si="15"/>
        <v>0</v>
      </c>
      <c r="L507" s="204">
        <v>0</v>
      </c>
    </row>
    <row r="508" spans="1:12" x14ac:dyDescent="0.35">
      <c r="A508" s="45" t="s">
        <v>1394</v>
      </c>
      <c r="B508" t="e">
        <v>#N/A</v>
      </c>
      <c r="C508" s="202">
        <v>6</v>
      </c>
      <c r="D508" s="202">
        <v>10</v>
      </c>
      <c r="E508" s="202">
        <v>1</v>
      </c>
      <c r="F508" s="202">
        <v>1</v>
      </c>
      <c r="G508" s="202">
        <v>1</v>
      </c>
      <c r="H508" s="202">
        <v>0</v>
      </c>
      <c r="I508" s="202">
        <v>0</v>
      </c>
      <c r="J508" s="203">
        <f t="shared" si="14"/>
        <v>0</v>
      </c>
      <c r="K508" s="203">
        <f t="shared" si="15"/>
        <v>0</v>
      </c>
      <c r="L508" s="204">
        <v>0</v>
      </c>
    </row>
    <row r="509" spans="1:12" x14ac:dyDescent="0.35">
      <c r="A509" s="45" t="s">
        <v>1395</v>
      </c>
      <c r="B509" t="e">
        <v>#N/A</v>
      </c>
      <c r="C509" s="202">
        <v>5</v>
      </c>
      <c r="D509" s="202">
        <v>148</v>
      </c>
      <c r="E509" s="202">
        <v>29</v>
      </c>
      <c r="F509" s="202">
        <v>48</v>
      </c>
      <c r="G509" s="202">
        <v>17</v>
      </c>
      <c r="H509" s="202">
        <v>4</v>
      </c>
      <c r="I509" s="202">
        <v>0</v>
      </c>
      <c r="J509" s="203">
        <f t="shared" si="14"/>
        <v>0.8</v>
      </c>
      <c r="K509" s="203">
        <f t="shared" si="15"/>
        <v>0</v>
      </c>
      <c r="L509" s="204">
        <v>0</v>
      </c>
    </row>
    <row r="510" spans="1:12" x14ac:dyDescent="0.35">
      <c r="A510" s="45" t="s">
        <v>1396</v>
      </c>
      <c r="B510" t="s">
        <v>1397</v>
      </c>
      <c r="C510" s="202">
        <v>5</v>
      </c>
      <c r="D510" s="202">
        <v>540</v>
      </c>
      <c r="E510" s="202">
        <v>108</v>
      </c>
      <c r="F510" s="202">
        <v>59</v>
      </c>
      <c r="G510" s="202">
        <v>23</v>
      </c>
      <c r="H510" s="202">
        <v>2</v>
      </c>
      <c r="I510" s="202">
        <v>3</v>
      </c>
      <c r="J510" s="203">
        <f t="shared" si="14"/>
        <v>0.4</v>
      </c>
      <c r="K510" s="203">
        <f t="shared" si="15"/>
        <v>0.6</v>
      </c>
      <c r="L510" s="204">
        <v>0</v>
      </c>
    </row>
    <row r="511" spans="1:12" x14ac:dyDescent="0.35">
      <c r="A511" s="45" t="s">
        <v>1398</v>
      </c>
      <c r="B511" t="s">
        <v>1399</v>
      </c>
      <c r="C511" s="202">
        <v>5</v>
      </c>
      <c r="D511" s="202">
        <v>97</v>
      </c>
      <c r="E511" s="202">
        <v>19</v>
      </c>
      <c r="F511" s="202">
        <v>25</v>
      </c>
      <c r="G511" s="202">
        <v>6</v>
      </c>
      <c r="H511" s="202">
        <v>1</v>
      </c>
      <c r="I511" s="202">
        <v>0</v>
      </c>
      <c r="J511" s="203">
        <f t="shared" si="14"/>
        <v>0.2</v>
      </c>
      <c r="K511" s="203">
        <f t="shared" si="15"/>
        <v>0</v>
      </c>
      <c r="L511" s="204">
        <v>0</v>
      </c>
    </row>
    <row r="512" spans="1:12" x14ac:dyDescent="0.35">
      <c r="A512" s="45" t="s">
        <v>1400</v>
      </c>
      <c r="B512" t="e">
        <v>#N/A</v>
      </c>
      <c r="C512" s="202">
        <v>5</v>
      </c>
      <c r="D512" s="202">
        <v>67</v>
      </c>
      <c r="E512" s="202">
        <v>13</v>
      </c>
      <c r="F512" s="202">
        <v>24</v>
      </c>
      <c r="G512" s="202">
        <v>11</v>
      </c>
      <c r="H512" s="202">
        <v>0</v>
      </c>
      <c r="I512" s="202">
        <v>0</v>
      </c>
      <c r="J512" s="203">
        <f t="shared" si="14"/>
        <v>0</v>
      </c>
      <c r="K512" s="203">
        <f t="shared" si="15"/>
        <v>0</v>
      </c>
      <c r="L512" s="204">
        <v>0</v>
      </c>
    </row>
    <row r="513" spans="1:12" x14ac:dyDescent="0.35">
      <c r="A513" s="45" t="s">
        <v>1401</v>
      </c>
      <c r="B513" t="e">
        <v>#N/A</v>
      </c>
      <c r="C513" s="202">
        <v>5</v>
      </c>
      <c r="D513" s="202">
        <v>74</v>
      </c>
      <c r="E513" s="202">
        <v>14</v>
      </c>
      <c r="F513" s="202">
        <v>13</v>
      </c>
      <c r="G513" s="202">
        <v>5</v>
      </c>
      <c r="H513" s="202">
        <v>4</v>
      </c>
      <c r="I513" s="202">
        <v>0</v>
      </c>
      <c r="J513" s="203">
        <f t="shared" si="14"/>
        <v>0.8</v>
      </c>
      <c r="K513" s="203">
        <f t="shared" si="15"/>
        <v>0</v>
      </c>
      <c r="L513" s="204">
        <v>0.5</v>
      </c>
    </row>
    <row r="514" spans="1:12" x14ac:dyDescent="0.35">
      <c r="A514" s="45" t="s">
        <v>1402</v>
      </c>
      <c r="B514" t="s">
        <v>1403</v>
      </c>
      <c r="C514" s="202">
        <v>5</v>
      </c>
      <c r="D514" s="202">
        <v>53</v>
      </c>
      <c r="E514" s="202">
        <v>10</v>
      </c>
      <c r="F514" s="202">
        <v>21</v>
      </c>
      <c r="G514" s="202">
        <v>9</v>
      </c>
      <c r="H514" s="202">
        <v>2</v>
      </c>
      <c r="I514" s="202">
        <v>1</v>
      </c>
      <c r="J514" s="203">
        <f t="shared" ref="J514:J577" si="16">H514/C514</f>
        <v>0.4</v>
      </c>
      <c r="K514" s="203">
        <f t="shared" ref="K514:K577" si="17">I514/C514</f>
        <v>0.2</v>
      </c>
      <c r="L514" s="204">
        <v>0</v>
      </c>
    </row>
    <row r="515" spans="1:12" x14ac:dyDescent="0.35">
      <c r="A515" s="45" t="s">
        <v>1404</v>
      </c>
      <c r="B515" t="s">
        <v>1405</v>
      </c>
      <c r="C515" s="202">
        <v>5</v>
      </c>
      <c r="D515" s="202">
        <v>35</v>
      </c>
      <c r="E515" s="202">
        <v>7</v>
      </c>
      <c r="F515" s="202">
        <v>11</v>
      </c>
      <c r="G515" s="202">
        <v>6</v>
      </c>
      <c r="H515" s="202">
        <v>1</v>
      </c>
      <c r="I515" s="202">
        <v>0</v>
      </c>
      <c r="J515" s="203">
        <f t="shared" si="16"/>
        <v>0.2</v>
      </c>
      <c r="K515" s="203">
        <f t="shared" si="17"/>
        <v>0</v>
      </c>
      <c r="L515" s="204">
        <v>0</v>
      </c>
    </row>
    <row r="516" spans="1:12" x14ac:dyDescent="0.35">
      <c r="A516" s="45" t="s">
        <v>1406</v>
      </c>
      <c r="B516" t="e">
        <v>#N/A</v>
      </c>
      <c r="C516" s="202">
        <v>5</v>
      </c>
      <c r="D516" s="202">
        <v>25</v>
      </c>
      <c r="E516" s="202">
        <v>5</v>
      </c>
      <c r="F516" s="202">
        <v>8</v>
      </c>
      <c r="G516" s="202">
        <v>4</v>
      </c>
      <c r="H516" s="202">
        <v>0</v>
      </c>
      <c r="I516" s="202">
        <v>0</v>
      </c>
      <c r="J516" s="203">
        <f t="shared" si="16"/>
        <v>0</v>
      </c>
      <c r="K516" s="203">
        <f t="shared" si="17"/>
        <v>0</v>
      </c>
      <c r="L516" s="204">
        <v>0</v>
      </c>
    </row>
    <row r="517" spans="1:12" x14ac:dyDescent="0.35">
      <c r="A517" s="45" t="s">
        <v>1407</v>
      </c>
      <c r="B517" t="s">
        <v>1408</v>
      </c>
      <c r="C517" s="202">
        <v>5</v>
      </c>
      <c r="D517" s="202">
        <v>10</v>
      </c>
      <c r="E517" s="202">
        <v>2</v>
      </c>
      <c r="F517" s="202">
        <v>1</v>
      </c>
      <c r="G517" s="202">
        <v>1</v>
      </c>
      <c r="H517" s="202">
        <v>0</v>
      </c>
      <c r="I517" s="202">
        <v>0</v>
      </c>
      <c r="J517" s="203">
        <f t="shared" si="16"/>
        <v>0</v>
      </c>
      <c r="K517" s="203">
        <f t="shared" si="17"/>
        <v>0</v>
      </c>
      <c r="L517" s="204">
        <v>0</v>
      </c>
    </row>
    <row r="518" spans="1:12" x14ac:dyDescent="0.35">
      <c r="A518" s="45" t="s">
        <v>1409</v>
      </c>
      <c r="B518" t="s">
        <v>1410</v>
      </c>
      <c r="C518" s="202">
        <v>5</v>
      </c>
      <c r="D518" s="202">
        <v>40</v>
      </c>
      <c r="E518" s="202">
        <v>8</v>
      </c>
      <c r="F518" s="202">
        <v>12</v>
      </c>
      <c r="G518" s="202">
        <v>5</v>
      </c>
      <c r="H518" s="202">
        <v>1</v>
      </c>
      <c r="I518" s="202">
        <v>0</v>
      </c>
      <c r="J518" s="203">
        <f t="shared" si="16"/>
        <v>0.2</v>
      </c>
      <c r="K518" s="203">
        <f t="shared" si="17"/>
        <v>0</v>
      </c>
      <c r="L518" s="204">
        <v>0</v>
      </c>
    </row>
    <row r="519" spans="1:12" x14ac:dyDescent="0.35">
      <c r="A519" s="45" t="s">
        <v>1411</v>
      </c>
      <c r="B519" t="s">
        <v>1412</v>
      </c>
      <c r="C519" s="202">
        <v>5</v>
      </c>
      <c r="D519" s="202">
        <v>803</v>
      </c>
      <c r="E519" s="202">
        <v>160</v>
      </c>
      <c r="F519" s="202">
        <v>73</v>
      </c>
      <c r="G519" s="202">
        <v>25</v>
      </c>
      <c r="H519" s="202">
        <v>2</v>
      </c>
      <c r="I519" s="202">
        <v>3</v>
      </c>
      <c r="J519" s="203">
        <f t="shared" si="16"/>
        <v>0.4</v>
      </c>
      <c r="K519" s="203">
        <f t="shared" si="17"/>
        <v>0.6</v>
      </c>
      <c r="L519" s="204">
        <v>0</v>
      </c>
    </row>
    <row r="520" spans="1:12" x14ac:dyDescent="0.35">
      <c r="A520" s="45" t="s">
        <v>1413</v>
      </c>
      <c r="B520" t="e">
        <v>#N/A</v>
      </c>
      <c r="C520" s="202">
        <v>4</v>
      </c>
      <c r="D520" s="202">
        <v>41</v>
      </c>
      <c r="E520" s="202">
        <v>10</v>
      </c>
      <c r="F520" s="202">
        <v>19</v>
      </c>
      <c r="G520" s="202">
        <v>8</v>
      </c>
      <c r="H520" s="202">
        <v>2</v>
      </c>
      <c r="I520" s="202">
        <v>0</v>
      </c>
      <c r="J520" s="203">
        <f t="shared" si="16"/>
        <v>0.5</v>
      </c>
      <c r="K520" s="203">
        <f t="shared" si="17"/>
        <v>0</v>
      </c>
      <c r="L520" s="204">
        <v>0</v>
      </c>
    </row>
    <row r="521" spans="1:12" x14ac:dyDescent="0.35">
      <c r="A521" s="45" t="s">
        <v>1414</v>
      </c>
      <c r="B521" t="e">
        <v>#N/A</v>
      </c>
      <c r="C521" s="202">
        <v>4</v>
      </c>
      <c r="D521" s="202">
        <v>7</v>
      </c>
      <c r="E521" s="202">
        <v>1</v>
      </c>
      <c r="F521" s="202">
        <v>1</v>
      </c>
      <c r="G521" s="202">
        <v>1</v>
      </c>
      <c r="H521" s="202">
        <v>0</v>
      </c>
      <c r="I521" s="202">
        <v>0</v>
      </c>
      <c r="J521" s="203">
        <f t="shared" si="16"/>
        <v>0</v>
      </c>
      <c r="K521" s="203">
        <f t="shared" si="17"/>
        <v>0</v>
      </c>
      <c r="L521" s="204">
        <v>0</v>
      </c>
    </row>
    <row r="522" spans="1:12" x14ac:dyDescent="0.35">
      <c r="A522" s="45" t="s">
        <v>1415</v>
      </c>
      <c r="B522" t="s">
        <v>1416</v>
      </c>
      <c r="C522" s="202">
        <v>4</v>
      </c>
      <c r="D522" s="202">
        <v>58</v>
      </c>
      <c r="E522" s="202">
        <v>14</v>
      </c>
      <c r="F522" s="202">
        <v>27</v>
      </c>
      <c r="G522" s="202">
        <v>9</v>
      </c>
      <c r="H522" s="202">
        <v>1</v>
      </c>
      <c r="I522" s="202">
        <v>1</v>
      </c>
      <c r="J522" s="203">
        <f t="shared" si="16"/>
        <v>0.25</v>
      </c>
      <c r="K522" s="203">
        <f t="shared" si="17"/>
        <v>0.25</v>
      </c>
      <c r="L522" s="204">
        <v>0</v>
      </c>
    </row>
    <row r="523" spans="1:12" x14ac:dyDescent="0.35">
      <c r="A523" s="45" t="s">
        <v>1417</v>
      </c>
      <c r="B523" t="e">
        <v>#N/A</v>
      </c>
      <c r="C523" s="202">
        <v>4</v>
      </c>
      <c r="D523" s="202">
        <v>7</v>
      </c>
      <c r="E523" s="202">
        <v>1</v>
      </c>
      <c r="F523" s="202">
        <v>1</v>
      </c>
      <c r="G523" s="202">
        <v>1</v>
      </c>
      <c r="H523" s="202">
        <v>0</v>
      </c>
      <c r="I523" s="202">
        <v>0</v>
      </c>
      <c r="J523" s="203">
        <f t="shared" si="16"/>
        <v>0</v>
      </c>
      <c r="K523" s="203">
        <f t="shared" si="17"/>
        <v>0</v>
      </c>
      <c r="L523" s="204"/>
    </row>
    <row r="524" spans="1:12" x14ac:dyDescent="0.35">
      <c r="A524" s="45" t="s">
        <v>1418</v>
      </c>
      <c r="B524" t="e">
        <v>#N/A</v>
      </c>
      <c r="C524" s="202">
        <v>4</v>
      </c>
      <c r="D524" s="202">
        <v>244</v>
      </c>
      <c r="E524" s="202">
        <v>61</v>
      </c>
      <c r="F524" s="202">
        <v>33</v>
      </c>
      <c r="G524" s="202">
        <v>10</v>
      </c>
      <c r="H524" s="202">
        <v>3</v>
      </c>
      <c r="I524" s="202">
        <v>0</v>
      </c>
      <c r="J524" s="203">
        <f t="shared" si="16"/>
        <v>0.75</v>
      </c>
      <c r="K524" s="203">
        <f t="shared" si="17"/>
        <v>0</v>
      </c>
      <c r="L524" s="204">
        <v>0</v>
      </c>
    </row>
    <row r="525" spans="1:12" x14ac:dyDescent="0.35">
      <c r="A525" s="45" t="s">
        <v>1419</v>
      </c>
      <c r="B525" t="e">
        <v>#N/A</v>
      </c>
      <c r="C525" s="202">
        <v>4</v>
      </c>
      <c r="D525" s="202">
        <v>118</v>
      </c>
      <c r="E525" s="202">
        <v>29</v>
      </c>
      <c r="F525" s="202">
        <v>39</v>
      </c>
      <c r="G525" s="202">
        <v>11</v>
      </c>
      <c r="H525" s="202">
        <v>4</v>
      </c>
      <c r="I525" s="202">
        <v>0</v>
      </c>
      <c r="J525" s="203">
        <f t="shared" si="16"/>
        <v>1</v>
      </c>
      <c r="K525" s="203">
        <f t="shared" si="17"/>
        <v>0</v>
      </c>
      <c r="L525" s="204">
        <v>0</v>
      </c>
    </row>
    <row r="526" spans="1:12" x14ac:dyDescent="0.35">
      <c r="A526" s="45" t="s">
        <v>1420</v>
      </c>
      <c r="B526" t="e">
        <v>#N/A</v>
      </c>
      <c r="C526" s="202">
        <v>4</v>
      </c>
      <c r="D526" s="202">
        <v>75</v>
      </c>
      <c r="E526" s="202">
        <v>18</v>
      </c>
      <c r="F526" s="202">
        <v>23</v>
      </c>
      <c r="G526" s="202">
        <v>7</v>
      </c>
      <c r="H526" s="202">
        <v>3</v>
      </c>
      <c r="I526" s="202">
        <v>0</v>
      </c>
      <c r="J526" s="203">
        <f t="shared" si="16"/>
        <v>0.75</v>
      </c>
      <c r="K526" s="203">
        <f t="shared" si="17"/>
        <v>0</v>
      </c>
      <c r="L526" s="204">
        <v>0</v>
      </c>
    </row>
    <row r="527" spans="1:12" x14ac:dyDescent="0.35">
      <c r="A527" s="45" t="s">
        <v>1421</v>
      </c>
      <c r="B527" t="s">
        <v>1422</v>
      </c>
      <c r="C527" s="202">
        <v>4</v>
      </c>
      <c r="D527" s="202">
        <v>138</v>
      </c>
      <c r="E527" s="202">
        <v>34</v>
      </c>
      <c r="F527" s="202">
        <v>43</v>
      </c>
      <c r="G527" s="202">
        <v>19</v>
      </c>
      <c r="H527" s="202">
        <v>2</v>
      </c>
      <c r="I527" s="202">
        <v>1</v>
      </c>
      <c r="J527" s="203">
        <f t="shared" si="16"/>
        <v>0.5</v>
      </c>
      <c r="K527" s="203">
        <f t="shared" si="17"/>
        <v>0.25</v>
      </c>
      <c r="L527" s="204">
        <v>0</v>
      </c>
    </row>
    <row r="528" spans="1:12" x14ac:dyDescent="0.35">
      <c r="A528" s="45" t="s">
        <v>1423</v>
      </c>
      <c r="B528" t="s">
        <v>1424</v>
      </c>
      <c r="C528" s="202">
        <v>4</v>
      </c>
      <c r="D528" s="202">
        <v>34</v>
      </c>
      <c r="E528" s="202">
        <v>8</v>
      </c>
      <c r="F528" s="202">
        <v>15</v>
      </c>
      <c r="G528" s="202">
        <v>5</v>
      </c>
      <c r="H528" s="202">
        <v>0</v>
      </c>
      <c r="I528" s="202">
        <v>0</v>
      </c>
      <c r="J528" s="203">
        <f t="shared" si="16"/>
        <v>0</v>
      </c>
      <c r="K528" s="203">
        <f t="shared" si="17"/>
        <v>0</v>
      </c>
      <c r="L528" s="204">
        <v>0</v>
      </c>
    </row>
    <row r="529" spans="1:12" x14ac:dyDescent="0.35">
      <c r="A529" s="45" t="s">
        <v>1425</v>
      </c>
      <c r="B529" t="s">
        <v>1426</v>
      </c>
      <c r="C529" s="202">
        <v>4</v>
      </c>
      <c r="D529" s="202">
        <v>791</v>
      </c>
      <c r="E529" s="202">
        <v>197</v>
      </c>
      <c r="F529" s="202">
        <v>91</v>
      </c>
      <c r="G529" s="202">
        <v>28</v>
      </c>
      <c r="H529" s="202">
        <v>2</v>
      </c>
      <c r="I529" s="202">
        <v>1</v>
      </c>
      <c r="J529" s="203">
        <f t="shared" si="16"/>
        <v>0.5</v>
      </c>
      <c r="K529" s="203">
        <f t="shared" si="17"/>
        <v>0.25</v>
      </c>
      <c r="L529" s="204">
        <v>0</v>
      </c>
    </row>
    <row r="530" spans="1:12" x14ac:dyDescent="0.35">
      <c r="A530" s="45" t="s">
        <v>1427</v>
      </c>
      <c r="B530" t="s">
        <v>838</v>
      </c>
      <c r="C530" s="202">
        <v>4</v>
      </c>
      <c r="D530" s="202">
        <v>17</v>
      </c>
      <c r="E530" s="202">
        <v>4</v>
      </c>
      <c r="F530" s="202">
        <v>6</v>
      </c>
      <c r="G530" s="202">
        <v>3</v>
      </c>
      <c r="H530" s="202">
        <v>1</v>
      </c>
      <c r="I530" s="202">
        <v>0</v>
      </c>
      <c r="J530" s="203">
        <f t="shared" si="16"/>
        <v>0.25</v>
      </c>
      <c r="K530" s="203">
        <f t="shared" si="17"/>
        <v>0</v>
      </c>
      <c r="L530" s="204">
        <v>0</v>
      </c>
    </row>
    <row r="531" spans="1:12" x14ac:dyDescent="0.35">
      <c r="A531" s="45" t="s">
        <v>1428</v>
      </c>
      <c r="B531" t="e">
        <v>#N/A</v>
      </c>
      <c r="C531" s="202">
        <v>4</v>
      </c>
      <c r="D531" s="202">
        <v>160</v>
      </c>
      <c r="E531" s="202">
        <v>40</v>
      </c>
      <c r="F531" s="202">
        <v>33</v>
      </c>
      <c r="G531" s="202">
        <v>12</v>
      </c>
      <c r="H531" s="202">
        <v>2</v>
      </c>
      <c r="I531" s="202">
        <v>2</v>
      </c>
      <c r="J531" s="203">
        <f t="shared" si="16"/>
        <v>0.5</v>
      </c>
      <c r="K531" s="203">
        <f t="shared" si="17"/>
        <v>0.5</v>
      </c>
      <c r="L531" s="204">
        <v>0</v>
      </c>
    </row>
    <row r="532" spans="1:12" x14ac:dyDescent="0.35">
      <c r="A532" s="45" t="s">
        <v>1429</v>
      </c>
      <c r="B532" t="s">
        <v>1430</v>
      </c>
      <c r="C532" s="202">
        <v>3</v>
      </c>
      <c r="D532" s="202">
        <v>134</v>
      </c>
      <c r="E532" s="202">
        <v>44</v>
      </c>
      <c r="F532" s="202">
        <v>26</v>
      </c>
      <c r="G532" s="202">
        <v>10</v>
      </c>
      <c r="H532" s="202">
        <v>1</v>
      </c>
      <c r="I532" s="202">
        <v>1</v>
      </c>
      <c r="J532" s="203">
        <f t="shared" si="16"/>
        <v>0.33333333333333331</v>
      </c>
      <c r="K532" s="203">
        <f t="shared" si="17"/>
        <v>0.33333333333333331</v>
      </c>
      <c r="L532" s="204">
        <v>0</v>
      </c>
    </row>
    <row r="533" spans="1:12" x14ac:dyDescent="0.35">
      <c r="A533" s="45" t="s">
        <v>1431</v>
      </c>
      <c r="B533" t="e">
        <v>#N/A</v>
      </c>
      <c r="C533" s="202">
        <v>3</v>
      </c>
      <c r="D533" s="202">
        <v>54</v>
      </c>
      <c r="E533" s="202">
        <v>18</v>
      </c>
      <c r="F533" s="202">
        <v>20</v>
      </c>
      <c r="G533" s="202">
        <v>10</v>
      </c>
      <c r="H533" s="202">
        <v>2</v>
      </c>
      <c r="I533" s="202">
        <v>0</v>
      </c>
      <c r="J533" s="203">
        <f t="shared" si="16"/>
        <v>0.66666666666666663</v>
      </c>
      <c r="K533" s="203">
        <f t="shared" si="17"/>
        <v>0</v>
      </c>
      <c r="L533" s="204">
        <v>0</v>
      </c>
    </row>
    <row r="534" spans="1:12" x14ac:dyDescent="0.35">
      <c r="A534" s="45" t="s">
        <v>1432</v>
      </c>
      <c r="B534" t="e">
        <v>#N/A</v>
      </c>
      <c r="C534" s="202">
        <v>3</v>
      </c>
      <c r="D534" s="202">
        <v>44</v>
      </c>
      <c r="E534" s="202">
        <v>14</v>
      </c>
      <c r="F534" s="202">
        <v>18</v>
      </c>
      <c r="G534" s="202">
        <v>7</v>
      </c>
      <c r="H534" s="202">
        <v>1</v>
      </c>
      <c r="I534" s="202">
        <v>0</v>
      </c>
      <c r="J534" s="203">
        <f t="shared" si="16"/>
        <v>0.33333333333333331</v>
      </c>
      <c r="K534" s="203">
        <f t="shared" si="17"/>
        <v>0</v>
      </c>
      <c r="L534" s="204">
        <v>0</v>
      </c>
    </row>
    <row r="535" spans="1:12" x14ac:dyDescent="0.35">
      <c r="A535" s="45" t="s">
        <v>1433</v>
      </c>
      <c r="B535" t="e">
        <v>#N/A</v>
      </c>
      <c r="C535" s="202">
        <v>3</v>
      </c>
      <c r="D535" s="202">
        <v>14</v>
      </c>
      <c r="E535" s="202">
        <v>4</v>
      </c>
      <c r="F535" s="202">
        <v>7</v>
      </c>
      <c r="G535" s="202">
        <v>4</v>
      </c>
      <c r="H535" s="202">
        <v>1</v>
      </c>
      <c r="I535" s="202">
        <v>0</v>
      </c>
      <c r="J535" s="203">
        <f t="shared" si="16"/>
        <v>0.33333333333333331</v>
      </c>
      <c r="K535" s="203">
        <f t="shared" si="17"/>
        <v>0</v>
      </c>
      <c r="L535" s="204">
        <v>0</v>
      </c>
    </row>
    <row r="536" spans="1:12" x14ac:dyDescent="0.35">
      <c r="A536" s="45" t="s">
        <v>1434</v>
      </c>
      <c r="B536" t="e">
        <v>#N/A</v>
      </c>
      <c r="C536" s="202">
        <v>3</v>
      </c>
      <c r="D536" s="202">
        <v>39</v>
      </c>
      <c r="E536" s="202">
        <v>13</v>
      </c>
      <c r="F536" s="202">
        <v>12</v>
      </c>
      <c r="G536" s="202">
        <v>4</v>
      </c>
      <c r="H536" s="202">
        <v>1</v>
      </c>
      <c r="I536" s="202">
        <v>0</v>
      </c>
      <c r="J536" s="203">
        <f t="shared" si="16"/>
        <v>0.33333333333333331</v>
      </c>
      <c r="K536" s="203">
        <f t="shared" si="17"/>
        <v>0</v>
      </c>
      <c r="L536" s="204">
        <v>0</v>
      </c>
    </row>
    <row r="537" spans="1:12" x14ac:dyDescent="0.35">
      <c r="A537" s="45" t="s">
        <v>1435</v>
      </c>
      <c r="B537" t="e">
        <v>#N/A</v>
      </c>
      <c r="C537" s="202">
        <v>3</v>
      </c>
      <c r="D537" s="202">
        <v>36</v>
      </c>
      <c r="E537" s="202">
        <v>12</v>
      </c>
      <c r="F537" s="202">
        <v>17</v>
      </c>
      <c r="G537" s="202">
        <v>5</v>
      </c>
      <c r="H537" s="202">
        <v>0</v>
      </c>
      <c r="I537" s="202">
        <v>0</v>
      </c>
      <c r="J537" s="203">
        <f t="shared" si="16"/>
        <v>0</v>
      </c>
      <c r="K537" s="203">
        <f t="shared" si="17"/>
        <v>0</v>
      </c>
      <c r="L537" s="204">
        <v>0</v>
      </c>
    </row>
    <row r="538" spans="1:12" x14ac:dyDescent="0.35">
      <c r="A538" s="45" t="s">
        <v>1436</v>
      </c>
      <c r="B538" t="e">
        <v>#N/A</v>
      </c>
      <c r="C538" s="202">
        <v>3</v>
      </c>
      <c r="D538" s="202">
        <v>39</v>
      </c>
      <c r="E538" s="202">
        <v>13</v>
      </c>
      <c r="F538" s="202">
        <v>20</v>
      </c>
      <c r="G538" s="202">
        <v>7</v>
      </c>
      <c r="H538" s="202">
        <v>2</v>
      </c>
      <c r="I538" s="202">
        <v>0</v>
      </c>
      <c r="J538" s="203">
        <f t="shared" si="16"/>
        <v>0.66666666666666663</v>
      </c>
      <c r="K538" s="203">
        <f t="shared" si="17"/>
        <v>0</v>
      </c>
      <c r="L538" s="204">
        <v>0</v>
      </c>
    </row>
    <row r="539" spans="1:12" x14ac:dyDescent="0.35">
      <c r="A539" s="45" t="s">
        <v>1437</v>
      </c>
      <c r="B539" t="e">
        <v>#N/A</v>
      </c>
      <c r="C539" s="202">
        <v>3</v>
      </c>
      <c r="D539" s="202">
        <v>78</v>
      </c>
      <c r="E539" s="202">
        <v>26</v>
      </c>
      <c r="F539" s="202">
        <v>22</v>
      </c>
      <c r="G539" s="202">
        <v>9</v>
      </c>
      <c r="H539" s="202">
        <v>3</v>
      </c>
      <c r="I539" s="202">
        <v>1</v>
      </c>
      <c r="J539" s="203">
        <f t="shared" si="16"/>
        <v>1</v>
      </c>
      <c r="K539" s="203">
        <f t="shared" si="17"/>
        <v>0.33333333333333331</v>
      </c>
      <c r="L539" s="204">
        <v>0</v>
      </c>
    </row>
    <row r="540" spans="1:12" x14ac:dyDescent="0.35">
      <c r="A540" s="45" t="s">
        <v>1438</v>
      </c>
      <c r="B540" t="e">
        <v>#N/A</v>
      </c>
      <c r="C540" s="202">
        <v>3</v>
      </c>
      <c r="D540" s="202">
        <v>5</v>
      </c>
      <c r="E540" s="202">
        <v>1</v>
      </c>
      <c r="F540" s="202">
        <v>1</v>
      </c>
      <c r="G540" s="202">
        <v>1</v>
      </c>
      <c r="H540" s="202">
        <v>0</v>
      </c>
      <c r="I540" s="202">
        <v>0</v>
      </c>
      <c r="J540" s="203">
        <f t="shared" si="16"/>
        <v>0</v>
      </c>
      <c r="K540" s="203">
        <f t="shared" si="17"/>
        <v>0</v>
      </c>
      <c r="L540" s="204">
        <v>0.33333333333333298</v>
      </c>
    </row>
    <row r="541" spans="1:12" x14ac:dyDescent="0.35">
      <c r="A541" s="45" t="s">
        <v>1439</v>
      </c>
      <c r="B541" t="s">
        <v>1440</v>
      </c>
      <c r="C541" s="202">
        <v>3</v>
      </c>
      <c r="D541" s="202">
        <v>805</v>
      </c>
      <c r="E541" s="202">
        <v>268</v>
      </c>
      <c r="F541" s="202">
        <v>88</v>
      </c>
      <c r="G541" s="202">
        <v>31</v>
      </c>
      <c r="H541" s="202">
        <v>3</v>
      </c>
      <c r="I541" s="202">
        <v>2</v>
      </c>
      <c r="J541" s="203">
        <f t="shared" si="16"/>
        <v>1</v>
      </c>
      <c r="K541" s="203">
        <f t="shared" si="17"/>
        <v>0.66666666666666663</v>
      </c>
      <c r="L541" s="204">
        <v>0</v>
      </c>
    </row>
    <row r="542" spans="1:12" x14ac:dyDescent="0.35">
      <c r="A542" s="45" t="s">
        <v>1441</v>
      </c>
      <c r="B542" t="e">
        <v>#N/A</v>
      </c>
      <c r="C542" s="202">
        <v>3</v>
      </c>
      <c r="D542" s="202">
        <v>67</v>
      </c>
      <c r="E542" s="202">
        <v>22</v>
      </c>
      <c r="F542" s="202">
        <v>20</v>
      </c>
      <c r="G542" s="202">
        <v>9</v>
      </c>
      <c r="H542" s="202">
        <v>1</v>
      </c>
      <c r="I542" s="202">
        <v>0</v>
      </c>
      <c r="J542" s="203">
        <f t="shared" si="16"/>
        <v>0.33333333333333331</v>
      </c>
      <c r="K542" s="203">
        <f t="shared" si="17"/>
        <v>0</v>
      </c>
      <c r="L542" s="204">
        <v>0</v>
      </c>
    </row>
    <row r="543" spans="1:12" x14ac:dyDescent="0.35">
      <c r="A543" s="45" t="s">
        <v>1442</v>
      </c>
      <c r="B543" t="e">
        <v>#N/A</v>
      </c>
      <c r="C543" s="202">
        <v>3</v>
      </c>
      <c r="D543" s="202">
        <v>20</v>
      </c>
      <c r="E543" s="202">
        <v>6</v>
      </c>
      <c r="F543" s="202">
        <v>9</v>
      </c>
      <c r="G543" s="202">
        <v>3</v>
      </c>
      <c r="H543" s="202">
        <v>0</v>
      </c>
      <c r="I543" s="202">
        <v>0</v>
      </c>
      <c r="J543" s="203">
        <f t="shared" si="16"/>
        <v>0</v>
      </c>
      <c r="K543" s="203">
        <f t="shared" si="17"/>
        <v>0</v>
      </c>
      <c r="L543" s="204">
        <v>0</v>
      </c>
    </row>
    <row r="544" spans="1:12" x14ac:dyDescent="0.35">
      <c r="A544" s="45" t="s">
        <v>1443</v>
      </c>
      <c r="B544" t="s">
        <v>1444</v>
      </c>
      <c r="C544" s="202">
        <v>3</v>
      </c>
      <c r="D544" s="202">
        <v>132</v>
      </c>
      <c r="E544" s="202">
        <v>44</v>
      </c>
      <c r="F544" s="202">
        <v>24</v>
      </c>
      <c r="G544" s="202">
        <v>9</v>
      </c>
      <c r="H544" s="202">
        <v>1</v>
      </c>
      <c r="I544" s="202">
        <v>1</v>
      </c>
      <c r="J544" s="203">
        <f t="shared" si="16"/>
        <v>0.33333333333333331</v>
      </c>
      <c r="K544" s="203">
        <f t="shared" si="17"/>
        <v>0.33333333333333331</v>
      </c>
      <c r="L544" s="204">
        <v>0</v>
      </c>
    </row>
    <row r="545" spans="1:12" x14ac:dyDescent="0.35">
      <c r="A545" s="45" t="s">
        <v>1445</v>
      </c>
      <c r="B545" t="e">
        <v>#N/A</v>
      </c>
      <c r="C545" s="202">
        <v>3</v>
      </c>
      <c r="D545" s="202">
        <v>6</v>
      </c>
      <c r="E545" s="202">
        <v>2</v>
      </c>
      <c r="F545" s="202">
        <v>1</v>
      </c>
      <c r="G545" s="202">
        <v>1</v>
      </c>
      <c r="H545" s="202">
        <v>0</v>
      </c>
      <c r="I545" s="202">
        <v>0</v>
      </c>
      <c r="J545" s="203">
        <f t="shared" si="16"/>
        <v>0</v>
      </c>
      <c r="K545" s="203">
        <f t="shared" si="17"/>
        <v>0</v>
      </c>
      <c r="L545" s="204">
        <v>0</v>
      </c>
    </row>
    <row r="546" spans="1:12" x14ac:dyDescent="0.35">
      <c r="A546" s="45" t="s">
        <v>1446</v>
      </c>
      <c r="B546" t="s">
        <v>1447</v>
      </c>
      <c r="C546" s="202">
        <v>3</v>
      </c>
      <c r="D546" s="202">
        <v>5</v>
      </c>
      <c r="E546" s="202">
        <v>1</v>
      </c>
      <c r="F546" s="202">
        <v>1</v>
      </c>
      <c r="G546" s="202">
        <v>1</v>
      </c>
      <c r="H546" s="202">
        <v>0</v>
      </c>
      <c r="I546" s="202">
        <v>0</v>
      </c>
      <c r="J546" s="203">
        <f t="shared" si="16"/>
        <v>0</v>
      </c>
      <c r="K546" s="203">
        <f t="shared" si="17"/>
        <v>0</v>
      </c>
      <c r="L546" s="204">
        <v>0.5</v>
      </c>
    </row>
    <row r="547" spans="1:12" x14ac:dyDescent="0.35">
      <c r="A547" s="45" t="s">
        <v>1448</v>
      </c>
      <c r="B547" t="e">
        <v>#N/A</v>
      </c>
      <c r="C547" s="202">
        <v>3</v>
      </c>
      <c r="D547" s="202">
        <v>55</v>
      </c>
      <c r="E547" s="202">
        <v>18</v>
      </c>
      <c r="F547" s="202">
        <v>21</v>
      </c>
      <c r="G547" s="202">
        <v>8</v>
      </c>
      <c r="H547" s="202">
        <v>2</v>
      </c>
      <c r="I547" s="202">
        <v>0</v>
      </c>
      <c r="J547" s="203">
        <f t="shared" si="16"/>
        <v>0.66666666666666663</v>
      </c>
      <c r="K547" s="203">
        <f t="shared" si="17"/>
        <v>0</v>
      </c>
      <c r="L547" s="204"/>
    </row>
    <row r="548" spans="1:12" x14ac:dyDescent="0.35">
      <c r="A548" s="45" t="s">
        <v>1449</v>
      </c>
      <c r="B548" t="e">
        <v>#N/A</v>
      </c>
      <c r="C548" s="202">
        <v>3</v>
      </c>
      <c r="D548" s="202">
        <v>83</v>
      </c>
      <c r="E548" s="202">
        <v>27</v>
      </c>
      <c r="F548" s="202">
        <v>28</v>
      </c>
      <c r="G548" s="202">
        <v>12</v>
      </c>
      <c r="H548" s="202">
        <v>1</v>
      </c>
      <c r="I548" s="202">
        <v>0</v>
      </c>
      <c r="J548" s="203">
        <f t="shared" si="16"/>
        <v>0.33333333333333331</v>
      </c>
      <c r="K548" s="203">
        <f t="shared" si="17"/>
        <v>0</v>
      </c>
      <c r="L548" s="204">
        <v>0</v>
      </c>
    </row>
    <row r="549" spans="1:12" x14ac:dyDescent="0.35">
      <c r="A549" s="45" t="s">
        <v>1450</v>
      </c>
      <c r="B549" t="e">
        <v>#N/A</v>
      </c>
      <c r="C549" s="202">
        <v>3</v>
      </c>
      <c r="D549" s="202">
        <v>54</v>
      </c>
      <c r="E549" s="202">
        <v>18</v>
      </c>
      <c r="F549" s="202">
        <v>21</v>
      </c>
      <c r="G549" s="202">
        <v>7</v>
      </c>
      <c r="H549" s="202">
        <v>0</v>
      </c>
      <c r="I549" s="202">
        <v>0</v>
      </c>
      <c r="J549" s="203">
        <f t="shared" si="16"/>
        <v>0</v>
      </c>
      <c r="K549" s="203">
        <f t="shared" si="17"/>
        <v>0</v>
      </c>
      <c r="L549" s="204">
        <v>0</v>
      </c>
    </row>
    <row r="550" spans="1:12" x14ac:dyDescent="0.35">
      <c r="A550" s="45" t="s">
        <v>1451</v>
      </c>
      <c r="B550" t="e">
        <v>#N/A</v>
      </c>
      <c r="C550" s="202">
        <v>3</v>
      </c>
      <c r="D550" s="202">
        <v>11</v>
      </c>
      <c r="E550" s="202">
        <v>3</v>
      </c>
      <c r="F550" s="202">
        <v>7</v>
      </c>
      <c r="G550" s="202">
        <v>2</v>
      </c>
      <c r="H550" s="202">
        <v>0</v>
      </c>
      <c r="I550" s="202">
        <v>0</v>
      </c>
      <c r="J550" s="203">
        <f t="shared" si="16"/>
        <v>0</v>
      </c>
      <c r="K550" s="203">
        <f t="shared" si="17"/>
        <v>0</v>
      </c>
      <c r="L550" s="204">
        <v>0</v>
      </c>
    </row>
    <row r="551" spans="1:12" x14ac:dyDescent="0.35">
      <c r="A551" s="45" t="s">
        <v>1452</v>
      </c>
      <c r="B551" t="e">
        <v>#N/A</v>
      </c>
      <c r="C551" s="202">
        <v>3</v>
      </c>
      <c r="D551" s="202">
        <v>24</v>
      </c>
      <c r="E551" s="202">
        <v>8</v>
      </c>
      <c r="F551" s="202">
        <v>14</v>
      </c>
      <c r="G551" s="202">
        <v>7</v>
      </c>
      <c r="H551" s="202">
        <v>1</v>
      </c>
      <c r="I551" s="202">
        <v>0</v>
      </c>
      <c r="J551" s="203">
        <f t="shared" si="16"/>
        <v>0.33333333333333331</v>
      </c>
      <c r="K551" s="203">
        <f t="shared" si="17"/>
        <v>0</v>
      </c>
      <c r="L551" s="204">
        <v>0.35</v>
      </c>
    </row>
    <row r="552" spans="1:12" x14ac:dyDescent="0.35">
      <c r="A552" s="45" t="s">
        <v>1453</v>
      </c>
      <c r="B552" t="e">
        <v>#N/A</v>
      </c>
      <c r="C552" s="202">
        <v>3</v>
      </c>
      <c r="D552" s="202">
        <v>91</v>
      </c>
      <c r="E552" s="202">
        <v>30</v>
      </c>
      <c r="F552" s="202">
        <v>24</v>
      </c>
      <c r="G552" s="202">
        <v>9</v>
      </c>
      <c r="H552" s="202">
        <v>1</v>
      </c>
      <c r="I552" s="202">
        <v>1</v>
      </c>
      <c r="J552" s="203">
        <f t="shared" si="16"/>
        <v>0.33333333333333331</v>
      </c>
      <c r="K552" s="203">
        <f t="shared" si="17"/>
        <v>0.33333333333333331</v>
      </c>
      <c r="L552" s="204">
        <v>0</v>
      </c>
    </row>
    <row r="553" spans="1:12" x14ac:dyDescent="0.35">
      <c r="A553" s="45" t="s">
        <v>1454</v>
      </c>
      <c r="B553" t="e">
        <v>#N/A</v>
      </c>
      <c r="C553" s="202">
        <v>3</v>
      </c>
      <c r="D553" s="202">
        <v>38</v>
      </c>
      <c r="E553" s="202">
        <v>12</v>
      </c>
      <c r="F553" s="202">
        <v>15</v>
      </c>
      <c r="G553" s="202">
        <v>8</v>
      </c>
      <c r="H553" s="202">
        <v>2</v>
      </c>
      <c r="I553" s="202">
        <v>0</v>
      </c>
      <c r="J553" s="203">
        <f t="shared" si="16"/>
        <v>0.66666666666666663</v>
      </c>
      <c r="K553" s="203">
        <f t="shared" si="17"/>
        <v>0</v>
      </c>
      <c r="L553" s="204">
        <v>0</v>
      </c>
    </row>
    <row r="554" spans="1:12" x14ac:dyDescent="0.35">
      <c r="A554" s="45" t="s">
        <v>1455</v>
      </c>
      <c r="B554" t="e">
        <v>#N/A</v>
      </c>
      <c r="C554" s="202">
        <v>3</v>
      </c>
      <c r="D554" s="202">
        <v>66</v>
      </c>
      <c r="E554" s="202">
        <v>22</v>
      </c>
      <c r="F554" s="202">
        <v>27</v>
      </c>
      <c r="G554" s="202">
        <v>10</v>
      </c>
      <c r="H554" s="202">
        <v>1</v>
      </c>
      <c r="I554" s="202">
        <v>0</v>
      </c>
      <c r="J554" s="203">
        <f t="shared" si="16"/>
        <v>0.33333333333333331</v>
      </c>
      <c r="K554" s="203">
        <f t="shared" si="17"/>
        <v>0</v>
      </c>
      <c r="L554" s="204">
        <v>0</v>
      </c>
    </row>
    <row r="555" spans="1:12" x14ac:dyDescent="0.35">
      <c r="A555" s="45" t="s">
        <v>1456</v>
      </c>
      <c r="B555" t="s">
        <v>1457</v>
      </c>
      <c r="C555" s="202">
        <v>3</v>
      </c>
      <c r="D555" s="202">
        <v>16</v>
      </c>
      <c r="E555" s="202">
        <v>5</v>
      </c>
      <c r="F555" s="202">
        <v>10</v>
      </c>
      <c r="G555" s="202">
        <v>4</v>
      </c>
      <c r="H555" s="202">
        <v>0</v>
      </c>
      <c r="I555" s="202">
        <v>1</v>
      </c>
      <c r="J555" s="203">
        <f t="shared" si="16"/>
        <v>0</v>
      </c>
      <c r="K555" s="203">
        <f t="shared" si="17"/>
        <v>0.33333333333333331</v>
      </c>
      <c r="L555" s="204">
        <v>0</v>
      </c>
    </row>
    <row r="556" spans="1:12" x14ac:dyDescent="0.35">
      <c r="A556" s="45" t="s">
        <v>1458</v>
      </c>
      <c r="B556" t="e">
        <v>#N/A</v>
      </c>
      <c r="C556" s="202">
        <v>3</v>
      </c>
      <c r="D556" s="202">
        <v>116</v>
      </c>
      <c r="E556" s="202">
        <v>38</v>
      </c>
      <c r="F556" s="202">
        <v>31</v>
      </c>
      <c r="G556" s="202">
        <v>12</v>
      </c>
      <c r="H556" s="202">
        <v>2</v>
      </c>
      <c r="I556" s="202">
        <v>1</v>
      </c>
      <c r="J556" s="203">
        <f t="shared" si="16"/>
        <v>0.66666666666666663</v>
      </c>
      <c r="K556" s="203">
        <f t="shared" si="17"/>
        <v>0.33333333333333331</v>
      </c>
      <c r="L556" s="204">
        <v>0</v>
      </c>
    </row>
    <row r="557" spans="1:12" x14ac:dyDescent="0.35">
      <c r="A557" s="45" t="s">
        <v>1459</v>
      </c>
      <c r="B557" t="e">
        <v>#N/A</v>
      </c>
      <c r="C557" s="202">
        <v>2</v>
      </c>
      <c r="D557" s="202">
        <v>28</v>
      </c>
      <c r="E557" s="202">
        <v>14</v>
      </c>
      <c r="F557" s="202">
        <v>17</v>
      </c>
      <c r="G557" s="202">
        <v>9</v>
      </c>
      <c r="H557" s="202">
        <v>1</v>
      </c>
      <c r="I557" s="202">
        <v>0</v>
      </c>
      <c r="J557" s="203">
        <f t="shared" si="16"/>
        <v>0.5</v>
      </c>
      <c r="K557" s="203">
        <f t="shared" si="17"/>
        <v>0</v>
      </c>
      <c r="L557" s="204"/>
    </row>
    <row r="558" spans="1:12" x14ac:dyDescent="0.35">
      <c r="A558" s="45" t="s">
        <v>1460</v>
      </c>
      <c r="B558" t="s">
        <v>1461</v>
      </c>
      <c r="C558" s="202">
        <v>2</v>
      </c>
      <c r="D558" s="202">
        <v>3</v>
      </c>
      <c r="E558" s="202">
        <v>1</v>
      </c>
      <c r="F558" s="202">
        <v>1</v>
      </c>
      <c r="G558" s="202">
        <v>1</v>
      </c>
      <c r="H558" s="202">
        <v>0</v>
      </c>
      <c r="I558" s="202">
        <v>0</v>
      </c>
      <c r="J558" s="203">
        <f t="shared" si="16"/>
        <v>0</v>
      </c>
      <c r="K558" s="203">
        <f t="shared" si="17"/>
        <v>0</v>
      </c>
      <c r="L558" s="204">
        <v>0</v>
      </c>
    </row>
    <row r="559" spans="1:12" x14ac:dyDescent="0.35">
      <c r="A559" s="45" t="s">
        <v>1462</v>
      </c>
      <c r="B559" t="e">
        <v>#N/A</v>
      </c>
      <c r="C559" s="202">
        <v>2</v>
      </c>
      <c r="D559" s="202">
        <v>12</v>
      </c>
      <c r="E559" s="202">
        <v>6</v>
      </c>
      <c r="F559" s="202">
        <v>7</v>
      </c>
      <c r="G559" s="202">
        <v>4</v>
      </c>
      <c r="H559" s="202">
        <v>1</v>
      </c>
      <c r="I559" s="202">
        <v>0</v>
      </c>
      <c r="J559" s="203">
        <f t="shared" si="16"/>
        <v>0.5</v>
      </c>
      <c r="K559" s="203">
        <f t="shared" si="17"/>
        <v>0</v>
      </c>
      <c r="L559" s="204"/>
    </row>
    <row r="560" spans="1:12" x14ac:dyDescent="0.35">
      <c r="A560" s="45" t="s">
        <v>1463</v>
      </c>
      <c r="B560" t="e">
        <v>#N/A</v>
      </c>
      <c r="C560" s="202">
        <v>2</v>
      </c>
      <c r="D560" s="202">
        <v>37</v>
      </c>
      <c r="E560" s="202">
        <v>18</v>
      </c>
      <c r="F560" s="202">
        <v>24</v>
      </c>
      <c r="G560" s="202">
        <v>11</v>
      </c>
      <c r="H560" s="202">
        <v>1</v>
      </c>
      <c r="I560" s="202">
        <v>1</v>
      </c>
      <c r="J560" s="203">
        <f t="shared" si="16"/>
        <v>0.5</v>
      </c>
      <c r="K560" s="203">
        <f t="shared" si="17"/>
        <v>0.5</v>
      </c>
      <c r="L560" s="204"/>
    </row>
    <row r="561" spans="1:12" x14ac:dyDescent="0.35">
      <c r="A561" s="45" t="s">
        <v>1464</v>
      </c>
      <c r="B561" t="e">
        <v>#N/A</v>
      </c>
      <c r="C561" s="202">
        <v>2</v>
      </c>
      <c r="D561" s="202">
        <v>22</v>
      </c>
      <c r="E561" s="202">
        <v>11</v>
      </c>
      <c r="F561" s="202">
        <v>11</v>
      </c>
      <c r="G561" s="202">
        <v>5</v>
      </c>
      <c r="H561" s="202">
        <v>0</v>
      </c>
      <c r="I561" s="202">
        <v>0</v>
      </c>
      <c r="J561" s="203">
        <f t="shared" si="16"/>
        <v>0</v>
      </c>
      <c r="K561" s="203">
        <f t="shared" si="17"/>
        <v>0</v>
      </c>
      <c r="L561" s="204">
        <v>0</v>
      </c>
    </row>
    <row r="562" spans="1:12" x14ac:dyDescent="0.35">
      <c r="A562" s="45" t="s">
        <v>1465</v>
      </c>
      <c r="B562" t="s">
        <v>1466</v>
      </c>
      <c r="C562" s="202">
        <v>2</v>
      </c>
      <c r="D562" s="202">
        <v>13</v>
      </c>
      <c r="E562" s="202">
        <v>6</v>
      </c>
      <c r="F562" s="202">
        <v>6</v>
      </c>
      <c r="G562" s="202">
        <v>3</v>
      </c>
      <c r="H562" s="202">
        <v>0</v>
      </c>
      <c r="I562" s="202">
        <v>0</v>
      </c>
      <c r="J562" s="203">
        <f t="shared" si="16"/>
        <v>0</v>
      </c>
      <c r="K562" s="203">
        <f t="shared" si="17"/>
        <v>0</v>
      </c>
      <c r="L562" s="204">
        <v>0</v>
      </c>
    </row>
    <row r="563" spans="1:12" x14ac:dyDescent="0.35">
      <c r="A563" s="45" t="s">
        <v>1467</v>
      </c>
      <c r="B563" t="e">
        <v>#N/A</v>
      </c>
      <c r="C563" s="202">
        <v>2</v>
      </c>
      <c r="D563" s="202">
        <v>16</v>
      </c>
      <c r="E563" s="202">
        <v>8</v>
      </c>
      <c r="F563" s="202">
        <v>11</v>
      </c>
      <c r="G563" s="202">
        <v>3</v>
      </c>
      <c r="H563" s="202">
        <v>0</v>
      </c>
      <c r="I563" s="202">
        <v>0</v>
      </c>
      <c r="J563" s="203">
        <f t="shared" si="16"/>
        <v>0</v>
      </c>
      <c r="K563" s="203">
        <f t="shared" si="17"/>
        <v>0</v>
      </c>
      <c r="L563" s="204">
        <v>0</v>
      </c>
    </row>
    <row r="564" spans="1:12" x14ac:dyDescent="0.35">
      <c r="A564" s="45" t="s">
        <v>1468</v>
      </c>
      <c r="B564" t="e">
        <v>#N/A</v>
      </c>
      <c r="C564" s="202">
        <v>2</v>
      </c>
      <c r="D564" s="202">
        <v>113</v>
      </c>
      <c r="E564" s="202">
        <v>56</v>
      </c>
      <c r="F564" s="202">
        <v>37</v>
      </c>
      <c r="G564" s="202">
        <v>15</v>
      </c>
      <c r="H564" s="202">
        <v>2</v>
      </c>
      <c r="I564" s="202">
        <v>2</v>
      </c>
      <c r="J564" s="203">
        <f t="shared" si="16"/>
        <v>1</v>
      </c>
      <c r="K564" s="203">
        <f t="shared" si="17"/>
        <v>1</v>
      </c>
      <c r="L564" s="204">
        <v>0</v>
      </c>
    </row>
    <row r="565" spans="1:12" x14ac:dyDescent="0.35">
      <c r="A565" s="45" t="s">
        <v>1469</v>
      </c>
      <c r="B565" t="s">
        <v>1470</v>
      </c>
      <c r="C565" s="202">
        <v>2</v>
      </c>
      <c r="D565" s="202">
        <v>112</v>
      </c>
      <c r="E565" s="202">
        <v>56</v>
      </c>
      <c r="F565" s="202">
        <v>22</v>
      </c>
      <c r="G565" s="202">
        <v>8</v>
      </c>
      <c r="H565" s="202">
        <v>2</v>
      </c>
      <c r="I565" s="202">
        <v>0</v>
      </c>
      <c r="J565" s="203">
        <f t="shared" si="16"/>
        <v>1</v>
      </c>
      <c r="K565" s="203">
        <f t="shared" si="17"/>
        <v>0</v>
      </c>
      <c r="L565" s="204">
        <v>0</v>
      </c>
    </row>
    <row r="566" spans="1:12" x14ac:dyDescent="0.35">
      <c r="A566" s="45" t="s">
        <v>1471</v>
      </c>
      <c r="B566" t="e">
        <v>#N/A</v>
      </c>
      <c r="C566" s="202">
        <v>2</v>
      </c>
      <c r="D566" s="202">
        <v>36</v>
      </c>
      <c r="E566" s="202">
        <v>18</v>
      </c>
      <c r="F566" s="202">
        <v>18</v>
      </c>
      <c r="G566" s="202">
        <v>7</v>
      </c>
      <c r="H566" s="202">
        <v>2</v>
      </c>
      <c r="I566" s="202">
        <v>0</v>
      </c>
      <c r="J566" s="203">
        <f t="shared" si="16"/>
        <v>1</v>
      </c>
      <c r="K566" s="203">
        <f t="shared" si="17"/>
        <v>0</v>
      </c>
      <c r="L566" s="204">
        <v>0</v>
      </c>
    </row>
    <row r="567" spans="1:12" x14ac:dyDescent="0.35">
      <c r="A567" s="45" t="s">
        <v>1472</v>
      </c>
      <c r="B567" t="e">
        <v>#N/A</v>
      </c>
      <c r="C567" s="202">
        <v>2</v>
      </c>
      <c r="D567" s="202">
        <v>28</v>
      </c>
      <c r="E567" s="202">
        <v>14</v>
      </c>
      <c r="F567" s="202">
        <v>14</v>
      </c>
      <c r="G567" s="202">
        <v>7</v>
      </c>
      <c r="H567" s="202">
        <v>1</v>
      </c>
      <c r="I567" s="202">
        <v>0</v>
      </c>
      <c r="J567" s="203">
        <f t="shared" si="16"/>
        <v>0.5</v>
      </c>
      <c r="K567" s="203">
        <f t="shared" si="17"/>
        <v>0</v>
      </c>
      <c r="L567" s="204">
        <v>0</v>
      </c>
    </row>
    <row r="568" spans="1:12" x14ac:dyDescent="0.35">
      <c r="A568" s="45" t="s">
        <v>1473</v>
      </c>
      <c r="B568" t="s">
        <v>1474</v>
      </c>
      <c r="C568" s="202">
        <v>2</v>
      </c>
      <c r="D568" s="202">
        <v>12</v>
      </c>
      <c r="E568" s="202">
        <v>6</v>
      </c>
      <c r="F568" s="202">
        <v>7</v>
      </c>
      <c r="G568" s="202">
        <v>2</v>
      </c>
      <c r="H568" s="202">
        <v>1</v>
      </c>
      <c r="I568" s="202">
        <v>0</v>
      </c>
      <c r="J568" s="203">
        <f t="shared" si="16"/>
        <v>0.5</v>
      </c>
      <c r="K568" s="203">
        <f t="shared" si="17"/>
        <v>0</v>
      </c>
      <c r="L568" s="204">
        <v>0</v>
      </c>
    </row>
    <row r="569" spans="1:12" x14ac:dyDescent="0.35">
      <c r="A569" s="45" t="s">
        <v>1475</v>
      </c>
      <c r="B569" t="e">
        <v>#N/A</v>
      </c>
      <c r="C569" s="202">
        <v>2</v>
      </c>
      <c r="D569" s="202">
        <v>14</v>
      </c>
      <c r="E569" s="202">
        <v>7</v>
      </c>
      <c r="F569" s="202">
        <v>12</v>
      </c>
      <c r="G569" s="202">
        <v>5</v>
      </c>
      <c r="H569" s="202">
        <v>0</v>
      </c>
      <c r="I569" s="202">
        <v>0</v>
      </c>
      <c r="J569" s="203">
        <f t="shared" si="16"/>
        <v>0</v>
      </c>
      <c r="K569" s="203">
        <f t="shared" si="17"/>
        <v>0</v>
      </c>
      <c r="L569" s="204"/>
    </row>
    <row r="570" spans="1:12" x14ac:dyDescent="0.35">
      <c r="A570" s="45" t="s">
        <v>1476</v>
      </c>
      <c r="B570" t="e">
        <v>#N/A</v>
      </c>
      <c r="C570" s="202">
        <v>2</v>
      </c>
      <c r="D570" s="202">
        <v>69</v>
      </c>
      <c r="E570" s="202">
        <v>34</v>
      </c>
      <c r="F570" s="202">
        <v>33</v>
      </c>
      <c r="G570" s="202">
        <v>10</v>
      </c>
      <c r="H570" s="202">
        <v>2</v>
      </c>
      <c r="I570" s="202">
        <v>0</v>
      </c>
      <c r="J570" s="203">
        <f t="shared" si="16"/>
        <v>1</v>
      </c>
      <c r="K570" s="203">
        <f t="shared" si="17"/>
        <v>0</v>
      </c>
      <c r="L570" s="204"/>
    </row>
    <row r="571" spans="1:12" x14ac:dyDescent="0.35">
      <c r="A571" s="45" t="s">
        <v>1477</v>
      </c>
      <c r="B571" t="e">
        <v>#N/A</v>
      </c>
      <c r="C571" s="202">
        <v>2</v>
      </c>
      <c r="D571" s="202">
        <v>4</v>
      </c>
      <c r="E571" s="202">
        <v>2</v>
      </c>
      <c r="F571" s="202">
        <v>1</v>
      </c>
      <c r="G571" s="202">
        <v>1</v>
      </c>
      <c r="H571" s="202">
        <v>0</v>
      </c>
      <c r="I571" s="202">
        <v>0</v>
      </c>
      <c r="J571" s="203">
        <f t="shared" si="16"/>
        <v>0</v>
      </c>
      <c r="K571" s="203">
        <f t="shared" si="17"/>
        <v>0</v>
      </c>
      <c r="L571" s="204"/>
    </row>
    <row r="572" spans="1:12" x14ac:dyDescent="0.35">
      <c r="A572" s="45" t="s">
        <v>1478</v>
      </c>
      <c r="B572" t="e">
        <v>#N/A</v>
      </c>
      <c r="C572" s="202">
        <v>2</v>
      </c>
      <c r="D572" s="202">
        <v>37</v>
      </c>
      <c r="E572" s="202">
        <v>18</v>
      </c>
      <c r="F572" s="202">
        <v>17</v>
      </c>
      <c r="G572" s="202">
        <v>6</v>
      </c>
      <c r="H572" s="202">
        <v>2</v>
      </c>
      <c r="I572" s="202">
        <v>1</v>
      </c>
      <c r="J572" s="203">
        <f t="shared" si="16"/>
        <v>1</v>
      </c>
      <c r="K572" s="203">
        <f t="shared" si="17"/>
        <v>0.5</v>
      </c>
      <c r="L572" s="204">
        <v>1</v>
      </c>
    </row>
    <row r="573" spans="1:12" x14ac:dyDescent="0.35">
      <c r="A573" s="45" t="s">
        <v>1479</v>
      </c>
      <c r="B573" t="e">
        <v>#N/A</v>
      </c>
      <c r="C573" s="202">
        <v>2</v>
      </c>
      <c r="D573" s="202">
        <v>4</v>
      </c>
      <c r="E573" s="202">
        <v>2</v>
      </c>
      <c r="F573" s="202">
        <v>2</v>
      </c>
      <c r="G573" s="202">
        <v>1</v>
      </c>
      <c r="H573" s="202">
        <v>0</v>
      </c>
      <c r="I573" s="202">
        <v>0</v>
      </c>
      <c r="J573" s="203">
        <f t="shared" si="16"/>
        <v>0</v>
      </c>
      <c r="K573" s="203">
        <f t="shared" si="17"/>
        <v>0</v>
      </c>
      <c r="L573" s="204">
        <v>1</v>
      </c>
    </row>
    <row r="574" spans="1:12" x14ac:dyDescent="0.35">
      <c r="A574" s="45" t="s">
        <v>1480</v>
      </c>
      <c r="B574" t="s">
        <v>1481</v>
      </c>
      <c r="C574" s="202">
        <v>2</v>
      </c>
      <c r="D574" s="202">
        <v>12</v>
      </c>
      <c r="E574" s="202">
        <v>6</v>
      </c>
      <c r="F574" s="202">
        <v>7</v>
      </c>
      <c r="G574" s="202">
        <v>2</v>
      </c>
      <c r="H574" s="202">
        <v>0</v>
      </c>
      <c r="I574" s="202">
        <v>0</v>
      </c>
      <c r="J574" s="203">
        <f t="shared" si="16"/>
        <v>0</v>
      </c>
      <c r="K574" s="203">
        <f t="shared" si="17"/>
        <v>0</v>
      </c>
      <c r="L574" s="204">
        <v>0</v>
      </c>
    </row>
    <row r="575" spans="1:12" x14ac:dyDescent="0.35">
      <c r="A575" s="45" t="s">
        <v>1482</v>
      </c>
      <c r="B575" t="s">
        <v>1483</v>
      </c>
      <c r="C575" s="202">
        <v>2</v>
      </c>
      <c r="D575" s="202">
        <v>23</v>
      </c>
      <c r="E575" s="202">
        <v>11</v>
      </c>
      <c r="F575" s="202">
        <v>15</v>
      </c>
      <c r="G575" s="202">
        <v>6</v>
      </c>
      <c r="H575" s="202">
        <v>1</v>
      </c>
      <c r="I575" s="202">
        <v>0</v>
      </c>
      <c r="J575" s="203">
        <f t="shared" si="16"/>
        <v>0.5</v>
      </c>
      <c r="K575" s="203">
        <f t="shared" si="17"/>
        <v>0</v>
      </c>
      <c r="L575" s="204">
        <v>0</v>
      </c>
    </row>
    <row r="576" spans="1:12" x14ac:dyDescent="0.35">
      <c r="A576" s="45" t="s">
        <v>1484</v>
      </c>
      <c r="B576" t="e">
        <v>#N/A</v>
      </c>
      <c r="C576" s="202">
        <v>2</v>
      </c>
      <c r="D576" s="202">
        <v>4</v>
      </c>
      <c r="E576" s="202">
        <v>2</v>
      </c>
      <c r="F576" s="202">
        <v>1</v>
      </c>
      <c r="G576" s="202">
        <v>1</v>
      </c>
      <c r="H576" s="202">
        <v>0</v>
      </c>
      <c r="I576" s="202">
        <v>0</v>
      </c>
      <c r="J576" s="203">
        <f t="shared" si="16"/>
        <v>0</v>
      </c>
      <c r="K576" s="203">
        <f t="shared" si="17"/>
        <v>0</v>
      </c>
      <c r="L576" s="204"/>
    </row>
    <row r="577" spans="1:12" x14ac:dyDescent="0.35">
      <c r="A577" s="45" t="s">
        <v>1485</v>
      </c>
      <c r="B577" t="e">
        <v>#N/A</v>
      </c>
      <c r="C577" s="202">
        <v>2</v>
      </c>
      <c r="D577" s="202">
        <v>78</v>
      </c>
      <c r="E577" s="202">
        <v>39</v>
      </c>
      <c r="F577" s="202">
        <v>33</v>
      </c>
      <c r="G577" s="202">
        <v>11</v>
      </c>
      <c r="H577" s="202">
        <v>2</v>
      </c>
      <c r="I577" s="202">
        <v>1</v>
      </c>
      <c r="J577" s="203">
        <f t="shared" si="16"/>
        <v>1</v>
      </c>
      <c r="K577" s="203">
        <f t="shared" si="17"/>
        <v>0.5</v>
      </c>
      <c r="L577" s="204">
        <v>1</v>
      </c>
    </row>
    <row r="578" spans="1:12" x14ac:dyDescent="0.35">
      <c r="A578" s="45" t="s">
        <v>1486</v>
      </c>
      <c r="B578" t="e">
        <v>#N/A</v>
      </c>
      <c r="C578" s="202">
        <v>2</v>
      </c>
      <c r="D578" s="202">
        <v>11</v>
      </c>
      <c r="E578" s="202">
        <v>5</v>
      </c>
      <c r="F578" s="202">
        <v>7</v>
      </c>
      <c r="G578" s="202">
        <v>2</v>
      </c>
      <c r="H578" s="202">
        <v>0</v>
      </c>
      <c r="I578" s="202">
        <v>0</v>
      </c>
      <c r="J578" s="203">
        <f t="shared" ref="J578:J641" si="18">H578/C578</f>
        <v>0</v>
      </c>
      <c r="K578" s="203">
        <f t="shared" ref="K578:K641" si="19">I578/C578</f>
        <v>0</v>
      </c>
      <c r="L578" s="204"/>
    </row>
    <row r="579" spans="1:12" x14ac:dyDescent="0.35">
      <c r="A579" s="45" t="s">
        <v>1487</v>
      </c>
      <c r="B579" t="e">
        <v>#N/A</v>
      </c>
      <c r="C579" s="202">
        <v>2</v>
      </c>
      <c r="D579" s="202">
        <v>22</v>
      </c>
      <c r="E579" s="202">
        <v>11</v>
      </c>
      <c r="F579" s="202">
        <v>13</v>
      </c>
      <c r="G579" s="202">
        <v>7</v>
      </c>
      <c r="H579" s="202">
        <v>1</v>
      </c>
      <c r="I579" s="202">
        <v>0</v>
      </c>
      <c r="J579" s="203">
        <f t="shared" si="18"/>
        <v>0.5</v>
      </c>
      <c r="K579" s="203">
        <f t="shared" si="19"/>
        <v>0</v>
      </c>
      <c r="L579" s="204">
        <v>0</v>
      </c>
    </row>
    <row r="580" spans="1:12" x14ac:dyDescent="0.35">
      <c r="A580" s="45" t="s">
        <v>1488</v>
      </c>
      <c r="B580" t="e">
        <v>#N/A</v>
      </c>
      <c r="C580" s="202">
        <v>2</v>
      </c>
      <c r="D580" s="202">
        <v>19</v>
      </c>
      <c r="E580" s="202">
        <v>9</v>
      </c>
      <c r="F580" s="202">
        <v>11</v>
      </c>
      <c r="G580" s="202">
        <v>5</v>
      </c>
      <c r="H580" s="202">
        <v>1</v>
      </c>
      <c r="I580" s="202">
        <v>0</v>
      </c>
      <c r="J580" s="203">
        <f t="shared" si="18"/>
        <v>0.5</v>
      </c>
      <c r="K580" s="203">
        <f t="shared" si="19"/>
        <v>0</v>
      </c>
      <c r="L580" s="204">
        <v>0</v>
      </c>
    </row>
    <row r="581" spans="1:12" x14ac:dyDescent="0.35">
      <c r="A581" s="45" t="s">
        <v>1489</v>
      </c>
      <c r="B581" t="e">
        <v>#N/A</v>
      </c>
      <c r="C581" s="202">
        <v>2</v>
      </c>
      <c r="D581" s="202">
        <v>31</v>
      </c>
      <c r="E581" s="202">
        <v>15</v>
      </c>
      <c r="F581" s="202">
        <v>13</v>
      </c>
      <c r="G581" s="202">
        <v>7</v>
      </c>
      <c r="H581" s="202">
        <v>1</v>
      </c>
      <c r="I581" s="202">
        <v>0</v>
      </c>
      <c r="J581" s="203">
        <f t="shared" si="18"/>
        <v>0.5</v>
      </c>
      <c r="K581" s="203">
        <f t="shared" si="19"/>
        <v>0</v>
      </c>
      <c r="L581" s="204"/>
    </row>
    <row r="582" spans="1:12" x14ac:dyDescent="0.35">
      <c r="A582" s="45" t="s">
        <v>1490</v>
      </c>
      <c r="B582" t="e">
        <v>#N/A</v>
      </c>
      <c r="C582" s="202">
        <v>2</v>
      </c>
      <c r="D582" s="202">
        <v>23</v>
      </c>
      <c r="E582" s="202">
        <v>11</v>
      </c>
      <c r="F582" s="202">
        <v>15</v>
      </c>
      <c r="G582" s="202">
        <v>7</v>
      </c>
      <c r="H582" s="202">
        <v>2</v>
      </c>
      <c r="I582" s="202">
        <v>0</v>
      </c>
      <c r="J582" s="203">
        <f t="shared" si="18"/>
        <v>1</v>
      </c>
      <c r="K582" s="203">
        <f t="shared" si="19"/>
        <v>0</v>
      </c>
      <c r="L582" s="204"/>
    </row>
    <row r="583" spans="1:12" x14ac:dyDescent="0.35">
      <c r="A583" s="45" t="s">
        <v>1491</v>
      </c>
      <c r="B583" t="e">
        <v>#N/A</v>
      </c>
      <c r="C583" s="202">
        <v>2</v>
      </c>
      <c r="D583" s="202">
        <v>23</v>
      </c>
      <c r="E583" s="202">
        <v>11</v>
      </c>
      <c r="F583" s="202">
        <v>10</v>
      </c>
      <c r="G583" s="202">
        <v>4</v>
      </c>
      <c r="H583" s="202">
        <v>2</v>
      </c>
      <c r="I583" s="202">
        <v>0</v>
      </c>
      <c r="J583" s="203">
        <f t="shared" si="18"/>
        <v>1</v>
      </c>
      <c r="K583" s="203">
        <f t="shared" si="19"/>
        <v>0</v>
      </c>
      <c r="L583" s="204">
        <v>0</v>
      </c>
    </row>
    <row r="584" spans="1:12" x14ac:dyDescent="0.35">
      <c r="A584" s="45" t="s">
        <v>1492</v>
      </c>
      <c r="B584" t="e">
        <v>#N/A</v>
      </c>
      <c r="C584" s="202">
        <v>2</v>
      </c>
      <c r="D584" s="202">
        <v>10</v>
      </c>
      <c r="E584" s="202">
        <v>5</v>
      </c>
      <c r="F584" s="202">
        <v>6</v>
      </c>
      <c r="G584" s="202">
        <v>3</v>
      </c>
      <c r="H584" s="202">
        <v>0</v>
      </c>
      <c r="I584" s="202">
        <v>0</v>
      </c>
      <c r="J584" s="203">
        <f t="shared" si="18"/>
        <v>0</v>
      </c>
      <c r="K584" s="203">
        <f t="shared" si="19"/>
        <v>0</v>
      </c>
      <c r="L584" s="204">
        <v>0</v>
      </c>
    </row>
    <row r="585" spans="1:12" x14ac:dyDescent="0.35">
      <c r="A585" s="45" t="s">
        <v>1493</v>
      </c>
      <c r="B585" t="e">
        <v>#N/A</v>
      </c>
      <c r="C585" s="202">
        <v>2</v>
      </c>
      <c r="D585" s="202">
        <v>11</v>
      </c>
      <c r="E585" s="202">
        <v>5</v>
      </c>
      <c r="F585" s="202">
        <v>7</v>
      </c>
      <c r="G585" s="202">
        <v>4</v>
      </c>
      <c r="H585" s="202">
        <v>0</v>
      </c>
      <c r="I585" s="202">
        <v>0</v>
      </c>
      <c r="J585" s="203">
        <f t="shared" si="18"/>
        <v>0</v>
      </c>
      <c r="K585" s="203">
        <f t="shared" si="19"/>
        <v>0</v>
      </c>
      <c r="L585" s="204">
        <v>0</v>
      </c>
    </row>
    <row r="586" spans="1:12" x14ac:dyDescent="0.35">
      <c r="A586" s="45" t="s">
        <v>1494</v>
      </c>
      <c r="B586" t="e">
        <v>#N/A</v>
      </c>
      <c r="C586" s="202">
        <v>2</v>
      </c>
      <c r="D586" s="202">
        <v>66</v>
      </c>
      <c r="E586" s="202">
        <v>33</v>
      </c>
      <c r="F586" s="202">
        <v>26</v>
      </c>
      <c r="G586" s="202">
        <v>10</v>
      </c>
      <c r="H586" s="202">
        <v>2</v>
      </c>
      <c r="I586" s="202">
        <v>0</v>
      </c>
      <c r="J586" s="203">
        <f t="shared" si="18"/>
        <v>1</v>
      </c>
      <c r="K586" s="203">
        <f t="shared" si="19"/>
        <v>0</v>
      </c>
      <c r="L586" s="204">
        <v>0</v>
      </c>
    </row>
    <row r="587" spans="1:12" x14ac:dyDescent="0.35">
      <c r="A587" s="45" t="s">
        <v>1495</v>
      </c>
      <c r="B587" t="e">
        <v>#N/A</v>
      </c>
      <c r="C587" s="202">
        <v>2</v>
      </c>
      <c r="D587" s="202">
        <v>81</v>
      </c>
      <c r="E587" s="202">
        <v>40</v>
      </c>
      <c r="F587" s="202">
        <v>33</v>
      </c>
      <c r="G587" s="202">
        <v>11</v>
      </c>
      <c r="H587" s="202">
        <v>2</v>
      </c>
      <c r="I587" s="202">
        <v>1</v>
      </c>
      <c r="J587" s="203">
        <f t="shared" si="18"/>
        <v>1</v>
      </c>
      <c r="K587" s="203">
        <f t="shared" si="19"/>
        <v>0.5</v>
      </c>
      <c r="L587" s="204">
        <v>0</v>
      </c>
    </row>
    <row r="588" spans="1:12" x14ac:dyDescent="0.35">
      <c r="A588" s="45" t="s">
        <v>1496</v>
      </c>
      <c r="B588" t="e">
        <v>#N/A</v>
      </c>
      <c r="C588" s="202">
        <v>2</v>
      </c>
      <c r="D588" s="202">
        <v>60</v>
      </c>
      <c r="E588" s="202">
        <v>30</v>
      </c>
      <c r="F588" s="202">
        <v>29</v>
      </c>
      <c r="G588" s="202">
        <v>11</v>
      </c>
      <c r="H588" s="202">
        <v>2</v>
      </c>
      <c r="I588" s="202">
        <v>1</v>
      </c>
      <c r="J588" s="203">
        <f t="shared" si="18"/>
        <v>1</v>
      </c>
      <c r="K588" s="203">
        <f t="shared" si="19"/>
        <v>0.5</v>
      </c>
      <c r="L588" s="204">
        <v>0.62162162162162204</v>
      </c>
    </row>
    <row r="589" spans="1:12" x14ac:dyDescent="0.35">
      <c r="A589" s="45" t="s">
        <v>1497</v>
      </c>
      <c r="B589" t="s">
        <v>1498</v>
      </c>
      <c r="C589" s="202">
        <v>2</v>
      </c>
      <c r="D589" s="202">
        <v>6</v>
      </c>
      <c r="E589" s="202">
        <v>3</v>
      </c>
      <c r="F589" s="202">
        <v>3</v>
      </c>
      <c r="G589" s="202">
        <v>2</v>
      </c>
      <c r="H589" s="202">
        <v>0</v>
      </c>
      <c r="I589" s="202">
        <v>0</v>
      </c>
      <c r="J589" s="203">
        <f t="shared" si="18"/>
        <v>0</v>
      </c>
      <c r="K589" s="203">
        <f t="shared" si="19"/>
        <v>0</v>
      </c>
      <c r="L589" s="204">
        <v>0</v>
      </c>
    </row>
    <row r="590" spans="1:12" x14ac:dyDescent="0.35">
      <c r="A590" s="45" t="s">
        <v>1499</v>
      </c>
      <c r="B590" t="e">
        <v>#N/A</v>
      </c>
      <c r="C590" s="202">
        <v>2</v>
      </c>
      <c r="D590" s="202">
        <v>4</v>
      </c>
      <c r="E590" s="202">
        <v>2</v>
      </c>
      <c r="F590" s="202">
        <v>1</v>
      </c>
      <c r="G590" s="202">
        <v>1</v>
      </c>
      <c r="H590" s="202">
        <v>0</v>
      </c>
      <c r="I590" s="202">
        <v>0</v>
      </c>
      <c r="J590" s="203">
        <f t="shared" si="18"/>
        <v>0</v>
      </c>
      <c r="K590" s="203">
        <f t="shared" si="19"/>
        <v>0</v>
      </c>
      <c r="L590" s="204">
        <v>0.5</v>
      </c>
    </row>
    <row r="591" spans="1:12" x14ac:dyDescent="0.35">
      <c r="A591" s="45" t="s">
        <v>1500</v>
      </c>
      <c r="B591" t="e">
        <v>#N/A</v>
      </c>
      <c r="C591" s="202">
        <v>2</v>
      </c>
      <c r="D591" s="202">
        <v>12</v>
      </c>
      <c r="E591" s="202">
        <v>6</v>
      </c>
      <c r="F591" s="202">
        <v>6</v>
      </c>
      <c r="G591" s="202">
        <v>3</v>
      </c>
      <c r="H591" s="202">
        <v>1</v>
      </c>
      <c r="I591" s="202">
        <v>0</v>
      </c>
      <c r="J591" s="203">
        <f t="shared" si="18"/>
        <v>0.5</v>
      </c>
      <c r="K591" s="203">
        <f t="shared" si="19"/>
        <v>0</v>
      </c>
      <c r="L591" s="204">
        <v>0</v>
      </c>
    </row>
    <row r="592" spans="1:12" x14ac:dyDescent="0.35">
      <c r="A592" s="45" t="s">
        <v>1501</v>
      </c>
      <c r="B592" t="e">
        <v>#N/A</v>
      </c>
      <c r="C592" s="202">
        <v>2</v>
      </c>
      <c r="D592" s="202">
        <v>17</v>
      </c>
      <c r="E592" s="202">
        <v>8</v>
      </c>
      <c r="F592" s="202">
        <v>9</v>
      </c>
      <c r="G592" s="202">
        <v>4</v>
      </c>
      <c r="H592" s="202">
        <v>2</v>
      </c>
      <c r="I592" s="202">
        <v>0</v>
      </c>
      <c r="J592" s="203">
        <f t="shared" si="18"/>
        <v>1</v>
      </c>
      <c r="K592" s="203">
        <f t="shared" si="19"/>
        <v>0</v>
      </c>
      <c r="L592" s="204">
        <v>0</v>
      </c>
    </row>
    <row r="593" spans="1:12" x14ac:dyDescent="0.35">
      <c r="A593" s="45" t="s">
        <v>1502</v>
      </c>
      <c r="B593" t="e">
        <v>#N/A</v>
      </c>
      <c r="C593" s="202">
        <v>1</v>
      </c>
      <c r="D593" s="202">
        <v>30</v>
      </c>
      <c r="E593" s="202">
        <v>30</v>
      </c>
      <c r="F593" s="202">
        <v>19</v>
      </c>
      <c r="G593" s="202">
        <v>7</v>
      </c>
      <c r="H593" s="202">
        <v>0</v>
      </c>
      <c r="I593" s="202">
        <v>0</v>
      </c>
      <c r="J593" s="203">
        <f t="shared" si="18"/>
        <v>0</v>
      </c>
      <c r="K593" s="203">
        <f t="shared" si="19"/>
        <v>0</v>
      </c>
      <c r="L593" s="204"/>
    </row>
    <row r="594" spans="1:12" x14ac:dyDescent="0.35">
      <c r="A594" s="45" t="s">
        <v>1503</v>
      </c>
      <c r="B594" t="e">
        <v>#N/A</v>
      </c>
      <c r="C594" s="202">
        <v>1</v>
      </c>
      <c r="D594" s="202">
        <v>21</v>
      </c>
      <c r="E594" s="202">
        <v>21</v>
      </c>
      <c r="F594" s="202">
        <v>15</v>
      </c>
      <c r="G594" s="202">
        <v>6</v>
      </c>
      <c r="H594" s="202">
        <v>1</v>
      </c>
      <c r="I594" s="202">
        <v>0</v>
      </c>
      <c r="J594" s="203">
        <f t="shared" si="18"/>
        <v>1</v>
      </c>
      <c r="K594" s="203">
        <f t="shared" si="19"/>
        <v>0</v>
      </c>
      <c r="L594" s="204">
        <v>0</v>
      </c>
    </row>
    <row r="595" spans="1:12" x14ac:dyDescent="0.35">
      <c r="A595" s="45" t="s">
        <v>1504</v>
      </c>
      <c r="B595" t="e">
        <v>#N/A</v>
      </c>
      <c r="C595" s="202">
        <v>1</v>
      </c>
      <c r="D595" s="202">
        <v>22</v>
      </c>
      <c r="E595" s="202">
        <v>22</v>
      </c>
      <c r="F595" s="202">
        <v>14</v>
      </c>
      <c r="G595" s="202">
        <v>7</v>
      </c>
      <c r="H595" s="202">
        <v>1</v>
      </c>
      <c r="I595" s="202">
        <v>1</v>
      </c>
      <c r="J595" s="203">
        <f t="shared" si="18"/>
        <v>1</v>
      </c>
      <c r="K595" s="203">
        <f t="shared" si="19"/>
        <v>1</v>
      </c>
      <c r="L595" s="204"/>
    </row>
    <row r="596" spans="1:12" x14ac:dyDescent="0.35">
      <c r="A596" s="45" t="s">
        <v>1505</v>
      </c>
      <c r="B596" t="e">
        <v>#N/A</v>
      </c>
      <c r="C596" s="202">
        <v>1</v>
      </c>
      <c r="D596" s="202">
        <v>59</v>
      </c>
      <c r="E596" s="202">
        <v>59</v>
      </c>
      <c r="F596" s="202">
        <v>26</v>
      </c>
      <c r="G596" s="202">
        <v>11</v>
      </c>
      <c r="H596" s="202">
        <v>1</v>
      </c>
      <c r="I596" s="202">
        <v>1</v>
      </c>
      <c r="J596" s="203">
        <f t="shared" si="18"/>
        <v>1</v>
      </c>
      <c r="K596" s="203">
        <f t="shared" si="19"/>
        <v>1</v>
      </c>
      <c r="L596" s="204">
        <v>1</v>
      </c>
    </row>
    <row r="597" spans="1:12" x14ac:dyDescent="0.35">
      <c r="A597" s="45" t="s">
        <v>1506</v>
      </c>
      <c r="B597" t="e">
        <v>#N/A</v>
      </c>
      <c r="C597" s="202">
        <v>1</v>
      </c>
      <c r="D597" s="202">
        <v>48</v>
      </c>
      <c r="E597" s="202">
        <v>48</v>
      </c>
      <c r="F597" s="202">
        <v>20</v>
      </c>
      <c r="G597" s="202">
        <v>8</v>
      </c>
      <c r="H597" s="202">
        <v>1</v>
      </c>
      <c r="I597" s="202">
        <v>0</v>
      </c>
      <c r="J597" s="203">
        <f t="shared" si="18"/>
        <v>1</v>
      </c>
      <c r="K597" s="203">
        <f t="shared" si="19"/>
        <v>0</v>
      </c>
      <c r="L597" s="204"/>
    </row>
    <row r="598" spans="1:12" x14ac:dyDescent="0.35">
      <c r="A598" s="45" t="s">
        <v>1507</v>
      </c>
      <c r="B598" t="e">
        <v>#N/A</v>
      </c>
      <c r="C598" s="202">
        <v>1</v>
      </c>
      <c r="D598" s="202">
        <v>17</v>
      </c>
      <c r="E598" s="202">
        <v>17</v>
      </c>
      <c r="F598" s="202">
        <v>14</v>
      </c>
      <c r="G598" s="202">
        <v>7</v>
      </c>
      <c r="H598" s="202">
        <v>1</v>
      </c>
      <c r="I598" s="202">
        <v>0</v>
      </c>
      <c r="J598" s="203">
        <f t="shared" si="18"/>
        <v>1</v>
      </c>
      <c r="K598" s="203">
        <f t="shared" si="19"/>
        <v>0</v>
      </c>
      <c r="L598" s="204"/>
    </row>
    <row r="599" spans="1:12" x14ac:dyDescent="0.35">
      <c r="A599" s="45" t="s">
        <v>1508</v>
      </c>
      <c r="B599" t="e">
        <v>#N/A</v>
      </c>
      <c r="C599" s="202">
        <v>1</v>
      </c>
      <c r="D599" s="202">
        <v>26</v>
      </c>
      <c r="E599" s="202">
        <v>26</v>
      </c>
      <c r="F599" s="202">
        <v>17</v>
      </c>
      <c r="G599" s="202">
        <v>7</v>
      </c>
      <c r="H599" s="202">
        <v>1</v>
      </c>
      <c r="I599" s="202">
        <v>0</v>
      </c>
      <c r="J599" s="203">
        <f t="shared" si="18"/>
        <v>1</v>
      </c>
      <c r="K599" s="203">
        <f t="shared" si="19"/>
        <v>0</v>
      </c>
      <c r="L599" s="204"/>
    </row>
    <row r="600" spans="1:12" x14ac:dyDescent="0.35">
      <c r="A600" s="45" t="s">
        <v>1509</v>
      </c>
      <c r="B600" t="e">
        <v>#N/A</v>
      </c>
      <c r="C600" s="202">
        <v>1</v>
      </c>
      <c r="D600" s="202">
        <v>9</v>
      </c>
      <c r="E600" s="202">
        <v>9</v>
      </c>
      <c r="F600" s="202">
        <v>8</v>
      </c>
      <c r="G600" s="202">
        <v>2</v>
      </c>
      <c r="H600" s="202">
        <v>0</v>
      </c>
      <c r="I600" s="202">
        <v>0</v>
      </c>
      <c r="J600" s="203">
        <f t="shared" si="18"/>
        <v>0</v>
      </c>
      <c r="K600" s="203">
        <f t="shared" si="19"/>
        <v>0</v>
      </c>
      <c r="L600" s="204"/>
    </row>
    <row r="601" spans="1:12" x14ac:dyDescent="0.35">
      <c r="A601" s="45" t="s">
        <v>1510</v>
      </c>
      <c r="B601" t="e">
        <v>#N/A</v>
      </c>
      <c r="C601" s="202">
        <v>1</v>
      </c>
      <c r="D601" s="202">
        <v>9</v>
      </c>
      <c r="E601" s="202">
        <v>9</v>
      </c>
      <c r="F601" s="202">
        <v>7</v>
      </c>
      <c r="G601" s="202">
        <v>2</v>
      </c>
      <c r="H601" s="202">
        <v>1</v>
      </c>
      <c r="I601" s="202">
        <v>0</v>
      </c>
      <c r="J601" s="203">
        <f t="shared" si="18"/>
        <v>1</v>
      </c>
      <c r="K601" s="203">
        <f t="shared" si="19"/>
        <v>0</v>
      </c>
      <c r="L601" s="204"/>
    </row>
    <row r="602" spans="1:12" x14ac:dyDescent="0.35">
      <c r="A602" s="45" t="s">
        <v>1511</v>
      </c>
      <c r="B602" t="s">
        <v>1512</v>
      </c>
      <c r="C602" s="202">
        <v>1</v>
      </c>
      <c r="D602" s="202">
        <v>11</v>
      </c>
      <c r="E602" s="202">
        <v>11</v>
      </c>
      <c r="F602" s="202">
        <v>9</v>
      </c>
      <c r="G602" s="202">
        <v>6</v>
      </c>
      <c r="H602" s="202">
        <v>0</v>
      </c>
      <c r="I602" s="202">
        <v>0</v>
      </c>
      <c r="J602" s="203">
        <f t="shared" si="18"/>
        <v>0</v>
      </c>
      <c r="K602" s="203">
        <f t="shared" si="19"/>
        <v>0</v>
      </c>
      <c r="L602" s="204"/>
    </row>
    <row r="603" spans="1:12" x14ac:dyDescent="0.35">
      <c r="A603" s="45" t="s">
        <v>1513</v>
      </c>
      <c r="B603" t="e">
        <v>#N/A</v>
      </c>
      <c r="C603" s="202">
        <v>1</v>
      </c>
      <c r="D603" s="202">
        <v>9</v>
      </c>
      <c r="E603" s="202">
        <v>9</v>
      </c>
      <c r="F603" s="202">
        <v>8</v>
      </c>
      <c r="G603" s="202">
        <v>2</v>
      </c>
      <c r="H603" s="202">
        <v>0</v>
      </c>
      <c r="I603" s="202">
        <v>0</v>
      </c>
      <c r="J603" s="203">
        <f t="shared" si="18"/>
        <v>0</v>
      </c>
      <c r="K603" s="203">
        <f t="shared" si="19"/>
        <v>0</v>
      </c>
      <c r="L603" s="204">
        <v>0</v>
      </c>
    </row>
    <row r="604" spans="1:12" x14ac:dyDescent="0.35">
      <c r="A604" s="45" t="s">
        <v>1514</v>
      </c>
      <c r="B604" t="e">
        <v>#N/A</v>
      </c>
      <c r="C604" s="202">
        <v>1</v>
      </c>
      <c r="D604" s="202">
        <v>6</v>
      </c>
      <c r="E604" s="202">
        <v>6</v>
      </c>
      <c r="F604" s="202">
        <v>5</v>
      </c>
      <c r="G604" s="202">
        <v>2</v>
      </c>
      <c r="H604" s="202">
        <v>0</v>
      </c>
      <c r="I604" s="202">
        <v>0</v>
      </c>
      <c r="J604" s="203">
        <f t="shared" si="18"/>
        <v>0</v>
      </c>
      <c r="K604" s="203">
        <f t="shared" si="19"/>
        <v>0</v>
      </c>
      <c r="L604" s="204">
        <v>1</v>
      </c>
    </row>
    <row r="605" spans="1:12" x14ac:dyDescent="0.35">
      <c r="A605" s="45" t="s">
        <v>1515</v>
      </c>
      <c r="B605" t="e">
        <v>#N/A</v>
      </c>
      <c r="C605" s="202">
        <v>1</v>
      </c>
      <c r="D605" s="202">
        <v>29</v>
      </c>
      <c r="E605" s="202">
        <v>29</v>
      </c>
      <c r="F605" s="202">
        <v>21</v>
      </c>
      <c r="G605" s="202">
        <v>8</v>
      </c>
      <c r="H605" s="202">
        <v>1</v>
      </c>
      <c r="I605" s="202">
        <v>0</v>
      </c>
      <c r="J605" s="203">
        <f t="shared" si="18"/>
        <v>1</v>
      </c>
      <c r="K605" s="203">
        <f t="shared" si="19"/>
        <v>0</v>
      </c>
      <c r="L605" s="204">
        <v>0</v>
      </c>
    </row>
    <row r="606" spans="1:12" x14ac:dyDescent="0.35">
      <c r="A606" s="45" t="s">
        <v>1516</v>
      </c>
      <c r="B606" t="e">
        <v>#N/A</v>
      </c>
      <c r="C606" s="202">
        <v>1</v>
      </c>
      <c r="D606" s="202">
        <v>25</v>
      </c>
      <c r="E606" s="202">
        <v>25</v>
      </c>
      <c r="F606" s="202">
        <v>16</v>
      </c>
      <c r="G606" s="202">
        <v>8</v>
      </c>
      <c r="H606" s="202">
        <v>1</v>
      </c>
      <c r="I606" s="202">
        <v>0</v>
      </c>
      <c r="J606" s="203">
        <f t="shared" si="18"/>
        <v>1</v>
      </c>
      <c r="K606" s="203">
        <f t="shared" si="19"/>
        <v>0</v>
      </c>
      <c r="L606" s="204">
        <v>1</v>
      </c>
    </row>
    <row r="607" spans="1:12" x14ac:dyDescent="0.35">
      <c r="A607" s="45" t="s">
        <v>1517</v>
      </c>
      <c r="B607" t="e">
        <v>#N/A</v>
      </c>
      <c r="C607" s="202">
        <v>1</v>
      </c>
      <c r="D607" s="202">
        <v>1</v>
      </c>
      <c r="E607" s="202">
        <v>1</v>
      </c>
      <c r="F607" s="202">
        <v>1</v>
      </c>
      <c r="G607" s="202">
        <v>1</v>
      </c>
      <c r="H607" s="202">
        <v>0</v>
      </c>
      <c r="I607" s="202">
        <v>0</v>
      </c>
      <c r="J607" s="203">
        <f t="shared" si="18"/>
        <v>0</v>
      </c>
      <c r="K607" s="203">
        <f t="shared" si="19"/>
        <v>0</v>
      </c>
      <c r="L607" s="204">
        <v>0</v>
      </c>
    </row>
    <row r="608" spans="1:12" x14ac:dyDescent="0.35">
      <c r="A608" s="45" t="s">
        <v>1518</v>
      </c>
      <c r="B608" t="e">
        <v>#N/A</v>
      </c>
      <c r="C608" s="202">
        <v>1</v>
      </c>
      <c r="D608" s="202">
        <v>2</v>
      </c>
      <c r="E608" s="202">
        <v>2</v>
      </c>
      <c r="F608" s="202">
        <v>1</v>
      </c>
      <c r="G608" s="202">
        <v>1</v>
      </c>
      <c r="H608" s="202">
        <v>0</v>
      </c>
      <c r="I608" s="202">
        <v>0</v>
      </c>
      <c r="J608" s="203">
        <f t="shared" si="18"/>
        <v>0</v>
      </c>
      <c r="K608" s="203">
        <f t="shared" si="19"/>
        <v>0</v>
      </c>
      <c r="L608" s="204"/>
    </row>
    <row r="609" spans="1:12" x14ac:dyDescent="0.35">
      <c r="A609" s="45" t="s">
        <v>1519</v>
      </c>
      <c r="B609" t="e">
        <v>#N/A</v>
      </c>
      <c r="C609" s="202">
        <v>1</v>
      </c>
      <c r="D609" s="202">
        <v>1</v>
      </c>
      <c r="E609" s="202">
        <v>1</v>
      </c>
      <c r="F609" s="202">
        <v>1</v>
      </c>
      <c r="G609" s="202">
        <v>1</v>
      </c>
      <c r="H609" s="202">
        <v>0</v>
      </c>
      <c r="I609" s="202">
        <v>0</v>
      </c>
      <c r="J609" s="203">
        <f t="shared" si="18"/>
        <v>0</v>
      </c>
      <c r="K609" s="203">
        <f t="shared" si="19"/>
        <v>0</v>
      </c>
      <c r="L609" s="204"/>
    </row>
    <row r="610" spans="1:12" x14ac:dyDescent="0.35">
      <c r="A610" s="45" t="s">
        <v>1520</v>
      </c>
      <c r="B610" t="e">
        <v>#N/A</v>
      </c>
      <c r="C610" s="202">
        <v>1</v>
      </c>
      <c r="D610" s="202">
        <v>12</v>
      </c>
      <c r="E610" s="202">
        <v>12</v>
      </c>
      <c r="F610" s="202">
        <v>8</v>
      </c>
      <c r="G610" s="202">
        <v>6</v>
      </c>
      <c r="H610" s="202">
        <v>1</v>
      </c>
      <c r="I610" s="202">
        <v>0</v>
      </c>
      <c r="J610" s="203">
        <f t="shared" si="18"/>
        <v>1</v>
      </c>
      <c r="K610" s="203">
        <f t="shared" si="19"/>
        <v>0</v>
      </c>
      <c r="L610" s="204"/>
    </row>
    <row r="611" spans="1:12" x14ac:dyDescent="0.35">
      <c r="A611" s="45" t="s">
        <v>1521</v>
      </c>
      <c r="B611" t="e">
        <v>#N/A</v>
      </c>
      <c r="C611" s="202">
        <v>1</v>
      </c>
      <c r="D611" s="202">
        <v>31</v>
      </c>
      <c r="E611" s="202">
        <v>31</v>
      </c>
      <c r="F611" s="202">
        <v>18</v>
      </c>
      <c r="G611" s="202">
        <v>7</v>
      </c>
      <c r="H611" s="202">
        <v>1</v>
      </c>
      <c r="I611" s="202">
        <v>1</v>
      </c>
      <c r="J611" s="203">
        <f t="shared" si="18"/>
        <v>1</v>
      </c>
      <c r="K611" s="203">
        <f t="shared" si="19"/>
        <v>1</v>
      </c>
      <c r="L611" s="204"/>
    </row>
    <row r="612" spans="1:12" x14ac:dyDescent="0.35">
      <c r="A612" s="45" t="s">
        <v>1522</v>
      </c>
      <c r="B612" t="e">
        <v>#N/A</v>
      </c>
      <c r="C612" s="202">
        <v>1</v>
      </c>
      <c r="D612" s="202">
        <v>74</v>
      </c>
      <c r="E612" s="202">
        <v>74</v>
      </c>
      <c r="F612" s="202">
        <v>15</v>
      </c>
      <c r="G612" s="202">
        <v>8</v>
      </c>
      <c r="H612" s="202">
        <v>1</v>
      </c>
      <c r="I612" s="202">
        <v>1</v>
      </c>
      <c r="J612" s="203">
        <f t="shared" si="18"/>
        <v>1</v>
      </c>
      <c r="K612" s="203">
        <f t="shared" si="19"/>
        <v>1</v>
      </c>
      <c r="L612" s="204"/>
    </row>
    <row r="613" spans="1:12" x14ac:dyDescent="0.35">
      <c r="A613" s="45" t="s">
        <v>1523</v>
      </c>
      <c r="B613" t="s">
        <v>1524</v>
      </c>
      <c r="C613" s="202">
        <v>1</v>
      </c>
      <c r="D613" s="202">
        <v>3</v>
      </c>
      <c r="E613" s="202">
        <v>3</v>
      </c>
      <c r="F613" s="202">
        <v>2</v>
      </c>
      <c r="G613" s="202">
        <v>1</v>
      </c>
      <c r="H613" s="202">
        <v>0</v>
      </c>
      <c r="I613" s="202">
        <v>0</v>
      </c>
      <c r="J613" s="203">
        <f t="shared" si="18"/>
        <v>0</v>
      </c>
      <c r="K613" s="203">
        <f t="shared" si="19"/>
        <v>0</v>
      </c>
      <c r="L613" s="204">
        <v>1</v>
      </c>
    </row>
    <row r="614" spans="1:12" x14ac:dyDescent="0.35">
      <c r="A614" s="45" t="s">
        <v>1525</v>
      </c>
      <c r="B614" t="e">
        <v>#N/A</v>
      </c>
      <c r="C614" s="202">
        <v>1</v>
      </c>
      <c r="D614" s="202">
        <v>115</v>
      </c>
      <c r="E614" s="202">
        <v>115</v>
      </c>
      <c r="F614" s="202">
        <v>31</v>
      </c>
      <c r="G614" s="202">
        <v>11</v>
      </c>
      <c r="H614" s="202">
        <v>1</v>
      </c>
      <c r="I614" s="202">
        <v>1</v>
      </c>
      <c r="J614" s="203">
        <f t="shared" si="18"/>
        <v>1</v>
      </c>
      <c r="K614" s="203">
        <f t="shared" si="19"/>
        <v>1</v>
      </c>
      <c r="L614" s="204">
        <v>0</v>
      </c>
    </row>
    <row r="615" spans="1:12" x14ac:dyDescent="0.35">
      <c r="A615" s="45" t="s">
        <v>1526</v>
      </c>
      <c r="B615" t="e">
        <v>#N/A</v>
      </c>
      <c r="C615" s="202">
        <v>1</v>
      </c>
      <c r="D615" s="202">
        <v>25</v>
      </c>
      <c r="E615" s="202">
        <v>25</v>
      </c>
      <c r="F615" s="202">
        <v>13</v>
      </c>
      <c r="G615" s="202">
        <v>4</v>
      </c>
      <c r="H615" s="202">
        <v>0</v>
      </c>
      <c r="I615" s="202">
        <v>0</v>
      </c>
      <c r="J615" s="203">
        <f t="shared" si="18"/>
        <v>0</v>
      </c>
      <c r="K615" s="203">
        <f t="shared" si="19"/>
        <v>0</v>
      </c>
      <c r="L615" s="204"/>
    </row>
    <row r="616" spans="1:12" x14ac:dyDescent="0.35">
      <c r="A616" s="45" t="s">
        <v>1527</v>
      </c>
      <c r="B616" t="e">
        <v>#N/A</v>
      </c>
      <c r="C616" s="202">
        <v>1</v>
      </c>
      <c r="D616" s="202">
        <v>5</v>
      </c>
      <c r="E616" s="202">
        <v>5</v>
      </c>
      <c r="F616" s="202">
        <v>4</v>
      </c>
      <c r="G616" s="202">
        <v>2</v>
      </c>
      <c r="H616" s="202">
        <v>0</v>
      </c>
      <c r="I616" s="202">
        <v>0</v>
      </c>
      <c r="J616" s="203">
        <f t="shared" si="18"/>
        <v>0</v>
      </c>
      <c r="K616" s="203">
        <f t="shared" si="19"/>
        <v>0</v>
      </c>
      <c r="L616" s="204"/>
    </row>
    <row r="617" spans="1:12" x14ac:dyDescent="0.35">
      <c r="A617" s="45" t="s">
        <v>1528</v>
      </c>
      <c r="B617" t="e">
        <v>#N/A</v>
      </c>
      <c r="C617" s="202">
        <v>1</v>
      </c>
      <c r="D617" s="202">
        <v>4</v>
      </c>
      <c r="E617" s="202">
        <v>4</v>
      </c>
      <c r="F617" s="202">
        <v>3</v>
      </c>
      <c r="G617" s="202">
        <v>1</v>
      </c>
      <c r="H617" s="202">
        <v>0</v>
      </c>
      <c r="I617" s="202">
        <v>0</v>
      </c>
      <c r="J617" s="203">
        <f t="shared" si="18"/>
        <v>0</v>
      </c>
      <c r="K617" s="203">
        <f t="shared" si="19"/>
        <v>0</v>
      </c>
      <c r="L617" s="204">
        <v>0</v>
      </c>
    </row>
    <row r="618" spans="1:12" x14ac:dyDescent="0.35">
      <c r="A618" s="45" t="s">
        <v>1529</v>
      </c>
      <c r="B618" t="e">
        <v>#N/A</v>
      </c>
      <c r="C618" s="202">
        <v>1</v>
      </c>
      <c r="D618" s="202">
        <v>30</v>
      </c>
      <c r="E618" s="202">
        <v>30</v>
      </c>
      <c r="F618" s="202">
        <v>18</v>
      </c>
      <c r="G618" s="202">
        <v>8</v>
      </c>
      <c r="H618" s="202">
        <v>1</v>
      </c>
      <c r="I618" s="202">
        <v>0</v>
      </c>
      <c r="J618" s="203">
        <f t="shared" si="18"/>
        <v>1</v>
      </c>
      <c r="K618" s="203">
        <f t="shared" si="19"/>
        <v>0</v>
      </c>
      <c r="L618" s="204">
        <v>0</v>
      </c>
    </row>
    <row r="619" spans="1:12" x14ac:dyDescent="0.35">
      <c r="A619" s="45" t="s">
        <v>1530</v>
      </c>
      <c r="B619" t="e">
        <v>#N/A</v>
      </c>
      <c r="C619" s="202">
        <v>1</v>
      </c>
      <c r="D619" s="202">
        <v>23</v>
      </c>
      <c r="E619" s="202">
        <v>23</v>
      </c>
      <c r="F619" s="202">
        <v>11</v>
      </c>
      <c r="G619" s="202">
        <v>6</v>
      </c>
      <c r="H619" s="202">
        <v>1</v>
      </c>
      <c r="I619" s="202">
        <v>0</v>
      </c>
      <c r="J619" s="203">
        <f t="shared" si="18"/>
        <v>1</v>
      </c>
      <c r="K619" s="203">
        <f t="shared" si="19"/>
        <v>0</v>
      </c>
      <c r="L619" s="204"/>
    </row>
    <row r="620" spans="1:12" x14ac:dyDescent="0.35">
      <c r="A620" s="45" t="s">
        <v>1531</v>
      </c>
      <c r="B620" t="e">
        <v>#N/A</v>
      </c>
      <c r="C620" s="202">
        <v>1</v>
      </c>
      <c r="D620" s="202">
        <v>10</v>
      </c>
      <c r="E620" s="202">
        <v>10</v>
      </c>
      <c r="F620" s="202">
        <v>8</v>
      </c>
      <c r="G620" s="202">
        <v>2</v>
      </c>
      <c r="H620" s="202">
        <v>0</v>
      </c>
      <c r="I620" s="202">
        <v>0</v>
      </c>
      <c r="J620" s="203">
        <f t="shared" si="18"/>
        <v>0</v>
      </c>
      <c r="K620" s="203">
        <f t="shared" si="19"/>
        <v>0</v>
      </c>
      <c r="L620" s="204"/>
    </row>
    <row r="621" spans="1:12" x14ac:dyDescent="0.35">
      <c r="A621" s="45" t="s">
        <v>1532</v>
      </c>
      <c r="B621" t="e">
        <v>#N/A</v>
      </c>
      <c r="C621" s="202">
        <v>1</v>
      </c>
      <c r="D621" s="202">
        <v>5</v>
      </c>
      <c r="E621" s="202">
        <v>5</v>
      </c>
      <c r="F621" s="202">
        <v>3</v>
      </c>
      <c r="G621" s="202">
        <v>2</v>
      </c>
      <c r="H621" s="202">
        <v>0</v>
      </c>
      <c r="I621" s="202">
        <v>0</v>
      </c>
      <c r="J621" s="203">
        <f t="shared" si="18"/>
        <v>0</v>
      </c>
      <c r="K621" s="203">
        <f t="shared" si="19"/>
        <v>0</v>
      </c>
      <c r="L621" s="204"/>
    </row>
    <row r="622" spans="1:12" x14ac:dyDescent="0.35">
      <c r="A622" s="45" t="s">
        <v>1533</v>
      </c>
      <c r="B622" t="e">
        <v>#N/A</v>
      </c>
      <c r="C622" s="202">
        <v>1</v>
      </c>
      <c r="D622" s="202">
        <v>45</v>
      </c>
      <c r="E622" s="202">
        <v>45</v>
      </c>
      <c r="F622" s="202">
        <v>28</v>
      </c>
      <c r="G622" s="202">
        <v>11</v>
      </c>
      <c r="H622" s="202">
        <v>1</v>
      </c>
      <c r="I622" s="202">
        <v>1</v>
      </c>
      <c r="J622" s="203">
        <f t="shared" si="18"/>
        <v>1</v>
      </c>
      <c r="K622" s="203">
        <f t="shared" si="19"/>
        <v>1</v>
      </c>
      <c r="L622" s="204"/>
    </row>
    <row r="623" spans="1:12" x14ac:dyDescent="0.35">
      <c r="A623" s="45" t="s">
        <v>1534</v>
      </c>
      <c r="B623" t="e">
        <v>#N/A</v>
      </c>
      <c r="C623" s="202">
        <v>1</v>
      </c>
      <c r="D623" s="202">
        <v>12</v>
      </c>
      <c r="E623" s="202">
        <v>12</v>
      </c>
      <c r="F623" s="202">
        <v>10</v>
      </c>
      <c r="G623" s="202">
        <v>3</v>
      </c>
      <c r="H623" s="202">
        <v>0</v>
      </c>
      <c r="I623" s="202">
        <v>0</v>
      </c>
      <c r="J623" s="203">
        <f t="shared" si="18"/>
        <v>0</v>
      </c>
      <c r="K623" s="203">
        <f t="shared" si="19"/>
        <v>0</v>
      </c>
      <c r="L623" s="204">
        <v>0</v>
      </c>
    </row>
    <row r="624" spans="1:12" x14ac:dyDescent="0.35">
      <c r="A624" s="45" t="s">
        <v>1535</v>
      </c>
      <c r="B624" t="e">
        <v>#N/A</v>
      </c>
      <c r="C624" s="202">
        <v>1</v>
      </c>
      <c r="D624" s="202">
        <v>33</v>
      </c>
      <c r="E624" s="202">
        <v>33</v>
      </c>
      <c r="F624" s="202">
        <v>16</v>
      </c>
      <c r="G624" s="202">
        <v>7</v>
      </c>
      <c r="H624" s="202">
        <v>1</v>
      </c>
      <c r="I624" s="202">
        <v>0</v>
      </c>
      <c r="J624" s="203">
        <f t="shared" si="18"/>
        <v>1</v>
      </c>
      <c r="K624" s="203">
        <f t="shared" si="19"/>
        <v>0</v>
      </c>
      <c r="L624" s="204">
        <v>0</v>
      </c>
    </row>
    <row r="625" spans="1:12" x14ac:dyDescent="0.35">
      <c r="A625" s="45" t="s">
        <v>1536</v>
      </c>
      <c r="B625" t="e">
        <v>#N/A</v>
      </c>
      <c r="C625" s="202">
        <v>1</v>
      </c>
      <c r="D625" s="202">
        <v>34</v>
      </c>
      <c r="E625" s="202">
        <v>34</v>
      </c>
      <c r="F625" s="202">
        <v>16</v>
      </c>
      <c r="G625" s="202">
        <v>6</v>
      </c>
      <c r="H625" s="202">
        <v>1</v>
      </c>
      <c r="I625" s="202">
        <v>0</v>
      </c>
      <c r="J625" s="203">
        <f t="shared" si="18"/>
        <v>1</v>
      </c>
      <c r="K625" s="203">
        <f t="shared" si="19"/>
        <v>0</v>
      </c>
      <c r="L625" s="204"/>
    </row>
    <row r="626" spans="1:12" x14ac:dyDescent="0.35">
      <c r="A626" s="45" t="s">
        <v>1537</v>
      </c>
      <c r="B626" t="e">
        <v>#N/A</v>
      </c>
      <c r="C626" s="202">
        <v>1</v>
      </c>
      <c r="D626" s="202">
        <v>7</v>
      </c>
      <c r="E626" s="202">
        <v>7</v>
      </c>
      <c r="F626" s="202">
        <v>6</v>
      </c>
      <c r="G626" s="202">
        <v>1</v>
      </c>
      <c r="H626" s="202">
        <v>0</v>
      </c>
      <c r="I626" s="202">
        <v>0</v>
      </c>
      <c r="J626" s="203">
        <f t="shared" si="18"/>
        <v>0</v>
      </c>
      <c r="K626" s="203">
        <f t="shared" si="19"/>
        <v>0</v>
      </c>
      <c r="L626" s="204"/>
    </row>
    <row r="627" spans="1:12" x14ac:dyDescent="0.35">
      <c r="A627" s="45" t="s">
        <v>1538</v>
      </c>
      <c r="B627" t="e">
        <v>#N/A</v>
      </c>
      <c r="C627" s="202">
        <v>1</v>
      </c>
      <c r="D627" s="202">
        <v>27</v>
      </c>
      <c r="E627" s="202">
        <v>27</v>
      </c>
      <c r="F627" s="202">
        <v>12</v>
      </c>
      <c r="G627" s="202">
        <v>4</v>
      </c>
      <c r="H627" s="202">
        <v>0</v>
      </c>
      <c r="I627" s="202">
        <v>0</v>
      </c>
      <c r="J627" s="203">
        <f t="shared" si="18"/>
        <v>0</v>
      </c>
      <c r="K627" s="203">
        <f t="shared" si="19"/>
        <v>0</v>
      </c>
      <c r="L627" s="204">
        <v>0</v>
      </c>
    </row>
    <row r="628" spans="1:12" x14ac:dyDescent="0.35">
      <c r="A628" s="45" t="s">
        <v>1539</v>
      </c>
      <c r="B628" t="e">
        <v>#N/A</v>
      </c>
      <c r="C628" s="202">
        <v>1</v>
      </c>
      <c r="D628" s="202">
        <v>34</v>
      </c>
      <c r="E628" s="202">
        <v>34</v>
      </c>
      <c r="F628" s="202">
        <v>19</v>
      </c>
      <c r="G628" s="202">
        <v>9</v>
      </c>
      <c r="H628" s="202">
        <v>1</v>
      </c>
      <c r="I628" s="202">
        <v>0</v>
      </c>
      <c r="J628" s="203">
        <f t="shared" si="18"/>
        <v>1</v>
      </c>
      <c r="K628" s="203">
        <f t="shared" si="19"/>
        <v>0</v>
      </c>
      <c r="L628" s="204"/>
    </row>
    <row r="629" spans="1:12" x14ac:dyDescent="0.35">
      <c r="A629" s="45" t="s">
        <v>1540</v>
      </c>
      <c r="B629" t="e">
        <v>#N/A</v>
      </c>
      <c r="C629" s="202">
        <v>1</v>
      </c>
      <c r="D629" s="202">
        <v>3</v>
      </c>
      <c r="E629" s="202">
        <v>3</v>
      </c>
      <c r="F629" s="202">
        <v>2</v>
      </c>
      <c r="G629" s="202">
        <v>1</v>
      </c>
      <c r="H629" s="202">
        <v>0</v>
      </c>
      <c r="I629" s="202">
        <v>0</v>
      </c>
      <c r="J629" s="203">
        <f t="shared" si="18"/>
        <v>0</v>
      </c>
      <c r="K629" s="203">
        <f t="shared" si="19"/>
        <v>0</v>
      </c>
      <c r="L629" s="204"/>
    </row>
    <row r="630" spans="1:12" x14ac:dyDescent="0.35">
      <c r="A630" s="45" t="s">
        <v>1541</v>
      </c>
      <c r="B630" t="e">
        <v>#N/A</v>
      </c>
      <c r="C630" s="202">
        <v>1</v>
      </c>
      <c r="D630" s="202">
        <v>2</v>
      </c>
      <c r="E630" s="202">
        <v>2</v>
      </c>
      <c r="F630" s="202">
        <v>1</v>
      </c>
      <c r="G630" s="202">
        <v>1</v>
      </c>
      <c r="H630" s="202">
        <v>0</v>
      </c>
      <c r="I630" s="202">
        <v>0</v>
      </c>
      <c r="J630" s="203">
        <f t="shared" si="18"/>
        <v>0</v>
      </c>
      <c r="K630" s="203">
        <f t="shared" si="19"/>
        <v>0</v>
      </c>
      <c r="L630" s="204">
        <v>0</v>
      </c>
    </row>
    <row r="631" spans="1:12" x14ac:dyDescent="0.35">
      <c r="A631" s="45" t="s">
        <v>1542</v>
      </c>
      <c r="B631" t="e">
        <v>#N/A</v>
      </c>
      <c r="C631" s="202">
        <v>1</v>
      </c>
      <c r="D631" s="202">
        <v>9</v>
      </c>
      <c r="E631" s="202">
        <v>9</v>
      </c>
      <c r="F631" s="202">
        <v>6</v>
      </c>
      <c r="G631" s="202">
        <v>4</v>
      </c>
      <c r="H631" s="202">
        <v>0</v>
      </c>
      <c r="I631" s="202">
        <v>0</v>
      </c>
      <c r="J631" s="203">
        <f t="shared" si="18"/>
        <v>0</v>
      </c>
      <c r="K631" s="203">
        <f t="shared" si="19"/>
        <v>0</v>
      </c>
      <c r="L631" s="204"/>
    </row>
    <row r="632" spans="1:12" x14ac:dyDescent="0.35">
      <c r="A632" s="45" t="s">
        <v>1543</v>
      </c>
      <c r="B632" t="e">
        <v>#N/A</v>
      </c>
      <c r="C632" s="202">
        <v>1</v>
      </c>
      <c r="D632" s="202">
        <v>8</v>
      </c>
      <c r="E632" s="202">
        <v>8</v>
      </c>
      <c r="F632" s="202">
        <v>7</v>
      </c>
      <c r="G632" s="202">
        <v>3</v>
      </c>
      <c r="H632" s="202">
        <v>0</v>
      </c>
      <c r="I632" s="202">
        <v>0</v>
      </c>
      <c r="J632" s="203">
        <f t="shared" si="18"/>
        <v>0</v>
      </c>
      <c r="K632" s="203">
        <f t="shared" si="19"/>
        <v>0</v>
      </c>
      <c r="L632" s="204">
        <v>0</v>
      </c>
    </row>
    <row r="633" spans="1:12" x14ac:dyDescent="0.35">
      <c r="A633" s="45" t="s">
        <v>1544</v>
      </c>
      <c r="B633" t="e">
        <v>#N/A</v>
      </c>
      <c r="C633" s="202">
        <v>1</v>
      </c>
      <c r="D633" s="202">
        <v>8</v>
      </c>
      <c r="E633" s="202">
        <v>8</v>
      </c>
      <c r="F633" s="202">
        <v>4</v>
      </c>
      <c r="G633" s="202">
        <v>2</v>
      </c>
      <c r="H633" s="202">
        <v>0</v>
      </c>
      <c r="I633" s="202">
        <v>0</v>
      </c>
      <c r="J633" s="203">
        <f t="shared" si="18"/>
        <v>0</v>
      </c>
      <c r="K633" s="203">
        <f t="shared" si="19"/>
        <v>0</v>
      </c>
      <c r="L633" s="204"/>
    </row>
    <row r="634" spans="1:12" x14ac:dyDescent="0.35">
      <c r="A634" s="45" t="s">
        <v>1545</v>
      </c>
      <c r="B634" t="e">
        <v>#N/A</v>
      </c>
      <c r="C634" s="202">
        <v>1</v>
      </c>
      <c r="D634" s="202">
        <v>24</v>
      </c>
      <c r="E634" s="202">
        <v>24</v>
      </c>
      <c r="F634" s="202">
        <v>18</v>
      </c>
      <c r="G634" s="202">
        <v>7</v>
      </c>
      <c r="H634" s="202">
        <v>1</v>
      </c>
      <c r="I634" s="202">
        <v>0</v>
      </c>
      <c r="J634" s="203">
        <f t="shared" si="18"/>
        <v>1</v>
      </c>
      <c r="K634" s="203">
        <f t="shared" si="19"/>
        <v>0</v>
      </c>
      <c r="L634" s="204"/>
    </row>
    <row r="635" spans="1:12" x14ac:dyDescent="0.35">
      <c r="A635" s="45" t="s">
        <v>1546</v>
      </c>
      <c r="B635" t="e">
        <v>#N/A</v>
      </c>
      <c r="C635" s="202">
        <v>1</v>
      </c>
      <c r="D635" s="202">
        <v>72</v>
      </c>
      <c r="E635" s="202">
        <v>72</v>
      </c>
      <c r="F635" s="202">
        <v>33</v>
      </c>
      <c r="G635" s="202">
        <v>12</v>
      </c>
      <c r="H635" s="202">
        <v>1</v>
      </c>
      <c r="I635" s="202">
        <v>1</v>
      </c>
      <c r="J635" s="203">
        <f t="shared" si="18"/>
        <v>1</v>
      </c>
      <c r="K635" s="203">
        <f t="shared" si="19"/>
        <v>1</v>
      </c>
      <c r="L635" s="204"/>
    </row>
    <row r="636" spans="1:12" x14ac:dyDescent="0.35">
      <c r="A636" s="45" t="s">
        <v>1547</v>
      </c>
      <c r="B636" t="s">
        <v>1548</v>
      </c>
      <c r="C636" s="202">
        <v>1</v>
      </c>
      <c r="D636" s="202">
        <v>2</v>
      </c>
      <c r="E636" s="202">
        <v>2</v>
      </c>
      <c r="F636" s="202">
        <v>1</v>
      </c>
      <c r="G636" s="202">
        <v>1</v>
      </c>
      <c r="H636" s="202">
        <v>0</v>
      </c>
      <c r="I636" s="202">
        <v>0</v>
      </c>
      <c r="J636" s="203">
        <f t="shared" si="18"/>
        <v>0</v>
      </c>
      <c r="K636" s="203">
        <f t="shared" si="19"/>
        <v>0</v>
      </c>
      <c r="L636" s="204">
        <v>0</v>
      </c>
    </row>
    <row r="637" spans="1:12" x14ac:dyDescent="0.35">
      <c r="A637" s="45" t="s">
        <v>1549</v>
      </c>
      <c r="B637" t="e">
        <v>#N/A</v>
      </c>
      <c r="C637" s="202">
        <v>1</v>
      </c>
      <c r="D637" s="202">
        <v>98</v>
      </c>
      <c r="E637" s="202">
        <v>98</v>
      </c>
      <c r="F637" s="202">
        <v>27</v>
      </c>
      <c r="G637" s="202">
        <v>10</v>
      </c>
      <c r="H637" s="202">
        <v>1</v>
      </c>
      <c r="I637" s="202">
        <v>1</v>
      </c>
      <c r="J637" s="203">
        <f t="shared" si="18"/>
        <v>1</v>
      </c>
      <c r="K637" s="203">
        <f t="shared" si="19"/>
        <v>1</v>
      </c>
      <c r="L637" s="204"/>
    </row>
    <row r="638" spans="1:12" x14ac:dyDescent="0.35">
      <c r="A638" s="45" t="s">
        <v>1550</v>
      </c>
      <c r="B638" t="e">
        <v>#N/A</v>
      </c>
      <c r="C638" s="202">
        <v>1</v>
      </c>
      <c r="D638" s="202">
        <v>9</v>
      </c>
      <c r="E638" s="202">
        <v>9</v>
      </c>
      <c r="F638" s="202">
        <v>7</v>
      </c>
      <c r="G638" s="202">
        <v>2</v>
      </c>
      <c r="H638" s="202">
        <v>0</v>
      </c>
      <c r="I638" s="202">
        <v>0</v>
      </c>
      <c r="J638" s="203">
        <f t="shared" si="18"/>
        <v>0</v>
      </c>
      <c r="K638" s="203">
        <f t="shared" si="19"/>
        <v>0</v>
      </c>
      <c r="L638" s="204">
        <v>0</v>
      </c>
    </row>
    <row r="639" spans="1:12" x14ac:dyDescent="0.35">
      <c r="A639" s="45" t="s">
        <v>1551</v>
      </c>
      <c r="B639" t="e">
        <v>#N/A</v>
      </c>
      <c r="C639" s="202">
        <v>1</v>
      </c>
      <c r="D639" s="202">
        <v>14</v>
      </c>
      <c r="E639" s="202">
        <v>14</v>
      </c>
      <c r="F639" s="202">
        <v>11</v>
      </c>
      <c r="G639" s="202">
        <v>5</v>
      </c>
      <c r="H639" s="202">
        <v>0</v>
      </c>
      <c r="I639" s="202">
        <v>1</v>
      </c>
      <c r="J639" s="203">
        <f t="shared" si="18"/>
        <v>0</v>
      </c>
      <c r="K639" s="203">
        <f t="shared" si="19"/>
        <v>1</v>
      </c>
      <c r="L639" s="204">
        <v>0</v>
      </c>
    </row>
    <row r="640" spans="1:12" x14ac:dyDescent="0.35">
      <c r="A640" s="45" t="s">
        <v>1552</v>
      </c>
      <c r="B640" t="e">
        <v>#N/A</v>
      </c>
      <c r="C640" s="202">
        <v>1</v>
      </c>
      <c r="D640" s="202">
        <v>10</v>
      </c>
      <c r="E640" s="202">
        <v>10</v>
      </c>
      <c r="F640" s="202">
        <v>9</v>
      </c>
      <c r="G640" s="202">
        <v>3</v>
      </c>
      <c r="H640" s="202">
        <v>0</v>
      </c>
      <c r="I640" s="202">
        <v>0</v>
      </c>
      <c r="J640" s="203">
        <f t="shared" si="18"/>
        <v>0</v>
      </c>
      <c r="K640" s="203">
        <f t="shared" si="19"/>
        <v>0</v>
      </c>
      <c r="L640" s="204"/>
    </row>
    <row r="641" spans="1:12" x14ac:dyDescent="0.35">
      <c r="A641" s="45" t="s">
        <v>1553</v>
      </c>
      <c r="B641" t="e">
        <v>#N/A</v>
      </c>
      <c r="C641" s="202">
        <v>1</v>
      </c>
      <c r="D641" s="202">
        <v>46</v>
      </c>
      <c r="E641" s="202">
        <v>46</v>
      </c>
      <c r="F641" s="202">
        <v>15</v>
      </c>
      <c r="G641" s="202">
        <v>7</v>
      </c>
      <c r="H641" s="202">
        <v>1</v>
      </c>
      <c r="I641" s="202">
        <v>0</v>
      </c>
      <c r="J641" s="203">
        <f t="shared" si="18"/>
        <v>1</v>
      </c>
      <c r="K641" s="203">
        <f t="shared" si="19"/>
        <v>0</v>
      </c>
      <c r="L641" s="204">
        <v>0</v>
      </c>
    </row>
    <row r="642" spans="1:12" x14ac:dyDescent="0.35">
      <c r="A642" s="45" t="s">
        <v>1554</v>
      </c>
      <c r="B642" t="e">
        <v>#N/A</v>
      </c>
      <c r="C642" s="202">
        <v>1</v>
      </c>
      <c r="D642" s="202">
        <v>10</v>
      </c>
      <c r="E642" s="202">
        <v>10</v>
      </c>
      <c r="F642" s="202">
        <v>8</v>
      </c>
      <c r="G642" s="202">
        <v>3</v>
      </c>
      <c r="H642" s="202">
        <v>0</v>
      </c>
      <c r="I642" s="202">
        <v>0</v>
      </c>
      <c r="J642" s="203">
        <f t="shared" ref="J642:J668" si="20">H642/C642</f>
        <v>0</v>
      </c>
      <c r="K642" s="203">
        <f t="shared" ref="K642:K668" si="21">I642/C642</f>
        <v>0</v>
      </c>
      <c r="L642" s="204">
        <v>1</v>
      </c>
    </row>
    <row r="643" spans="1:12" x14ac:dyDescent="0.35">
      <c r="A643" s="45" t="s">
        <v>1555</v>
      </c>
      <c r="B643" t="e">
        <v>#N/A</v>
      </c>
      <c r="C643" s="202">
        <v>1</v>
      </c>
      <c r="D643" s="202">
        <v>2</v>
      </c>
      <c r="E643" s="202">
        <v>2</v>
      </c>
      <c r="F643" s="202">
        <v>1</v>
      </c>
      <c r="G643" s="202">
        <v>1</v>
      </c>
      <c r="H643" s="202">
        <v>0</v>
      </c>
      <c r="I643" s="202">
        <v>0</v>
      </c>
      <c r="J643" s="203">
        <f t="shared" si="20"/>
        <v>0</v>
      </c>
      <c r="K643" s="203">
        <f t="shared" si="21"/>
        <v>0</v>
      </c>
      <c r="L643" s="204">
        <v>0</v>
      </c>
    </row>
    <row r="644" spans="1:12" x14ac:dyDescent="0.35">
      <c r="A644" s="45" t="s">
        <v>1556</v>
      </c>
      <c r="B644" t="e">
        <v>#N/A</v>
      </c>
      <c r="C644" s="202">
        <v>1</v>
      </c>
      <c r="D644" s="202">
        <v>25</v>
      </c>
      <c r="E644" s="202">
        <v>25</v>
      </c>
      <c r="F644" s="202">
        <v>17</v>
      </c>
      <c r="G644" s="202">
        <v>7</v>
      </c>
      <c r="H644" s="202">
        <v>1</v>
      </c>
      <c r="I644" s="202">
        <v>0</v>
      </c>
      <c r="J644" s="203">
        <f t="shared" si="20"/>
        <v>1</v>
      </c>
      <c r="K644" s="203">
        <f t="shared" si="21"/>
        <v>0</v>
      </c>
      <c r="L644" s="204"/>
    </row>
    <row r="645" spans="1:12" x14ac:dyDescent="0.35">
      <c r="A645" s="45" t="s">
        <v>1557</v>
      </c>
      <c r="B645" t="e">
        <v>#N/A</v>
      </c>
      <c r="C645" s="202">
        <v>1</v>
      </c>
      <c r="D645" s="202">
        <v>12</v>
      </c>
      <c r="E645" s="202">
        <v>12</v>
      </c>
      <c r="F645" s="202">
        <v>10</v>
      </c>
      <c r="G645" s="202">
        <v>4</v>
      </c>
      <c r="H645" s="202">
        <v>0</v>
      </c>
      <c r="I645" s="202">
        <v>0</v>
      </c>
      <c r="J645" s="203">
        <f t="shared" si="20"/>
        <v>0</v>
      </c>
      <c r="K645" s="203">
        <f t="shared" si="21"/>
        <v>0</v>
      </c>
      <c r="L645" s="204">
        <v>0</v>
      </c>
    </row>
    <row r="646" spans="1:12" x14ac:dyDescent="0.35">
      <c r="A646" s="45" t="s">
        <v>1558</v>
      </c>
      <c r="B646" t="e">
        <v>#N/A</v>
      </c>
      <c r="C646" s="202">
        <v>1</v>
      </c>
      <c r="D646" s="202">
        <v>15</v>
      </c>
      <c r="E646" s="202">
        <v>15</v>
      </c>
      <c r="F646" s="202">
        <v>11</v>
      </c>
      <c r="G646" s="202">
        <v>4</v>
      </c>
      <c r="H646" s="202">
        <v>0</v>
      </c>
      <c r="I646" s="202">
        <v>0</v>
      </c>
      <c r="J646" s="203">
        <f t="shared" si="20"/>
        <v>0</v>
      </c>
      <c r="K646" s="203">
        <f t="shared" si="21"/>
        <v>0</v>
      </c>
      <c r="L646" s="204">
        <v>0</v>
      </c>
    </row>
    <row r="647" spans="1:12" x14ac:dyDescent="0.35">
      <c r="A647" s="45" t="s">
        <v>1559</v>
      </c>
      <c r="B647" t="e">
        <v>#N/A</v>
      </c>
      <c r="C647" s="202">
        <v>1</v>
      </c>
      <c r="D647" s="202">
        <v>7</v>
      </c>
      <c r="E647" s="202">
        <v>7</v>
      </c>
      <c r="F647" s="202">
        <v>5</v>
      </c>
      <c r="G647" s="202">
        <v>2</v>
      </c>
      <c r="H647" s="202">
        <v>0</v>
      </c>
      <c r="I647" s="202">
        <v>0</v>
      </c>
      <c r="J647" s="203">
        <f t="shared" si="20"/>
        <v>0</v>
      </c>
      <c r="K647" s="203">
        <f t="shared" si="21"/>
        <v>0</v>
      </c>
      <c r="L647" s="204">
        <v>0</v>
      </c>
    </row>
    <row r="648" spans="1:12" x14ac:dyDescent="0.35">
      <c r="A648" s="45" t="s">
        <v>1560</v>
      </c>
      <c r="B648" t="e">
        <v>#N/A</v>
      </c>
      <c r="C648" s="202">
        <v>1</v>
      </c>
      <c r="D648" s="202">
        <v>315</v>
      </c>
      <c r="E648" s="202">
        <v>315</v>
      </c>
      <c r="F648" s="202">
        <v>27</v>
      </c>
      <c r="G648" s="202">
        <v>10</v>
      </c>
      <c r="H648" s="202">
        <v>1</v>
      </c>
      <c r="I648" s="202">
        <v>1</v>
      </c>
      <c r="J648" s="203">
        <f t="shared" si="20"/>
        <v>1</v>
      </c>
      <c r="K648" s="203">
        <f t="shared" si="21"/>
        <v>1</v>
      </c>
      <c r="L648" s="204">
        <v>0</v>
      </c>
    </row>
    <row r="649" spans="1:12" x14ac:dyDescent="0.35">
      <c r="A649" s="45" t="s">
        <v>1561</v>
      </c>
      <c r="B649" t="e">
        <v>#N/A</v>
      </c>
      <c r="C649" s="202">
        <v>1</v>
      </c>
      <c r="D649" s="202">
        <v>5</v>
      </c>
      <c r="E649" s="202">
        <v>5</v>
      </c>
      <c r="F649" s="202">
        <v>4</v>
      </c>
      <c r="G649" s="202">
        <v>2</v>
      </c>
      <c r="H649" s="202">
        <v>0</v>
      </c>
      <c r="I649" s="202">
        <v>0</v>
      </c>
      <c r="J649" s="203">
        <f t="shared" si="20"/>
        <v>0</v>
      </c>
      <c r="K649" s="203">
        <f t="shared" si="21"/>
        <v>0</v>
      </c>
      <c r="L649" s="204">
        <v>0</v>
      </c>
    </row>
    <row r="650" spans="1:12" x14ac:dyDescent="0.35">
      <c r="A650" s="45" t="s">
        <v>1562</v>
      </c>
      <c r="B650" t="e">
        <v>#N/A</v>
      </c>
      <c r="C650" s="202">
        <v>1</v>
      </c>
      <c r="D650" s="202">
        <v>13</v>
      </c>
      <c r="E650" s="202">
        <v>13</v>
      </c>
      <c r="F650" s="202">
        <v>9</v>
      </c>
      <c r="G650" s="202">
        <v>4</v>
      </c>
      <c r="H650" s="202">
        <v>1</v>
      </c>
      <c r="I650" s="202">
        <v>0</v>
      </c>
      <c r="J650" s="203">
        <f t="shared" si="20"/>
        <v>1</v>
      </c>
      <c r="K650" s="203">
        <f t="shared" si="21"/>
        <v>0</v>
      </c>
      <c r="L650" s="204"/>
    </row>
    <row r="651" spans="1:12" x14ac:dyDescent="0.35">
      <c r="A651" s="45" t="s">
        <v>1563</v>
      </c>
      <c r="B651" t="e">
        <v>#N/A</v>
      </c>
      <c r="C651" s="202">
        <v>1</v>
      </c>
      <c r="D651" s="202">
        <v>20</v>
      </c>
      <c r="E651" s="202">
        <v>20</v>
      </c>
      <c r="F651" s="202">
        <v>14</v>
      </c>
      <c r="G651" s="202">
        <v>7</v>
      </c>
      <c r="H651" s="202">
        <v>1</v>
      </c>
      <c r="I651" s="202">
        <v>0</v>
      </c>
      <c r="J651" s="203">
        <f t="shared" si="20"/>
        <v>1</v>
      </c>
      <c r="K651" s="203">
        <f t="shared" si="21"/>
        <v>0</v>
      </c>
      <c r="L651" s="204">
        <v>0</v>
      </c>
    </row>
    <row r="652" spans="1:12" x14ac:dyDescent="0.35">
      <c r="A652" s="45" t="s">
        <v>1564</v>
      </c>
      <c r="B652" t="e">
        <v>#N/A</v>
      </c>
      <c r="C652" s="202">
        <v>1</v>
      </c>
      <c r="D652" s="202">
        <v>8</v>
      </c>
      <c r="E652" s="202">
        <v>8</v>
      </c>
      <c r="F652" s="202">
        <v>6</v>
      </c>
      <c r="G652" s="202">
        <v>3</v>
      </c>
      <c r="H652" s="202">
        <v>0</v>
      </c>
      <c r="I652" s="202">
        <v>0</v>
      </c>
      <c r="J652" s="203">
        <f t="shared" si="20"/>
        <v>0</v>
      </c>
      <c r="K652" s="203">
        <f t="shared" si="21"/>
        <v>0</v>
      </c>
      <c r="L652" s="204">
        <v>0</v>
      </c>
    </row>
    <row r="653" spans="1:12" x14ac:dyDescent="0.35">
      <c r="A653" s="45" t="s">
        <v>1565</v>
      </c>
      <c r="B653" t="e">
        <v>#N/A</v>
      </c>
      <c r="C653" s="202">
        <v>1</v>
      </c>
      <c r="D653" s="202">
        <v>2</v>
      </c>
      <c r="E653" s="202">
        <v>2</v>
      </c>
      <c r="F653" s="202">
        <v>1</v>
      </c>
      <c r="G653" s="202">
        <v>1</v>
      </c>
      <c r="H653" s="202">
        <v>0</v>
      </c>
      <c r="I653" s="202">
        <v>0</v>
      </c>
      <c r="J653" s="203">
        <f t="shared" si="20"/>
        <v>0</v>
      </c>
      <c r="K653" s="203">
        <f t="shared" si="21"/>
        <v>0</v>
      </c>
      <c r="L653" s="204"/>
    </row>
    <row r="654" spans="1:12" x14ac:dyDescent="0.35">
      <c r="A654" s="45" t="s">
        <v>1566</v>
      </c>
      <c r="B654" t="e">
        <v>#N/A</v>
      </c>
      <c r="C654" s="202">
        <v>1</v>
      </c>
      <c r="D654" s="202">
        <v>5</v>
      </c>
      <c r="E654" s="202">
        <v>5</v>
      </c>
      <c r="F654" s="202">
        <v>3</v>
      </c>
      <c r="G654" s="202">
        <v>2</v>
      </c>
      <c r="H654" s="202">
        <v>0</v>
      </c>
      <c r="I654" s="202">
        <v>0</v>
      </c>
      <c r="J654" s="203">
        <f t="shared" si="20"/>
        <v>0</v>
      </c>
      <c r="K654" s="203">
        <f t="shared" si="21"/>
        <v>0</v>
      </c>
      <c r="L654" s="204"/>
    </row>
    <row r="655" spans="1:12" x14ac:dyDescent="0.35">
      <c r="A655" s="45" t="s">
        <v>1567</v>
      </c>
      <c r="B655" t="e">
        <v>#N/A</v>
      </c>
      <c r="C655" s="202">
        <v>1</v>
      </c>
      <c r="D655" s="202">
        <v>9</v>
      </c>
      <c r="E655" s="202">
        <v>9</v>
      </c>
      <c r="F655" s="202">
        <v>7</v>
      </c>
      <c r="G655" s="202">
        <v>4</v>
      </c>
      <c r="H655" s="202">
        <v>1</v>
      </c>
      <c r="I655" s="202">
        <v>0</v>
      </c>
      <c r="J655" s="203">
        <f t="shared" si="20"/>
        <v>1</v>
      </c>
      <c r="K655" s="203">
        <f t="shared" si="21"/>
        <v>0</v>
      </c>
      <c r="L655" s="204"/>
    </row>
    <row r="656" spans="1:12" x14ac:dyDescent="0.35">
      <c r="A656" s="45" t="s">
        <v>1568</v>
      </c>
      <c r="B656" t="e">
        <v>#N/A</v>
      </c>
      <c r="C656" s="202">
        <v>1</v>
      </c>
      <c r="D656" s="202">
        <v>3</v>
      </c>
      <c r="E656" s="202">
        <v>3</v>
      </c>
      <c r="F656" s="202">
        <v>2</v>
      </c>
      <c r="G656" s="202">
        <v>1</v>
      </c>
      <c r="H656" s="202">
        <v>0</v>
      </c>
      <c r="I656" s="202">
        <v>0</v>
      </c>
      <c r="J656" s="203">
        <f t="shared" si="20"/>
        <v>0</v>
      </c>
      <c r="K656" s="203">
        <f t="shared" si="21"/>
        <v>0</v>
      </c>
      <c r="L656" s="204"/>
    </row>
    <row r="657" spans="1:12" x14ac:dyDescent="0.35">
      <c r="A657" s="45" t="s">
        <v>1569</v>
      </c>
      <c r="B657" t="e">
        <v>#N/A</v>
      </c>
      <c r="C657" s="202">
        <v>1</v>
      </c>
      <c r="D657" s="202">
        <v>17</v>
      </c>
      <c r="E657" s="202">
        <v>17</v>
      </c>
      <c r="F657" s="202">
        <v>11</v>
      </c>
      <c r="G657" s="202">
        <v>6</v>
      </c>
      <c r="H657" s="202">
        <v>1</v>
      </c>
      <c r="I657" s="202">
        <v>0</v>
      </c>
      <c r="J657" s="203">
        <f t="shared" si="20"/>
        <v>1</v>
      </c>
      <c r="K657" s="203">
        <f t="shared" si="21"/>
        <v>0</v>
      </c>
      <c r="L657" s="204"/>
    </row>
    <row r="658" spans="1:12" x14ac:dyDescent="0.35">
      <c r="A658" s="45" t="s">
        <v>1570</v>
      </c>
      <c r="B658" t="e">
        <v>#N/A</v>
      </c>
      <c r="C658" s="202">
        <v>1</v>
      </c>
      <c r="D658" s="202">
        <v>20</v>
      </c>
      <c r="E658" s="202">
        <v>20</v>
      </c>
      <c r="F658" s="202">
        <v>13</v>
      </c>
      <c r="G658" s="202">
        <v>7</v>
      </c>
      <c r="H658" s="202">
        <v>1</v>
      </c>
      <c r="I658" s="202">
        <v>0</v>
      </c>
      <c r="J658" s="203">
        <f t="shared" si="20"/>
        <v>1</v>
      </c>
      <c r="K658" s="203">
        <f t="shared" si="21"/>
        <v>0</v>
      </c>
      <c r="L658" s="204"/>
    </row>
    <row r="659" spans="1:12" x14ac:dyDescent="0.35">
      <c r="A659" s="45" t="s">
        <v>1571</v>
      </c>
      <c r="B659" t="e">
        <v>#N/A</v>
      </c>
      <c r="C659" s="202">
        <v>1</v>
      </c>
      <c r="D659" s="202">
        <v>6</v>
      </c>
      <c r="E659" s="202">
        <v>6</v>
      </c>
      <c r="F659" s="202">
        <v>5</v>
      </c>
      <c r="G659" s="202">
        <v>3</v>
      </c>
      <c r="H659" s="202">
        <v>0</v>
      </c>
      <c r="I659" s="202">
        <v>0</v>
      </c>
      <c r="J659" s="203">
        <f t="shared" si="20"/>
        <v>0</v>
      </c>
      <c r="K659" s="203">
        <f t="shared" si="21"/>
        <v>0</v>
      </c>
      <c r="L659" s="204">
        <v>0</v>
      </c>
    </row>
    <row r="660" spans="1:12" x14ac:dyDescent="0.35">
      <c r="A660" s="45" t="s">
        <v>1572</v>
      </c>
      <c r="B660" t="e">
        <v>#N/A</v>
      </c>
      <c r="C660" s="202">
        <v>1</v>
      </c>
      <c r="D660" s="202">
        <v>3</v>
      </c>
      <c r="E660" s="202">
        <v>3</v>
      </c>
      <c r="F660" s="202">
        <v>2</v>
      </c>
      <c r="G660" s="202">
        <v>1</v>
      </c>
      <c r="H660" s="202">
        <v>0</v>
      </c>
      <c r="I660" s="202">
        <v>0</v>
      </c>
      <c r="J660" s="203">
        <f t="shared" si="20"/>
        <v>0</v>
      </c>
      <c r="K660" s="203">
        <f t="shared" si="21"/>
        <v>0</v>
      </c>
      <c r="L660" s="204"/>
    </row>
    <row r="661" spans="1:12" x14ac:dyDescent="0.35">
      <c r="A661" s="45" t="s">
        <v>1573</v>
      </c>
      <c r="B661" t="e">
        <v>#N/A</v>
      </c>
      <c r="C661" s="202">
        <v>1</v>
      </c>
      <c r="D661" s="202">
        <v>1</v>
      </c>
      <c r="E661" s="202">
        <v>1</v>
      </c>
      <c r="F661" s="202">
        <v>1</v>
      </c>
      <c r="G661" s="202">
        <v>1</v>
      </c>
      <c r="H661" s="202">
        <v>0</v>
      </c>
      <c r="I661" s="202">
        <v>0</v>
      </c>
      <c r="J661" s="203">
        <f t="shared" si="20"/>
        <v>0</v>
      </c>
      <c r="K661" s="203">
        <f t="shared" si="21"/>
        <v>0</v>
      </c>
      <c r="L661" s="204"/>
    </row>
    <row r="662" spans="1:12" x14ac:dyDescent="0.35">
      <c r="A662" s="45" t="s">
        <v>1574</v>
      </c>
      <c r="B662" t="e">
        <v>#N/A</v>
      </c>
      <c r="C662" s="202">
        <v>1</v>
      </c>
      <c r="D662" s="202">
        <v>8</v>
      </c>
      <c r="E662" s="202">
        <v>8</v>
      </c>
      <c r="F662" s="202">
        <v>6</v>
      </c>
      <c r="G662" s="202">
        <v>4</v>
      </c>
      <c r="H662" s="202">
        <v>1</v>
      </c>
      <c r="I662" s="202">
        <v>0</v>
      </c>
      <c r="J662" s="203">
        <f t="shared" si="20"/>
        <v>1</v>
      </c>
      <c r="K662" s="203">
        <f t="shared" si="21"/>
        <v>0</v>
      </c>
      <c r="L662" s="204">
        <v>0</v>
      </c>
    </row>
    <row r="663" spans="1:12" x14ac:dyDescent="0.35">
      <c r="A663" s="45" t="s">
        <v>1575</v>
      </c>
      <c r="B663" t="e">
        <v>#N/A</v>
      </c>
      <c r="C663" s="202">
        <v>1</v>
      </c>
      <c r="D663" s="202">
        <v>4</v>
      </c>
      <c r="E663" s="202">
        <v>4</v>
      </c>
      <c r="F663" s="202">
        <v>3</v>
      </c>
      <c r="G663" s="202">
        <v>1</v>
      </c>
      <c r="H663" s="202">
        <v>0</v>
      </c>
      <c r="I663" s="202">
        <v>0</v>
      </c>
      <c r="J663" s="203">
        <f t="shared" si="20"/>
        <v>0</v>
      </c>
      <c r="K663" s="203">
        <f t="shared" si="21"/>
        <v>0</v>
      </c>
      <c r="L663" s="204">
        <v>0</v>
      </c>
    </row>
    <row r="664" spans="1:12" x14ac:dyDescent="0.35">
      <c r="A664" s="45" t="s">
        <v>1576</v>
      </c>
      <c r="B664" t="s">
        <v>1577</v>
      </c>
      <c r="C664" s="202">
        <v>1</v>
      </c>
      <c r="D664" s="202">
        <v>2</v>
      </c>
      <c r="E664" s="202">
        <v>2</v>
      </c>
      <c r="F664" s="202">
        <v>2</v>
      </c>
      <c r="G664" s="202">
        <v>2</v>
      </c>
      <c r="H664" s="202">
        <v>1</v>
      </c>
      <c r="I664" s="202">
        <v>0</v>
      </c>
      <c r="J664" s="203">
        <f t="shared" si="20"/>
        <v>1</v>
      </c>
      <c r="K664" s="203">
        <f t="shared" si="21"/>
        <v>0</v>
      </c>
      <c r="L664" s="204">
        <v>0</v>
      </c>
    </row>
    <row r="665" spans="1:12" x14ac:dyDescent="0.35">
      <c r="A665" s="45" t="s">
        <v>1578</v>
      </c>
      <c r="B665" t="e">
        <v>#N/A</v>
      </c>
      <c r="C665" s="202">
        <v>1</v>
      </c>
      <c r="D665" s="202">
        <v>16</v>
      </c>
      <c r="E665" s="202">
        <v>16</v>
      </c>
      <c r="F665" s="202">
        <v>13</v>
      </c>
      <c r="G665" s="202">
        <v>4</v>
      </c>
      <c r="H665" s="202">
        <v>0</v>
      </c>
      <c r="I665" s="202">
        <v>0</v>
      </c>
      <c r="J665" s="203">
        <f t="shared" si="20"/>
        <v>0</v>
      </c>
      <c r="K665" s="203">
        <f t="shared" si="21"/>
        <v>0</v>
      </c>
      <c r="L665" s="204"/>
    </row>
    <row r="666" spans="1:12" x14ac:dyDescent="0.35">
      <c r="A666" s="45" t="s">
        <v>1579</v>
      </c>
      <c r="B666" t="e">
        <v>#N/A</v>
      </c>
      <c r="C666" s="202">
        <v>1</v>
      </c>
      <c r="D666" s="202">
        <v>36</v>
      </c>
      <c r="E666" s="202">
        <v>36</v>
      </c>
      <c r="F666" s="202">
        <v>18</v>
      </c>
      <c r="G666" s="202">
        <v>7</v>
      </c>
      <c r="H666" s="202">
        <v>1</v>
      </c>
      <c r="I666" s="202">
        <v>0</v>
      </c>
      <c r="J666" s="203">
        <f t="shared" si="20"/>
        <v>1</v>
      </c>
      <c r="K666" s="203">
        <f t="shared" si="21"/>
        <v>0</v>
      </c>
      <c r="L666" s="204">
        <v>0</v>
      </c>
    </row>
    <row r="667" spans="1:12" x14ac:dyDescent="0.35">
      <c r="A667" s="45" t="s">
        <v>1580</v>
      </c>
      <c r="B667" t="e">
        <v>#N/A</v>
      </c>
      <c r="C667" s="202">
        <v>1</v>
      </c>
      <c r="D667" s="202">
        <v>5</v>
      </c>
      <c r="E667" s="202">
        <v>5</v>
      </c>
      <c r="F667" s="202">
        <v>4</v>
      </c>
      <c r="G667" s="202">
        <v>2</v>
      </c>
      <c r="H667" s="202">
        <v>0</v>
      </c>
      <c r="I667" s="202">
        <v>0</v>
      </c>
      <c r="J667" s="203">
        <f t="shared" si="20"/>
        <v>0</v>
      </c>
      <c r="K667" s="203">
        <f t="shared" si="21"/>
        <v>0</v>
      </c>
      <c r="L667" s="204"/>
    </row>
    <row r="668" spans="1:12" x14ac:dyDescent="0.35">
      <c r="A668" s="45" t="s">
        <v>1581</v>
      </c>
      <c r="B668" t="e">
        <v>#N/A</v>
      </c>
      <c r="C668" s="202">
        <v>1</v>
      </c>
      <c r="D668" s="202">
        <v>26</v>
      </c>
      <c r="E668" s="202">
        <v>26</v>
      </c>
      <c r="F668" s="202">
        <v>20</v>
      </c>
      <c r="G668" s="202">
        <v>10</v>
      </c>
      <c r="H668" s="202">
        <v>1</v>
      </c>
      <c r="I668" s="202">
        <v>1</v>
      </c>
      <c r="J668" s="203">
        <f t="shared" si="20"/>
        <v>1</v>
      </c>
      <c r="K668" s="203">
        <f t="shared" si="21"/>
        <v>1</v>
      </c>
      <c r="L668" s="204">
        <v>0</v>
      </c>
    </row>
  </sheetData>
  <autoFilter ref="A1:L668" xr:uid="{00000000-0001-0000-0000-000000000000}">
    <sortState xmlns:xlrd2="http://schemas.microsoft.com/office/spreadsheetml/2017/richdata2" ref="A2:L668">
      <sortCondition descending="1" ref="C1:C668"/>
    </sortState>
  </autoFilter>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2FA6D-BE44-4297-9617-F5E7ED2F4836}">
  <sheetPr codeName="Sheet9"/>
  <dimension ref="B1:G8"/>
  <sheetViews>
    <sheetView workbookViewId="0">
      <selection activeCell="B2" sqref="B2:G8"/>
    </sheetView>
  </sheetViews>
  <sheetFormatPr defaultColWidth="8.81640625" defaultRowHeight="14.5" x14ac:dyDescent="0.35"/>
  <cols>
    <col min="2" max="2" width="29.453125" customWidth="1"/>
    <col min="3" max="3" width="14.453125" customWidth="1"/>
    <col min="4" max="4" width="14.1796875" customWidth="1"/>
    <col min="5" max="6" width="14.26953125" customWidth="1"/>
    <col min="7" max="7" width="10.453125" customWidth="1"/>
  </cols>
  <sheetData>
    <row r="1" spans="2:7" x14ac:dyDescent="0.35">
      <c r="C1" t="s">
        <v>1582</v>
      </c>
    </row>
    <row r="2" spans="2:7" ht="58" x14ac:dyDescent="0.35">
      <c r="B2" t="s">
        <v>1583</v>
      </c>
      <c r="C2" s="44" t="s">
        <v>1584</v>
      </c>
      <c r="D2" s="44" t="s">
        <v>1585</v>
      </c>
      <c r="E2" s="44" t="s">
        <v>1586</v>
      </c>
      <c r="F2" s="224" t="s">
        <v>1587</v>
      </c>
      <c r="G2" s="44" t="s">
        <v>1588</v>
      </c>
    </row>
    <row r="3" spans="2:7" x14ac:dyDescent="0.35">
      <c r="B3" t="s">
        <v>1589</v>
      </c>
      <c r="C3" s="225">
        <v>3.3172711924553391</v>
      </c>
      <c r="D3" s="225">
        <v>0.34812297699826822</v>
      </c>
      <c r="E3" s="225">
        <v>3.2999283529925685</v>
      </c>
      <c r="F3" s="225">
        <f>SUM(Table2[[#This Row],[Intermediate commands]:[Advanced commands]])</f>
        <v>3.6480513299908366</v>
      </c>
      <c r="G3" s="225">
        <f>SUM(Table2[[#This Row],[Basic commands]:[Advanced commands]])</f>
        <v>6.9653225224461757</v>
      </c>
    </row>
    <row r="4" spans="2:7" ht="29" x14ac:dyDescent="0.35">
      <c r="B4" s="44" t="s">
        <v>1590</v>
      </c>
      <c r="C4" s="225">
        <v>58.656255133245921</v>
      </c>
      <c r="D4" s="225">
        <v>3.2817195281782312</v>
      </c>
      <c r="E4" s="225">
        <v>3.2999283529925685</v>
      </c>
      <c r="F4" s="225">
        <f>SUM(Table2[[#This Row],[Intermediate commands]:[Advanced commands]])</f>
        <v>6.5816478811707997</v>
      </c>
      <c r="G4" s="225">
        <f>SUM(Table2[[#This Row],[Basic commands]:[Advanced commands]])</f>
        <v>65.237903014416716</v>
      </c>
    </row>
    <row r="5" spans="2:7" x14ac:dyDescent="0.35">
      <c r="B5" t="s">
        <v>1591</v>
      </c>
      <c r="C5" s="225">
        <v>116.23811728892163</v>
      </c>
      <c r="D5" s="225">
        <v>10.836772111801894</v>
      </c>
      <c r="E5" s="225">
        <v>3.665246593434905</v>
      </c>
      <c r="F5" s="225">
        <f>SUM(Table2[[#This Row],[Intermediate commands]:[Advanced commands]])</f>
        <v>14.502018705236798</v>
      </c>
      <c r="G5" s="225">
        <f>SUM(Table2[[#This Row],[Basic commands]:[Advanced commands]])</f>
        <v>130.74013599415844</v>
      </c>
    </row>
    <row r="6" spans="2:7" x14ac:dyDescent="0.35">
      <c r="B6" t="s">
        <v>1592</v>
      </c>
      <c r="C6" s="225">
        <v>687.78794810612328</v>
      </c>
      <c r="D6" s="225">
        <v>60.495896391543681</v>
      </c>
      <c r="E6" s="225">
        <v>16.940750557681326</v>
      </c>
      <c r="F6" s="225">
        <f>SUM(Table2[[#This Row],[Intermediate commands]:[Advanced commands]])</f>
        <v>77.436646949225008</v>
      </c>
      <c r="G6" s="225">
        <f>SUM(Table2[[#This Row],[Basic commands]:[Advanced commands]])</f>
        <v>765.22459505534823</v>
      </c>
    </row>
    <row r="7" spans="2:7" x14ac:dyDescent="0.35">
      <c r="B7" t="s">
        <v>1593</v>
      </c>
      <c r="C7" s="225">
        <v>83.268849909350905</v>
      </c>
      <c r="D7" s="225">
        <v>243.90135375157564</v>
      </c>
      <c r="E7" s="225">
        <v>83.268849909350905</v>
      </c>
      <c r="F7" s="225">
        <f>SUM(Table2[[#This Row],[Intermediate commands]:[Advanced commands]])</f>
        <v>327.17020366092652</v>
      </c>
      <c r="G7" s="225">
        <f>SUM(Table2[[#This Row],[Basic commands]:[Advanced commands]])</f>
        <v>410.43905357027745</v>
      </c>
    </row>
    <row r="8" spans="2:7" x14ac:dyDescent="0.35">
      <c r="B8" t="s">
        <v>1594</v>
      </c>
      <c r="C8" s="225">
        <f>SUM(Table2[Basic commands])</f>
        <v>949.26844163009707</v>
      </c>
      <c r="D8" s="225">
        <f>SUM(Table2[Intermediate commands])</f>
        <v>318.86386476009773</v>
      </c>
      <c r="E8" s="225">
        <f>SUM(Table2[Advanced commands])</f>
        <v>110.47470376645228</v>
      </c>
      <c r="F8" s="225">
        <f>SUM(Table2[Total Intermediate and Advanced Commands])</f>
        <v>429.33856852654998</v>
      </c>
      <c r="G8" s="225">
        <f>SUM(Table2[Total Commands])</f>
        <v>1378.607010156647</v>
      </c>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A53EF-0770-4A63-8764-8F06A58ADAB9}">
  <sheetPr codeName="Sheet10"/>
  <dimension ref="A1:NVC394"/>
  <sheetViews>
    <sheetView topLeftCell="A5" workbookViewId="0">
      <selection activeCell="AE20" sqref="AE20"/>
    </sheetView>
  </sheetViews>
  <sheetFormatPr defaultColWidth="9.1796875" defaultRowHeight="14.5" outlineLevelRow="1" outlineLevelCol="2" x14ac:dyDescent="0.35"/>
  <cols>
    <col min="1" max="1" width="2.54296875" style="230" customWidth="1"/>
    <col min="2" max="2" width="42.26953125" style="227" customWidth="1" collapsed="1"/>
    <col min="3" max="4" width="15.453125" style="228" customWidth="1" outlineLevel="1"/>
    <col min="5" max="5" width="18.7265625" style="228" customWidth="1" outlineLevel="1" collapsed="1"/>
    <col min="6" max="7" width="15.453125" style="229" customWidth="1" outlineLevel="2"/>
    <col min="8" max="8" width="23.1796875" style="230" customWidth="1"/>
    <col min="9" max="9" width="2.7265625" style="231" customWidth="1"/>
    <col min="10" max="12" width="14.26953125" style="280" hidden="1" customWidth="1" outlineLevel="1"/>
    <col min="13" max="13" width="2.7265625" style="280" customWidth="1" collapsed="1"/>
    <col min="14" max="14" width="2.7265625" style="291" customWidth="1"/>
    <col min="15" max="16" width="13.7265625" style="280" hidden="1" customWidth="1" outlineLevel="1"/>
    <col min="17" max="26" width="12.81640625" style="280" hidden="1" customWidth="1" outlineLevel="1"/>
    <col min="27" max="27" width="2.7265625" style="280" customWidth="1" collapsed="1"/>
    <col min="28" max="28" width="2.7265625" style="280" customWidth="1"/>
    <col min="29" max="30" width="13" style="280" customWidth="1" outlineLevel="1"/>
    <col min="31" max="34" width="13.453125" style="280" customWidth="1" outlineLevel="1"/>
    <col min="35" max="35" width="13.26953125" style="280" customWidth="1" outlineLevel="1"/>
    <col min="36" max="40" width="13.453125" style="280" customWidth="1" outlineLevel="1"/>
    <col min="41" max="64" width="13.26953125" style="280" customWidth="1" outlineLevel="1"/>
    <col min="65" max="10036" width="9.1796875" style="280"/>
    <col min="10037" max="10037" width="9.1796875" style="265"/>
    <col min="10038" max="16384" width="9.1796875" style="280"/>
  </cols>
  <sheetData>
    <row r="1" spans="1:64 10037:10037" s="230" customFormat="1" ht="21" customHeight="1" x14ac:dyDescent="0.35">
      <c r="A1" s="226" t="s">
        <v>1595</v>
      </c>
      <c r="B1" s="227"/>
      <c r="C1" s="228"/>
      <c r="D1" s="228"/>
      <c r="E1" s="228"/>
      <c r="F1" s="229"/>
      <c r="G1" s="229"/>
      <c r="I1" s="231"/>
      <c r="N1" s="231"/>
      <c r="NVA1" s="232"/>
    </row>
    <row r="2" spans="1:64 10037:10037" s="230" customFormat="1" ht="21" customHeight="1" x14ac:dyDescent="0.35">
      <c r="A2" s="230" t="s">
        <v>1596</v>
      </c>
      <c r="B2" s="227"/>
      <c r="C2" s="228"/>
      <c r="D2" s="228"/>
      <c r="E2" s="228"/>
      <c r="F2" s="229"/>
      <c r="G2" s="229"/>
      <c r="I2" s="430" t="s">
        <v>1597</v>
      </c>
      <c r="N2" s="430" t="s">
        <v>1598</v>
      </c>
      <c r="AB2" s="430" t="s">
        <v>1599</v>
      </c>
      <c r="NVA2" s="232"/>
    </row>
    <row r="3" spans="1:64 10037:10037" s="230" customFormat="1" ht="21" customHeight="1" collapsed="1" x14ac:dyDescent="0.35">
      <c r="A3" s="230" t="s">
        <v>1600</v>
      </c>
      <c r="B3" s="227"/>
      <c r="C3" s="228"/>
      <c r="D3" s="228"/>
      <c r="E3" s="228"/>
      <c r="F3" s="229"/>
      <c r="G3" s="229"/>
      <c r="I3" s="431"/>
      <c r="J3" s="228" t="s">
        <v>1601</v>
      </c>
      <c r="K3" s="228" t="s">
        <v>1602</v>
      </c>
      <c r="L3" s="228" t="s">
        <v>1602</v>
      </c>
      <c r="N3" s="431"/>
      <c r="O3" s="228" t="str">
        <f t="shared" ref="O3:Z3" si="0">IF(O$4&lt;=LatestMonthOfActuals,"Actual","Projected")</f>
        <v>Actual</v>
      </c>
      <c r="P3" s="228" t="str">
        <f t="shared" si="0"/>
        <v>Actual</v>
      </c>
      <c r="Q3" s="228" t="str">
        <f t="shared" si="0"/>
        <v>Actual</v>
      </c>
      <c r="R3" s="228" t="str">
        <f t="shared" si="0"/>
        <v>Actual</v>
      </c>
      <c r="S3" s="228" t="str">
        <f t="shared" si="0"/>
        <v>Projected</v>
      </c>
      <c r="T3" s="228" t="str">
        <f t="shared" si="0"/>
        <v>Projected</v>
      </c>
      <c r="U3" s="228" t="str">
        <f t="shared" si="0"/>
        <v>Projected</v>
      </c>
      <c r="V3" s="228" t="str">
        <f t="shared" si="0"/>
        <v>Projected</v>
      </c>
      <c r="W3" s="228" t="str">
        <f t="shared" si="0"/>
        <v>Projected</v>
      </c>
      <c r="X3" s="228" t="str">
        <f t="shared" si="0"/>
        <v>Projected</v>
      </c>
      <c r="Y3" s="228" t="str">
        <f t="shared" si="0"/>
        <v>Projected</v>
      </c>
      <c r="Z3" s="228" t="str">
        <f t="shared" si="0"/>
        <v>Projected</v>
      </c>
      <c r="AB3" s="431"/>
      <c r="AC3" s="233" t="str">
        <f t="shared" ref="AC3:BL3" si="1">IF(AC$7&lt;=LatestMonthOfActuals,"Actual","Projected")</f>
        <v>Actual</v>
      </c>
      <c r="AD3" s="233" t="str">
        <f t="shared" si="1"/>
        <v>Actual</v>
      </c>
      <c r="AE3" s="233" t="str">
        <f t="shared" si="1"/>
        <v>Actual</v>
      </c>
      <c r="AF3" s="233" t="str">
        <f t="shared" si="1"/>
        <v>Actual</v>
      </c>
      <c r="AG3" s="233" t="str">
        <f t="shared" si="1"/>
        <v>Actual</v>
      </c>
      <c r="AH3" s="233" t="str">
        <f t="shared" si="1"/>
        <v>Actual</v>
      </c>
      <c r="AI3" s="233" t="str">
        <f t="shared" si="1"/>
        <v>Actual</v>
      </c>
      <c r="AJ3" s="233" t="str">
        <f t="shared" si="1"/>
        <v>Actual</v>
      </c>
      <c r="AK3" s="233" t="str">
        <f t="shared" si="1"/>
        <v>Actual</v>
      </c>
      <c r="AL3" s="233" t="str">
        <f t="shared" si="1"/>
        <v>Actual</v>
      </c>
      <c r="AM3" s="233" t="str">
        <f t="shared" si="1"/>
        <v>Actual</v>
      </c>
      <c r="AN3" s="233" t="str">
        <f t="shared" si="1"/>
        <v>Actual</v>
      </c>
      <c r="AO3" s="233" t="str">
        <f t="shared" si="1"/>
        <v>Projected</v>
      </c>
      <c r="AP3" s="233" t="str">
        <f t="shared" si="1"/>
        <v>Projected</v>
      </c>
      <c r="AQ3" s="233" t="str">
        <f t="shared" si="1"/>
        <v>Projected</v>
      </c>
      <c r="AR3" s="233" t="str">
        <f t="shared" si="1"/>
        <v>Projected</v>
      </c>
      <c r="AS3" s="233" t="str">
        <f t="shared" si="1"/>
        <v>Projected</v>
      </c>
      <c r="AT3" s="233" t="str">
        <f t="shared" si="1"/>
        <v>Projected</v>
      </c>
      <c r="AU3" s="233" t="str">
        <f t="shared" si="1"/>
        <v>Projected</v>
      </c>
      <c r="AV3" s="233" t="str">
        <f t="shared" si="1"/>
        <v>Projected</v>
      </c>
      <c r="AW3" s="233" t="str">
        <f t="shared" si="1"/>
        <v>Projected</v>
      </c>
      <c r="AX3" s="233" t="str">
        <f t="shared" si="1"/>
        <v>Projected</v>
      </c>
      <c r="AY3" s="233" t="str">
        <f t="shared" si="1"/>
        <v>Projected</v>
      </c>
      <c r="AZ3" s="233" t="str">
        <f t="shared" si="1"/>
        <v>Projected</v>
      </c>
      <c r="BA3" s="233" t="str">
        <f t="shared" si="1"/>
        <v>Projected</v>
      </c>
      <c r="BB3" s="233" t="str">
        <f t="shared" si="1"/>
        <v>Projected</v>
      </c>
      <c r="BC3" s="233" t="str">
        <f t="shared" si="1"/>
        <v>Projected</v>
      </c>
      <c r="BD3" s="233" t="str">
        <f t="shared" si="1"/>
        <v>Projected</v>
      </c>
      <c r="BE3" s="233" t="str">
        <f t="shared" si="1"/>
        <v>Projected</v>
      </c>
      <c r="BF3" s="233" t="str">
        <f t="shared" si="1"/>
        <v>Projected</v>
      </c>
      <c r="BG3" s="233" t="str">
        <f t="shared" si="1"/>
        <v>Projected</v>
      </c>
      <c r="BH3" s="233" t="str">
        <f t="shared" si="1"/>
        <v>Projected</v>
      </c>
      <c r="BI3" s="233" t="str">
        <f t="shared" si="1"/>
        <v>Projected</v>
      </c>
      <c r="BJ3" s="233" t="str">
        <f t="shared" si="1"/>
        <v>Projected</v>
      </c>
      <c r="BK3" s="233" t="str">
        <f t="shared" si="1"/>
        <v>Projected</v>
      </c>
      <c r="BL3" s="233" t="str">
        <f t="shared" si="1"/>
        <v>Projected</v>
      </c>
      <c r="NVA3" s="232"/>
    </row>
    <row r="4" spans="1:64 10037:10037" s="230" customFormat="1" ht="21" customHeight="1" outlineLevel="1" x14ac:dyDescent="0.35">
      <c r="B4" s="227"/>
      <c r="C4" s="228"/>
      <c r="D4" s="228"/>
      <c r="E4" s="228"/>
      <c r="F4" s="229"/>
      <c r="G4" s="229"/>
      <c r="I4" s="431"/>
      <c r="J4" s="234">
        <v>44926</v>
      </c>
      <c r="K4" s="235">
        <f>EOMONTH(J4,12)</f>
        <v>45291</v>
      </c>
      <c r="L4" s="235">
        <f>EOMONTH(K4,12)</f>
        <v>45657</v>
      </c>
      <c r="N4" s="431"/>
      <c r="O4" s="235">
        <v>44651</v>
      </c>
      <c r="P4" s="235">
        <f>EOMONTH(O4,3)</f>
        <v>44742</v>
      </c>
      <c r="Q4" s="235">
        <f>EOMONTH(P4,3)</f>
        <v>44834</v>
      </c>
      <c r="R4" s="235">
        <f t="shared" ref="R4:Z4" si="2">EOMONTH(Q4,3)</f>
        <v>44926</v>
      </c>
      <c r="S4" s="235">
        <f t="shared" si="2"/>
        <v>45016</v>
      </c>
      <c r="T4" s="235">
        <f t="shared" si="2"/>
        <v>45107</v>
      </c>
      <c r="U4" s="235">
        <f t="shared" si="2"/>
        <v>45199</v>
      </c>
      <c r="V4" s="235">
        <f t="shared" si="2"/>
        <v>45291</v>
      </c>
      <c r="W4" s="235">
        <f t="shared" si="2"/>
        <v>45382</v>
      </c>
      <c r="X4" s="235">
        <f t="shared" si="2"/>
        <v>45473</v>
      </c>
      <c r="Y4" s="235">
        <f t="shared" si="2"/>
        <v>45565</v>
      </c>
      <c r="Z4" s="235">
        <f t="shared" si="2"/>
        <v>45657</v>
      </c>
      <c r="AB4" s="431"/>
      <c r="AC4" s="234">
        <v>44592</v>
      </c>
      <c r="AD4" s="234">
        <v>44620</v>
      </c>
      <c r="AE4" s="234">
        <v>44651</v>
      </c>
      <c r="AF4" s="234">
        <v>44681</v>
      </c>
      <c r="AG4" s="234">
        <v>44712</v>
      </c>
      <c r="AH4" s="234">
        <v>44742</v>
      </c>
      <c r="AI4" s="234">
        <v>44773</v>
      </c>
      <c r="AJ4" s="234">
        <v>44804</v>
      </c>
      <c r="AK4" s="234">
        <v>44834</v>
      </c>
      <c r="AL4" s="234">
        <v>44865</v>
      </c>
      <c r="AM4" s="234">
        <v>44895</v>
      </c>
      <c r="AN4" s="234">
        <v>44926</v>
      </c>
      <c r="AO4" s="234">
        <v>44957</v>
      </c>
      <c r="AP4" s="234">
        <v>44985</v>
      </c>
      <c r="AQ4" s="234">
        <v>45016</v>
      </c>
      <c r="AR4" s="234">
        <v>45046</v>
      </c>
      <c r="AS4" s="234">
        <v>45077</v>
      </c>
      <c r="AT4" s="234">
        <v>45107</v>
      </c>
      <c r="AU4" s="234">
        <v>45138</v>
      </c>
      <c r="AV4" s="234">
        <v>45169</v>
      </c>
      <c r="AW4" s="234">
        <v>45199</v>
      </c>
      <c r="AX4" s="234">
        <v>45230</v>
      </c>
      <c r="AY4" s="234">
        <v>45260</v>
      </c>
      <c r="AZ4" s="234">
        <v>45291</v>
      </c>
      <c r="BA4" s="234">
        <v>45322</v>
      </c>
      <c r="BB4" s="234">
        <v>45351</v>
      </c>
      <c r="BC4" s="234">
        <v>45382</v>
      </c>
      <c r="BD4" s="234">
        <v>45412</v>
      </c>
      <c r="BE4" s="234">
        <v>45443</v>
      </c>
      <c r="BF4" s="234">
        <v>45473</v>
      </c>
      <c r="BG4" s="234">
        <v>45504</v>
      </c>
      <c r="BH4" s="234">
        <v>45535</v>
      </c>
      <c r="BI4" s="234">
        <v>45565</v>
      </c>
      <c r="BJ4" s="234">
        <v>45596</v>
      </c>
      <c r="BK4" s="234">
        <v>45626</v>
      </c>
      <c r="BL4" s="234">
        <v>45657</v>
      </c>
      <c r="NVA4" s="232"/>
    </row>
    <row r="5" spans="1:64 10037:10037" s="230" customFormat="1" ht="15" customHeight="1" outlineLevel="1" x14ac:dyDescent="0.35">
      <c r="B5" s="227"/>
      <c r="C5" s="228"/>
      <c r="D5" s="228"/>
      <c r="E5" s="228"/>
      <c r="F5" s="229"/>
      <c r="G5" s="229"/>
      <c r="I5" s="431"/>
      <c r="J5" s="228">
        <v>2022</v>
      </c>
      <c r="K5" s="228">
        <f>J5+1</f>
        <v>2023</v>
      </c>
      <c r="L5" s="228">
        <f>K5+1</f>
        <v>2024</v>
      </c>
      <c r="M5" s="228"/>
      <c r="N5" s="431"/>
      <c r="O5" s="228">
        <v>2022</v>
      </c>
      <c r="P5" s="228">
        <v>2022</v>
      </c>
      <c r="Q5" s="228">
        <v>2022</v>
      </c>
      <c r="R5" s="228">
        <v>2022</v>
      </c>
      <c r="S5" s="228">
        <v>2023</v>
      </c>
      <c r="T5" s="228">
        <v>2023</v>
      </c>
      <c r="U5" s="228">
        <v>2023</v>
      </c>
      <c r="V5" s="228">
        <v>2023</v>
      </c>
      <c r="W5" s="228">
        <v>2024</v>
      </c>
      <c r="X5" s="228">
        <v>2024</v>
      </c>
      <c r="Y5" s="228">
        <v>2024</v>
      </c>
      <c r="Z5" s="228">
        <v>2024</v>
      </c>
      <c r="AB5" s="431"/>
      <c r="AC5" s="233">
        <f>YEAR(AC4)</f>
        <v>2022</v>
      </c>
      <c r="AD5" s="233">
        <f t="shared" ref="AD5:BL5" si="3">YEAR(AD4)</f>
        <v>2022</v>
      </c>
      <c r="AE5" s="233">
        <f t="shared" si="3"/>
        <v>2022</v>
      </c>
      <c r="AF5" s="233">
        <f t="shared" si="3"/>
        <v>2022</v>
      </c>
      <c r="AG5" s="233">
        <f t="shared" si="3"/>
        <v>2022</v>
      </c>
      <c r="AH5" s="233">
        <f t="shared" si="3"/>
        <v>2022</v>
      </c>
      <c r="AI5" s="233">
        <f t="shared" si="3"/>
        <v>2022</v>
      </c>
      <c r="AJ5" s="233">
        <f t="shared" si="3"/>
        <v>2022</v>
      </c>
      <c r="AK5" s="233">
        <f t="shared" si="3"/>
        <v>2022</v>
      </c>
      <c r="AL5" s="233">
        <f t="shared" si="3"/>
        <v>2022</v>
      </c>
      <c r="AM5" s="233">
        <f t="shared" si="3"/>
        <v>2022</v>
      </c>
      <c r="AN5" s="233">
        <f t="shared" si="3"/>
        <v>2022</v>
      </c>
      <c r="AO5" s="233">
        <f t="shared" si="3"/>
        <v>2023</v>
      </c>
      <c r="AP5" s="233">
        <f t="shared" si="3"/>
        <v>2023</v>
      </c>
      <c r="AQ5" s="233">
        <f t="shared" si="3"/>
        <v>2023</v>
      </c>
      <c r="AR5" s="233">
        <f t="shared" si="3"/>
        <v>2023</v>
      </c>
      <c r="AS5" s="233">
        <f t="shared" si="3"/>
        <v>2023</v>
      </c>
      <c r="AT5" s="233">
        <f t="shared" si="3"/>
        <v>2023</v>
      </c>
      <c r="AU5" s="233">
        <f t="shared" si="3"/>
        <v>2023</v>
      </c>
      <c r="AV5" s="233">
        <f t="shared" si="3"/>
        <v>2023</v>
      </c>
      <c r="AW5" s="233">
        <f t="shared" si="3"/>
        <v>2023</v>
      </c>
      <c r="AX5" s="233">
        <f t="shared" si="3"/>
        <v>2023</v>
      </c>
      <c r="AY5" s="233">
        <f t="shared" si="3"/>
        <v>2023</v>
      </c>
      <c r="AZ5" s="233">
        <f t="shared" si="3"/>
        <v>2023</v>
      </c>
      <c r="BA5" s="233">
        <f t="shared" si="3"/>
        <v>2024</v>
      </c>
      <c r="BB5" s="233">
        <f t="shared" si="3"/>
        <v>2024</v>
      </c>
      <c r="BC5" s="233">
        <f t="shared" si="3"/>
        <v>2024</v>
      </c>
      <c r="BD5" s="233">
        <f t="shared" si="3"/>
        <v>2024</v>
      </c>
      <c r="BE5" s="233">
        <f t="shared" si="3"/>
        <v>2024</v>
      </c>
      <c r="BF5" s="233">
        <f t="shared" si="3"/>
        <v>2024</v>
      </c>
      <c r="BG5" s="233">
        <f t="shared" si="3"/>
        <v>2024</v>
      </c>
      <c r="BH5" s="233">
        <f t="shared" si="3"/>
        <v>2024</v>
      </c>
      <c r="BI5" s="233">
        <f t="shared" si="3"/>
        <v>2024</v>
      </c>
      <c r="BJ5" s="233">
        <f t="shared" si="3"/>
        <v>2024</v>
      </c>
      <c r="BK5" s="233">
        <f t="shared" si="3"/>
        <v>2024</v>
      </c>
      <c r="BL5" s="233">
        <f t="shared" si="3"/>
        <v>2024</v>
      </c>
      <c r="NVA5" s="232"/>
    </row>
    <row r="6" spans="1:64 10037:10037" s="230" customFormat="1" ht="21" customHeight="1" outlineLevel="1" x14ac:dyDescent="0.35">
      <c r="B6" s="227"/>
      <c r="C6" s="228"/>
      <c r="D6" s="228"/>
      <c r="E6" s="228"/>
      <c r="F6" s="229"/>
      <c r="G6" s="229"/>
      <c r="I6" s="431"/>
      <c r="J6" s="228" t="s">
        <v>1603</v>
      </c>
      <c r="K6" s="228" t="s">
        <v>1603</v>
      </c>
      <c r="L6" s="228" t="s">
        <v>1603</v>
      </c>
      <c r="M6" s="228"/>
      <c r="N6" s="431"/>
      <c r="O6" s="228" t="s">
        <v>1604</v>
      </c>
      <c r="P6" s="228" t="s">
        <v>1605</v>
      </c>
      <c r="Q6" s="228" t="s">
        <v>1606</v>
      </c>
      <c r="R6" s="228" t="s">
        <v>1603</v>
      </c>
      <c r="S6" s="228" t="s">
        <v>1604</v>
      </c>
      <c r="T6" s="228" t="s">
        <v>1605</v>
      </c>
      <c r="U6" s="228" t="s">
        <v>1606</v>
      </c>
      <c r="V6" s="228" t="s">
        <v>1603</v>
      </c>
      <c r="W6" s="228" t="s">
        <v>1604</v>
      </c>
      <c r="X6" s="228" t="s">
        <v>1605</v>
      </c>
      <c r="Y6" s="228" t="s">
        <v>1606</v>
      </c>
      <c r="Z6" s="228" t="s">
        <v>1603</v>
      </c>
      <c r="AB6" s="431"/>
      <c r="AC6" s="233" t="s">
        <v>1604</v>
      </c>
      <c r="AD6" s="233" t="s">
        <v>1604</v>
      </c>
      <c r="AE6" s="233" t="s">
        <v>1604</v>
      </c>
      <c r="AF6" s="233" t="s">
        <v>1605</v>
      </c>
      <c r="AG6" s="233" t="s">
        <v>1605</v>
      </c>
      <c r="AH6" s="233" t="s">
        <v>1605</v>
      </c>
      <c r="AI6" s="233" t="s">
        <v>1606</v>
      </c>
      <c r="AJ6" s="233" t="s">
        <v>1606</v>
      </c>
      <c r="AK6" s="233" t="s">
        <v>1606</v>
      </c>
      <c r="AL6" s="233" t="s">
        <v>1603</v>
      </c>
      <c r="AM6" s="233" t="s">
        <v>1603</v>
      </c>
      <c r="AN6" s="233" t="s">
        <v>1603</v>
      </c>
      <c r="AO6" s="233" t="s">
        <v>1604</v>
      </c>
      <c r="AP6" s="233" t="s">
        <v>1604</v>
      </c>
      <c r="AQ6" s="233" t="s">
        <v>1604</v>
      </c>
      <c r="AR6" s="233" t="s">
        <v>1605</v>
      </c>
      <c r="AS6" s="233" t="s">
        <v>1605</v>
      </c>
      <c r="AT6" s="233" t="s">
        <v>1605</v>
      </c>
      <c r="AU6" s="233" t="s">
        <v>1606</v>
      </c>
      <c r="AV6" s="233" t="s">
        <v>1606</v>
      </c>
      <c r="AW6" s="233" t="s">
        <v>1606</v>
      </c>
      <c r="AX6" s="233" t="s">
        <v>1603</v>
      </c>
      <c r="AY6" s="233" t="s">
        <v>1603</v>
      </c>
      <c r="AZ6" s="233" t="s">
        <v>1603</v>
      </c>
      <c r="BA6" s="233" t="s">
        <v>1604</v>
      </c>
      <c r="BB6" s="233" t="s">
        <v>1604</v>
      </c>
      <c r="BC6" s="233" t="s">
        <v>1604</v>
      </c>
      <c r="BD6" s="233" t="s">
        <v>1605</v>
      </c>
      <c r="BE6" s="233" t="s">
        <v>1605</v>
      </c>
      <c r="BF6" s="233" t="s">
        <v>1605</v>
      </c>
      <c r="BG6" s="233" t="s">
        <v>1606</v>
      </c>
      <c r="BH6" s="233" t="s">
        <v>1606</v>
      </c>
      <c r="BI6" s="233" t="s">
        <v>1606</v>
      </c>
      <c r="BJ6" s="233" t="s">
        <v>1603</v>
      </c>
      <c r="BK6" s="233" t="s">
        <v>1603</v>
      </c>
      <c r="BL6" s="233" t="s">
        <v>1603</v>
      </c>
      <c r="NVA6" s="232"/>
    </row>
    <row r="7" spans="1:64 10037:10037" s="230" customFormat="1" ht="21" customHeight="1" x14ac:dyDescent="0.35">
      <c r="B7" s="236"/>
      <c r="C7" s="237" t="s">
        <v>1607</v>
      </c>
      <c r="D7" s="237" t="s">
        <v>1608</v>
      </c>
      <c r="E7" s="237" t="s">
        <v>1609</v>
      </c>
      <c r="F7" s="238"/>
      <c r="G7" s="238"/>
      <c r="I7" s="431"/>
      <c r="J7" s="239">
        <f>J5</f>
        <v>2022</v>
      </c>
      <c r="K7" s="239">
        <f>K5</f>
        <v>2023</v>
      </c>
      <c r="L7" s="239">
        <f>L5</f>
        <v>2024</v>
      </c>
      <c r="M7" s="239"/>
      <c r="N7" s="431"/>
      <c r="O7" s="239" t="str">
        <f>CONCATENATE(CONCATENATE(O$6," ",O$5))</f>
        <v>Q1 2022</v>
      </c>
      <c r="P7" s="239" t="str">
        <f>CONCATENATE(CONCATENATE(P$6," ",P$5))</f>
        <v>Q2 2022</v>
      </c>
      <c r="Q7" s="239" t="str">
        <f t="shared" ref="Q7:Z7" si="4">CONCATENATE(CONCATENATE(Q$6," ",Q$5))</f>
        <v>Q3 2022</v>
      </c>
      <c r="R7" s="239" t="str">
        <f t="shared" si="4"/>
        <v>Q4 2022</v>
      </c>
      <c r="S7" s="239" t="str">
        <f t="shared" si="4"/>
        <v>Q1 2023</v>
      </c>
      <c r="T7" s="239" t="str">
        <f t="shared" si="4"/>
        <v>Q2 2023</v>
      </c>
      <c r="U7" s="239" t="str">
        <f t="shared" si="4"/>
        <v>Q3 2023</v>
      </c>
      <c r="V7" s="239" t="str">
        <f t="shared" si="4"/>
        <v>Q4 2023</v>
      </c>
      <c r="W7" s="239" t="str">
        <f t="shared" si="4"/>
        <v>Q1 2024</v>
      </c>
      <c r="X7" s="239" t="str">
        <f t="shared" si="4"/>
        <v>Q2 2024</v>
      </c>
      <c r="Y7" s="239" t="str">
        <f t="shared" si="4"/>
        <v>Q3 2024</v>
      </c>
      <c r="Z7" s="239" t="str">
        <f t="shared" si="4"/>
        <v>Q4 2024</v>
      </c>
      <c r="AB7" s="431"/>
      <c r="AC7" s="240">
        <v>44592</v>
      </c>
      <c r="AD7" s="240">
        <f>EOMONTH(AC7,1)</f>
        <v>44620</v>
      </c>
      <c r="AE7" s="240">
        <f t="shared" ref="AE7:BL7" si="5">EOMONTH(AD7,1)</f>
        <v>44651</v>
      </c>
      <c r="AF7" s="240">
        <f t="shared" si="5"/>
        <v>44681</v>
      </c>
      <c r="AG7" s="240">
        <f t="shared" si="5"/>
        <v>44712</v>
      </c>
      <c r="AH7" s="240">
        <f t="shared" si="5"/>
        <v>44742</v>
      </c>
      <c r="AI7" s="240">
        <f t="shared" si="5"/>
        <v>44773</v>
      </c>
      <c r="AJ7" s="240">
        <f t="shared" si="5"/>
        <v>44804</v>
      </c>
      <c r="AK7" s="240">
        <f t="shared" si="5"/>
        <v>44834</v>
      </c>
      <c r="AL7" s="240">
        <f t="shared" si="5"/>
        <v>44865</v>
      </c>
      <c r="AM7" s="240">
        <f t="shared" si="5"/>
        <v>44895</v>
      </c>
      <c r="AN7" s="240">
        <f t="shared" si="5"/>
        <v>44926</v>
      </c>
      <c r="AO7" s="240">
        <f t="shared" si="5"/>
        <v>44957</v>
      </c>
      <c r="AP7" s="240">
        <f t="shared" si="5"/>
        <v>44985</v>
      </c>
      <c r="AQ7" s="240">
        <f t="shared" si="5"/>
        <v>45016</v>
      </c>
      <c r="AR7" s="240">
        <f t="shared" si="5"/>
        <v>45046</v>
      </c>
      <c r="AS7" s="240">
        <f t="shared" si="5"/>
        <v>45077</v>
      </c>
      <c r="AT7" s="240">
        <f t="shared" si="5"/>
        <v>45107</v>
      </c>
      <c r="AU7" s="240">
        <f t="shared" si="5"/>
        <v>45138</v>
      </c>
      <c r="AV7" s="240">
        <f t="shared" si="5"/>
        <v>45169</v>
      </c>
      <c r="AW7" s="240">
        <f t="shared" si="5"/>
        <v>45199</v>
      </c>
      <c r="AX7" s="240">
        <f t="shared" si="5"/>
        <v>45230</v>
      </c>
      <c r="AY7" s="240">
        <f t="shared" si="5"/>
        <v>45260</v>
      </c>
      <c r="AZ7" s="240">
        <f t="shared" si="5"/>
        <v>45291</v>
      </c>
      <c r="BA7" s="240">
        <f t="shared" si="5"/>
        <v>45322</v>
      </c>
      <c r="BB7" s="240">
        <f t="shared" si="5"/>
        <v>45351</v>
      </c>
      <c r="BC7" s="240">
        <f t="shared" si="5"/>
        <v>45382</v>
      </c>
      <c r="BD7" s="240">
        <f t="shared" si="5"/>
        <v>45412</v>
      </c>
      <c r="BE7" s="240">
        <f t="shared" si="5"/>
        <v>45443</v>
      </c>
      <c r="BF7" s="240">
        <f t="shared" si="5"/>
        <v>45473</v>
      </c>
      <c r="BG7" s="240">
        <f t="shared" si="5"/>
        <v>45504</v>
      </c>
      <c r="BH7" s="240">
        <f t="shared" si="5"/>
        <v>45535</v>
      </c>
      <c r="BI7" s="240">
        <f t="shared" si="5"/>
        <v>45565</v>
      </c>
      <c r="BJ7" s="240">
        <f t="shared" si="5"/>
        <v>45596</v>
      </c>
      <c r="BK7" s="240">
        <f t="shared" si="5"/>
        <v>45626</v>
      </c>
      <c r="BL7" s="240">
        <f t="shared" si="5"/>
        <v>45657</v>
      </c>
      <c r="NVA7" s="232"/>
    </row>
    <row r="8" spans="1:64 10037:10037" s="247" customFormat="1" ht="21" customHeight="1" x14ac:dyDescent="0.35">
      <c r="A8" s="241"/>
      <c r="B8" s="226" t="s">
        <v>1610</v>
      </c>
      <c r="C8" s="230"/>
      <c r="D8" s="230"/>
      <c r="E8" s="242"/>
      <c r="F8" s="229"/>
      <c r="G8" s="229"/>
      <c r="H8" s="243"/>
      <c r="I8" s="244"/>
      <c r="J8" s="245"/>
      <c r="K8" s="245"/>
      <c r="L8" s="245"/>
      <c r="M8" s="241"/>
      <c r="N8" s="246"/>
      <c r="O8" s="245"/>
      <c r="P8" s="245"/>
      <c r="Q8" s="245"/>
      <c r="R8" s="245"/>
      <c r="S8" s="245"/>
      <c r="T8" s="245"/>
      <c r="U8" s="245"/>
      <c r="V8" s="245"/>
      <c r="W8" s="245"/>
      <c r="X8" s="245"/>
      <c r="Y8" s="245"/>
      <c r="Z8" s="245"/>
      <c r="AA8" s="241"/>
      <c r="AB8" s="241"/>
      <c r="AC8" s="245"/>
      <c r="AD8" s="245"/>
      <c r="AE8" s="245"/>
      <c r="AF8" s="245"/>
      <c r="AG8" s="245"/>
      <c r="AH8" s="245"/>
      <c r="AI8" s="245"/>
      <c r="AJ8" s="245"/>
      <c r="AK8" s="245"/>
      <c r="AL8" s="245"/>
      <c r="AM8" s="245"/>
      <c r="AN8" s="245"/>
      <c r="AO8" s="245"/>
      <c r="AP8" s="245"/>
      <c r="AQ8" s="245"/>
      <c r="AR8" s="245"/>
      <c r="AS8" s="245"/>
      <c r="AT8" s="245"/>
      <c r="AU8" s="245"/>
      <c r="AV8" s="245"/>
      <c r="AW8" s="245"/>
      <c r="AX8" s="245"/>
      <c r="AY8" s="245"/>
      <c r="AZ8" s="245"/>
      <c r="BA8" s="245"/>
      <c r="BB8" s="245"/>
      <c r="BC8" s="245"/>
      <c r="BD8" s="245"/>
      <c r="BE8" s="245"/>
      <c r="BF8" s="245"/>
      <c r="BG8" s="245"/>
      <c r="BH8" s="245"/>
      <c r="BI8" s="245"/>
      <c r="BJ8" s="245"/>
      <c r="BK8" s="245"/>
      <c r="BL8" s="245"/>
      <c r="NVA8" s="232"/>
    </row>
    <row r="9" spans="1:64 10037:10037" s="247" customFormat="1" ht="21" customHeight="1" x14ac:dyDescent="0.35">
      <c r="A9" s="241"/>
      <c r="B9" s="248" t="s">
        <v>1611</v>
      </c>
      <c r="C9" s="230"/>
      <c r="D9" s="230"/>
      <c r="E9" s="242"/>
      <c r="F9" s="229"/>
      <c r="G9" s="229">
        <v>22</v>
      </c>
      <c r="H9" s="243"/>
      <c r="I9" s="244"/>
      <c r="J9" s="249">
        <f t="shared" ref="J9:L12" si="6">SUMIFS($AC9:$BL9,$AC$5:$BL$5,J$5)</f>
        <v>792733.97582321009</v>
      </c>
      <c r="K9" s="249">
        <f t="shared" si="6"/>
        <v>12414547.991242709</v>
      </c>
      <c r="L9" s="249">
        <f t="shared" si="6"/>
        <v>19993143.559252862</v>
      </c>
      <c r="M9" s="249"/>
      <c r="N9" s="249"/>
      <c r="O9" s="249">
        <f>SUMIFS($AC9:$BL9,$AC$5:$BL$5,O$5,$AC$6:$BL$6,O$6)</f>
        <v>151295.04882411406</v>
      </c>
      <c r="P9" s="249">
        <f t="shared" ref="P9:Z12" si="7">SUMIFS($AC9:$BL9,$AC$5:$BL$5,P$5,$AC$6:$BL$6,P$6)</f>
        <v>179027.61925447325</v>
      </c>
      <c r="Q9" s="249">
        <f t="shared" si="7"/>
        <v>200911.27613339253</v>
      </c>
      <c r="R9" s="249">
        <f t="shared" si="7"/>
        <v>261500.0316112302</v>
      </c>
      <c r="S9" s="249">
        <f t="shared" si="7"/>
        <v>1151412.9237176375</v>
      </c>
      <c r="T9" s="249">
        <f t="shared" si="7"/>
        <v>3223519.9314409932</v>
      </c>
      <c r="U9" s="249">
        <f t="shared" si="7"/>
        <v>3813312.731052665</v>
      </c>
      <c r="V9" s="249">
        <f t="shared" si="7"/>
        <v>4226302.4050314128</v>
      </c>
      <c r="W9" s="249">
        <f t="shared" si="7"/>
        <v>4567564.9482050017</v>
      </c>
      <c r="X9" s="249">
        <f t="shared" si="7"/>
        <v>4879698.1299166027</v>
      </c>
      <c r="Y9" s="249">
        <f t="shared" si="7"/>
        <v>5219002.6196705811</v>
      </c>
      <c r="Z9" s="249">
        <f t="shared" si="7"/>
        <v>5326877.8614606783</v>
      </c>
      <c r="AA9" s="241"/>
      <c r="AB9" s="241"/>
      <c r="AC9" s="249">
        <v>53913.983910945972</v>
      </c>
      <c r="AD9" s="249">
        <v>44902.978784751576</v>
      </c>
      <c r="AE9" s="249">
        <v>52478.086128416508</v>
      </c>
      <c r="AF9" s="249">
        <v>57351.278475025443</v>
      </c>
      <c r="AG9" s="249">
        <v>62196.461177051679</v>
      </c>
      <c r="AH9" s="249">
        <v>59479.879602396148</v>
      </c>
      <c r="AI9" s="249">
        <v>66292.600389892017</v>
      </c>
      <c r="AJ9" s="249">
        <v>72071.382243767628</v>
      </c>
      <c r="AK9" s="249">
        <v>62547.293499732892</v>
      </c>
      <c r="AL9" s="249">
        <v>71127.488488029107</v>
      </c>
      <c r="AM9" s="249">
        <v>80317.543123201089</v>
      </c>
      <c r="AN9" s="249">
        <v>110055</v>
      </c>
      <c r="AO9" s="249">
        <v>158768.06161268923</v>
      </c>
      <c r="AP9" s="249">
        <v>233416.15592483865</v>
      </c>
      <c r="AQ9" s="249">
        <v>759228.70618010953</v>
      </c>
      <c r="AR9" s="249">
        <v>947143.39860459999</v>
      </c>
      <c r="AS9" s="249">
        <v>1095928.9067033352</v>
      </c>
      <c r="AT9" s="249">
        <v>1180447.6261330578</v>
      </c>
      <c r="AU9" s="249">
        <v>1228534.9035904109</v>
      </c>
      <c r="AV9" s="249">
        <v>1270773.1121556708</v>
      </c>
      <c r="AW9" s="249">
        <v>1314004.7153065833</v>
      </c>
      <c r="AX9" s="249">
        <v>1359077.2136556718</v>
      </c>
      <c r="AY9" s="249">
        <v>1409216.8286549179</v>
      </c>
      <c r="AZ9" s="249">
        <v>1458008.3627208227</v>
      </c>
      <c r="BA9" s="249">
        <v>1489569.5796813644</v>
      </c>
      <c r="BB9" s="249">
        <v>1522166.7567281779</v>
      </c>
      <c r="BC9" s="249">
        <v>1555828.6117954599</v>
      </c>
      <c r="BD9" s="249">
        <v>1590519.264580081</v>
      </c>
      <c r="BE9" s="249">
        <v>1626232.3801425484</v>
      </c>
      <c r="BF9" s="249">
        <v>1662946.4851939739</v>
      </c>
      <c r="BG9" s="249">
        <v>1700643.6479625804</v>
      </c>
      <c r="BH9" s="249">
        <v>1739332.3656922062</v>
      </c>
      <c r="BI9" s="249">
        <v>1779026.6060157949</v>
      </c>
      <c r="BJ9" s="249">
        <v>1819732.3720759528</v>
      </c>
      <c r="BK9" s="249">
        <v>1861459.7791300456</v>
      </c>
      <c r="BL9" s="249">
        <v>1645685.7102546794</v>
      </c>
      <c r="NVA9" s="232"/>
    </row>
    <row r="10" spans="1:64 10037:10037" s="247" customFormat="1" ht="21" customHeight="1" x14ac:dyDescent="0.35">
      <c r="A10" s="241"/>
      <c r="B10" s="248" t="s">
        <v>1612</v>
      </c>
      <c r="C10" s="230"/>
      <c r="D10" s="230"/>
      <c r="E10" s="242"/>
      <c r="F10" s="229"/>
      <c r="G10" s="229">
        <v>23</v>
      </c>
      <c r="H10" s="243"/>
      <c r="I10" s="244"/>
      <c r="J10" s="249">
        <f t="shared" si="6"/>
        <v>382331.91148932272</v>
      </c>
      <c r="K10" s="249">
        <f t="shared" si="6"/>
        <v>0</v>
      </c>
      <c r="L10" s="249">
        <f t="shared" si="6"/>
        <v>0</v>
      </c>
      <c r="M10" s="249"/>
      <c r="N10" s="249"/>
      <c r="O10" s="249">
        <f t="shared" ref="O10:O12" si="8">SUMIFS($AC10:$BL10,$AC$5:$BL$5,O$5,$AC$6:$BL$6,O$6)</f>
        <v>75647.524412057028</v>
      </c>
      <c r="P10" s="249">
        <f t="shared" si="7"/>
        <v>89513.809627236624</v>
      </c>
      <c r="Q10" s="249">
        <f t="shared" si="7"/>
        <v>100455.63806669627</v>
      </c>
      <c r="R10" s="249">
        <f t="shared" si="7"/>
        <v>116714.93938333276</v>
      </c>
      <c r="S10" s="249">
        <f t="shared" si="7"/>
        <v>0</v>
      </c>
      <c r="T10" s="249">
        <f t="shared" si="7"/>
        <v>0</v>
      </c>
      <c r="U10" s="249">
        <f t="shared" si="7"/>
        <v>0</v>
      </c>
      <c r="V10" s="249">
        <f t="shared" si="7"/>
        <v>0</v>
      </c>
      <c r="W10" s="249">
        <f t="shared" si="7"/>
        <v>0</v>
      </c>
      <c r="X10" s="249">
        <f t="shared" si="7"/>
        <v>0</v>
      </c>
      <c r="Y10" s="249">
        <f t="shared" si="7"/>
        <v>0</v>
      </c>
      <c r="Z10" s="249">
        <f t="shared" si="7"/>
        <v>0</v>
      </c>
      <c r="AA10" s="241"/>
      <c r="AB10" s="241"/>
      <c r="AC10" s="249">
        <v>26956.991955472986</v>
      </c>
      <c r="AD10" s="249">
        <v>22451.489392375788</v>
      </c>
      <c r="AE10" s="249">
        <v>26239.043064208254</v>
      </c>
      <c r="AF10" s="249">
        <v>28675.639237512722</v>
      </c>
      <c r="AG10" s="249">
        <v>31098.230588525839</v>
      </c>
      <c r="AH10" s="249">
        <v>29739.939801198074</v>
      </c>
      <c r="AI10" s="249">
        <v>33146.300194946009</v>
      </c>
      <c r="AJ10" s="249">
        <v>36035.691121883814</v>
      </c>
      <c r="AK10" s="249">
        <v>31273.646749866446</v>
      </c>
      <c r="AL10" s="249">
        <v>35563.744244014553</v>
      </c>
      <c r="AM10" s="249">
        <v>40158.771561600544</v>
      </c>
      <c r="AN10" s="249">
        <v>40992.423577717673</v>
      </c>
      <c r="AO10" s="249">
        <v>0</v>
      </c>
      <c r="AP10" s="249">
        <v>0</v>
      </c>
      <c r="AQ10" s="249">
        <v>0</v>
      </c>
      <c r="AR10" s="249">
        <v>0</v>
      </c>
      <c r="AS10" s="249">
        <v>0</v>
      </c>
      <c r="AT10" s="249">
        <v>0</v>
      </c>
      <c r="AU10" s="249">
        <v>0</v>
      </c>
      <c r="AV10" s="249">
        <v>0</v>
      </c>
      <c r="AW10" s="249">
        <v>0</v>
      </c>
      <c r="AX10" s="249">
        <v>0</v>
      </c>
      <c r="AY10" s="249">
        <v>0</v>
      </c>
      <c r="AZ10" s="249">
        <v>0</v>
      </c>
      <c r="BA10" s="249">
        <v>0</v>
      </c>
      <c r="BB10" s="249">
        <v>0</v>
      </c>
      <c r="BC10" s="249">
        <v>0</v>
      </c>
      <c r="BD10" s="249">
        <v>0</v>
      </c>
      <c r="BE10" s="249">
        <v>0</v>
      </c>
      <c r="BF10" s="249">
        <v>0</v>
      </c>
      <c r="BG10" s="249">
        <v>0</v>
      </c>
      <c r="BH10" s="249">
        <v>0</v>
      </c>
      <c r="BI10" s="249">
        <v>0</v>
      </c>
      <c r="BJ10" s="249">
        <v>0</v>
      </c>
      <c r="BK10" s="249">
        <v>0</v>
      </c>
      <c r="BL10" s="249">
        <v>0</v>
      </c>
      <c r="NVA10" s="232"/>
    </row>
    <row r="11" spans="1:64 10037:10037" s="247" customFormat="1" ht="21" customHeight="1" x14ac:dyDescent="0.35">
      <c r="A11" s="241"/>
      <c r="B11" s="248" t="s">
        <v>1613</v>
      </c>
      <c r="C11" s="230"/>
      <c r="D11" s="230"/>
      <c r="E11" s="242"/>
      <c r="F11" s="229"/>
      <c r="G11" s="229">
        <v>24</v>
      </c>
      <c r="H11" s="243"/>
      <c r="I11" s="244"/>
      <c r="J11" s="249">
        <f t="shared" si="6"/>
        <v>213674.74395580252</v>
      </c>
      <c r="K11" s="249">
        <f t="shared" si="6"/>
        <v>0</v>
      </c>
      <c r="L11" s="249">
        <f t="shared" si="6"/>
        <v>0</v>
      </c>
      <c r="M11" s="249"/>
      <c r="N11" s="249"/>
      <c r="O11" s="249">
        <f t="shared" si="8"/>
        <v>37823.762206028514</v>
      </c>
      <c r="P11" s="249">
        <f t="shared" si="7"/>
        <v>44756.904813618312</v>
      </c>
      <c r="Q11" s="249">
        <f t="shared" si="7"/>
        <v>50227.819033348133</v>
      </c>
      <c r="R11" s="249">
        <f t="shared" si="7"/>
        <v>80866.257902807556</v>
      </c>
      <c r="S11" s="249">
        <f t="shared" si="7"/>
        <v>0</v>
      </c>
      <c r="T11" s="249">
        <f t="shared" si="7"/>
        <v>0</v>
      </c>
      <c r="U11" s="249">
        <f t="shared" si="7"/>
        <v>0</v>
      </c>
      <c r="V11" s="249">
        <f t="shared" si="7"/>
        <v>0</v>
      </c>
      <c r="W11" s="249">
        <f t="shared" si="7"/>
        <v>0</v>
      </c>
      <c r="X11" s="249">
        <f t="shared" si="7"/>
        <v>0</v>
      </c>
      <c r="Y11" s="249">
        <f t="shared" si="7"/>
        <v>0</v>
      </c>
      <c r="Z11" s="249">
        <f t="shared" si="7"/>
        <v>0</v>
      </c>
      <c r="AA11" s="241"/>
      <c r="AB11" s="241"/>
      <c r="AC11" s="249">
        <v>13478.495977736493</v>
      </c>
      <c r="AD11" s="249">
        <v>11225.744696187894</v>
      </c>
      <c r="AE11" s="249">
        <v>13119.521532104127</v>
      </c>
      <c r="AF11" s="249">
        <v>14337.819618756361</v>
      </c>
      <c r="AG11" s="249">
        <v>15549.11529426292</v>
      </c>
      <c r="AH11" s="249">
        <v>14869.969900599037</v>
      </c>
      <c r="AI11" s="249">
        <v>16573.150097473004</v>
      </c>
      <c r="AJ11" s="249">
        <v>18017.845560941907</v>
      </c>
      <c r="AK11" s="249">
        <v>15636.823374933223</v>
      </c>
      <c r="AL11" s="249">
        <v>17781.872122007277</v>
      </c>
      <c r="AM11" s="249">
        <v>20079.385780800272</v>
      </c>
      <c r="AN11" s="249">
        <v>43005</v>
      </c>
      <c r="AO11" s="249">
        <v>0</v>
      </c>
      <c r="AP11" s="249">
        <v>0</v>
      </c>
      <c r="AQ11" s="249">
        <v>0</v>
      </c>
      <c r="AR11" s="249">
        <v>0</v>
      </c>
      <c r="AS11" s="249">
        <v>0</v>
      </c>
      <c r="AT11" s="249">
        <v>0</v>
      </c>
      <c r="AU11" s="249">
        <v>0</v>
      </c>
      <c r="AV11" s="249">
        <v>0</v>
      </c>
      <c r="AW11" s="249">
        <v>0</v>
      </c>
      <c r="AX11" s="249">
        <v>0</v>
      </c>
      <c r="AY11" s="249">
        <v>0</v>
      </c>
      <c r="AZ11" s="249">
        <v>0</v>
      </c>
      <c r="BA11" s="249">
        <v>0</v>
      </c>
      <c r="BB11" s="249">
        <v>0</v>
      </c>
      <c r="BC11" s="249">
        <v>0</v>
      </c>
      <c r="BD11" s="249">
        <v>0</v>
      </c>
      <c r="BE11" s="249">
        <v>0</v>
      </c>
      <c r="BF11" s="249">
        <v>0</v>
      </c>
      <c r="BG11" s="249">
        <v>0</v>
      </c>
      <c r="BH11" s="249">
        <v>0</v>
      </c>
      <c r="BI11" s="249">
        <v>0</v>
      </c>
      <c r="BJ11" s="249">
        <v>0</v>
      </c>
      <c r="BK11" s="249">
        <v>0</v>
      </c>
      <c r="BL11" s="249">
        <v>0</v>
      </c>
      <c r="NVA11" s="232"/>
    </row>
    <row r="12" spans="1:64 10037:10037" s="247" customFormat="1" ht="21" customHeight="1" x14ac:dyDescent="0.35">
      <c r="A12" s="241"/>
      <c r="B12" s="250" t="s">
        <v>1614</v>
      </c>
      <c r="C12" s="230"/>
      <c r="D12" s="230"/>
      <c r="E12" s="242"/>
      <c r="F12" s="229"/>
      <c r="G12" s="229"/>
      <c r="H12" s="243"/>
      <c r="I12" s="244"/>
      <c r="J12" s="245">
        <f>SUMIFS($AC12:$BL12,$AC$5:$BL$5,J$5)</f>
        <v>1388740.6312683355</v>
      </c>
      <c r="K12" s="245">
        <f t="shared" si="6"/>
        <v>12414547.991242709</v>
      </c>
      <c r="L12" s="245">
        <f t="shared" si="6"/>
        <v>19993143.559252862</v>
      </c>
      <c r="M12" s="241"/>
      <c r="N12" s="246"/>
      <c r="O12" s="245">
        <f t="shared" si="8"/>
        <v>264766.3354421996</v>
      </c>
      <c r="P12" s="245">
        <f t="shared" si="7"/>
        <v>313298.33369532821</v>
      </c>
      <c r="Q12" s="245">
        <f t="shared" si="7"/>
        <v>351594.73323343694</v>
      </c>
      <c r="R12" s="245">
        <f t="shared" si="7"/>
        <v>459081.22889737051</v>
      </c>
      <c r="S12" s="245">
        <f t="shared" si="7"/>
        <v>1151412.9237176375</v>
      </c>
      <c r="T12" s="245">
        <f t="shared" si="7"/>
        <v>3223519.9314409932</v>
      </c>
      <c r="U12" s="245">
        <f t="shared" si="7"/>
        <v>3813312.731052665</v>
      </c>
      <c r="V12" s="245">
        <f t="shared" si="7"/>
        <v>4226302.4050314128</v>
      </c>
      <c r="W12" s="245">
        <f t="shared" si="7"/>
        <v>4567564.9482050017</v>
      </c>
      <c r="X12" s="245">
        <f t="shared" si="7"/>
        <v>4879698.1299166027</v>
      </c>
      <c r="Y12" s="245">
        <f t="shared" si="7"/>
        <v>5219002.6196705811</v>
      </c>
      <c r="Z12" s="245">
        <f t="shared" si="7"/>
        <v>5326877.8614606783</v>
      </c>
      <c r="AA12" s="241"/>
      <c r="AB12" s="241"/>
      <c r="AC12" s="245">
        <f>SUBTOTAL(9,AC8:AC11)</f>
        <v>94349.471844155458</v>
      </c>
      <c r="AD12" s="245">
        <f t="shared" ref="AD12:BL12" si="9">SUBTOTAL(9,AD8:AD11)</f>
        <v>78580.212873315249</v>
      </c>
      <c r="AE12" s="245">
        <f t="shared" si="9"/>
        <v>91836.650724728897</v>
      </c>
      <c r="AF12" s="245">
        <f t="shared" si="9"/>
        <v>100364.73733129453</v>
      </c>
      <c r="AG12" s="245">
        <f t="shared" si="9"/>
        <v>108843.80705984044</v>
      </c>
      <c r="AH12" s="245">
        <f t="shared" si="9"/>
        <v>104089.78930419325</v>
      </c>
      <c r="AI12" s="245">
        <f t="shared" si="9"/>
        <v>116012.05068231103</v>
      </c>
      <c r="AJ12" s="245">
        <f t="shared" si="9"/>
        <v>126124.91892659335</v>
      </c>
      <c r="AK12" s="245">
        <f t="shared" si="9"/>
        <v>109457.76362453257</v>
      </c>
      <c r="AL12" s="245">
        <f t="shared" si="9"/>
        <v>124473.10485405094</v>
      </c>
      <c r="AM12" s="245">
        <f t="shared" si="9"/>
        <v>140555.7004656019</v>
      </c>
      <c r="AN12" s="245">
        <f t="shared" si="9"/>
        <v>194052.42357771768</v>
      </c>
      <c r="AO12" s="245">
        <f t="shared" si="9"/>
        <v>158768.06161268923</v>
      </c>
      <c r="AP12" s="245">
        <f t="shared" si="9"/>
        <v>233416.15592483865</v>
      </c>
      <c r="AQ12" s="245">
        <f t="shared" si="9"/>
        <v>759228.70618010953</v>
      </c>
      <c r="AR12" s="245">
        <f t="shared" si="9"/>
        <v>947143.39860459999</v>
      </c>
      <c r="AS12" s="245">
        <f t="shared" si="9"/>
        <v>1095928.9067033352</v>
      </c>
      <c r="AT12" s="245">
        <f t="shared" si="9"/>
        <v>1180447.6261330578</v>
      </c>
      <c r="AU12" s="245">
        <f t="shared" si="9"/>
        <v>1228534.9035904109</v>
      </c>
      <c r="AV12" s="245">
        <f t="shared" si="9"/>
        <v>1270773.1121556708</v>
      </c>
      <c r="AW12" s="245">
        <f t="shared" si="9"/>
        <v>1314004.7153065833</v>
      </c>
      <c r="AX12" s="245">
        <f t="shared" si="9"/>
        <v>1359077.2136556718</v>
      </c>
      <c r="AY12" s="245">
        <f t="shared" si="9"/>
        <v>1409216.8286549179</v>
      </c>
      <c r="AZ12" s="245">
        <f t="shared" si="9"/>
        <v>1458008.3627208227</v>
      </c>
      <c r="BA12" s="245">
        <f t="shared" si="9"/>
        <v>1489569.5796813644</v>
      </c>
      <c r="BB12" s="245">
        <f t="shared" si="9"/>
        <v>1522166.7567281779</v>
      </c>
      <c r="BC12" s="245">
        <f t="shared" si="9"/>
        <v>1555828.6117954599</v>
      </c>
      <c r="BD12" s="245">
        <f t="shared" si="9"/>
        <v>1590519.264580081</v>
      </c>
      <c r="BE12" s="245">
        <f t="shared" si="9"/>
        <v>1626232.3801425484</v>
      </c>
      <c r="BF12" s="245">
        <f t="shared" si="9"/>
        <v>1662946.4851939739</v>
      </c>
      <c r="BG12" s="245">
        <f t="shared" si="9"/>
        <v>1700643.6479625804</v>
      </c>
      <c r="BH12" s="245">
        <f t="shared" si="9"/>
        <v>1739332.3656922062</v>
      </c>
      <c r="BI12" s="245">
        <f t="shared" si="9"/>
        <v>1779026.6060157949</v>
      </c>
      <c r="BJ12" s="245">
        <f t="shared" si="9"/>
        <v>1819732.3720759528</v>
      </c>
      <c r="BK12" s="245">
        <f t="shared" si="9"/>
        <v>1861459.7791300456</v>
      </c>
      <c r="BL12" s="245">
        <f t="shared" si="9"/>
        <v>1645685.7102546794</v>
      </c>
      <c r="NVA12" s="232"/>
    </row>
    <row r="13" spans="1:64 10037:10037" s="247" customFormat="1" ht="21" customHeight="1" x14ac:dyDescent="0.35">
      <c r="A13" s="241"/>
      <c r="B13" s="250" t="s">
        <v>1615</v>
      </c>
      <c r="C13" s="230"/>
      <c r="D13" s="230"/>
      <c r="E13" s="242"/>
      <c r="F13" s="229"/>
      <c r="G13" s="229"/>
      <c r="H13" s="243"/>
      <c r="I13" s="244"/>
      <c r="J13" s="251"/>
      <c r="K13" s="251"/>
      <c r="L13" s="251"/>
      <c r="M13" s="241"/>
      <c r="N13" s="246"/>
      <c r="O13" s="251"/>
      <c r="P13" s="251"/>
      <c r="Q13" s="251"/>
      <c r="R13" s="251"/>
      <c r="S13" s="251"/>
      <c r="T13" s="251"/>
      <c r="U13" s="251"/>
      <c r="V13" s="251"/>
      <c r="W13" s="251"/>
      <c r="X13" s="251"/>
      <c r="Y13" s="251"/>
      <c r="Z13" s="251"/>
      <c r="AA13" s="241"/>
      <c r="AB13" s="241"/>
      <c r="AC13" s="251"/>
      <c r="AD13" s="251"/>
      <c r="AE13" s="251"/>
      <c r="AF13" s="251"/>
      <c r="AG13" s="251"/>
      <c r="AH13" s="251"/>
      <c r="AI13" s="251"/>
      <c r="AJ13" s="251"/>
      <c r="AK13" s="251"/>
      <c r="AL13" s="251"/>
      <c r="AM13" s="251"/>
      <c r="AN13" s="251"/>
      <c r="AO13" s="251"/>
      <c r="AP13" s="251"/>
      <c r="AQ13" s="251"/>
      <c r="AR13" s="251"/>
      <c r="AS13" s="251"/>
      <c r="AT13" s="251"/>
      <c r="AU13" s="251"/>
      <c r="AV13" s="251"/>
      <c r="AW13" s="251"/>
      <c r="AX13" s="251"/>
      <c r="AY13" s="251"/>
      <c r="AZ13" s="251"/>
      <c r="BA13" s="251"/>
      <c r="BB13" s="251"/>
      <c r="BC13" s="251"/>
      <c r="BD13" s="251"/>
      <c r="BE13" s="251"/>
      <c r="BF13" s="251"/>
      <c r="BG13" s="251"/>
      <c r="BH13" s="251"/>
      <c r="BI13" s="251"/>
      <c r="BJ13" s="251"/>
      <c r="BK13" s="251"/>
      <c r="BL13" s="251"/>
      <c r="NVA13" s="232"/>
    </row>
    <row r="14" spans="1:64 10037:10037" s="247" customFormat="1" ht="21" customHeight="1" x14ac:dyDescent="0.35">
      <c r="A14" s="241"/>
      <c r="B14" s="248" t="s">
        <v>1616</v>
      </c>
      <c r="C14" s="230"/>
      <c r="D14" s="230"/>
      <c r="E14" s="242"/>
      <c r="F14" s="229"/>
      <c r="G14" s="229">
        <v>25</v>
      </c>
      <c r="H14" s="243"/>
      <c r="I14" s="244"/>
      <c r="J14" s="249">
        <f t="shared" ref="J14:L16" si="10">SUMIFS($AC14:$BL14,$AC$5:$BL$5,J$5)</f>
        <v>45879.829378718721</v>
      </c>
      <c r="K14" s="249">
        <f t="shared" si="10"/>
        <v>62277.085495313258</v>
      </c>
      <c r="L14" s="249">
        <f t="shared" si="10"/>
        <v>73667.684371444295</v>
      </c>
      <c r="M14" s="249"/>
      <c r="N14" s="249"/>
      <c r="O14" s="249">
        <f t="shared" ref="O14:Z16" si="11">SUMIFS($AC14:$BL14,$AC$5:$BL$5,O$5,$AC$6:$BL$6,O$6)</f>
        <v>9077.702929446843</v>
      </c>
      <c r="P14" s="249">
        <f t="shared" si="11"/>
        <v>10741.657155268396</v>
      </c>
      <c r="Q14" s="249">
        <f t="shared" si="11"/>
        <v>12054.676568003551</v>
      </c>
      <c r="R14" s="249">
        <f t="shared" si="11"/>
        <v>14005.792725999931</v>
      </c>
      <c r="S14" s="249">
        <f t="shared" si="11"/>
        <v>14551.684350066356</v>
      </c>
      <c r="T14" s="249">
        <f t="shared" si="11"/>
        <v>15301.735678863959</v>
      </c>
      <c r="U14" s="249">
        <f t="shared" si="11"/>
        <v>15843.284934401509</v>
      </c>
      <c r="V14" s="249">
        <f t="shared" si="11"/>
        <v>16580.380531981435</v>
      </c>
      <c r="W14" s="249">
        <f t="shared" si="11"/>
        <v>17265.469905590802</v>
      </c>
      <c r="X14" s="249">
        <f t="shared" si="11"/>
        <v>18017.817363528571</v>
      </c>
      <c r="Y14" s="249">
        <f t="shared" si="11"/>
        <v>18788.004445871778</v>
      </c>
      <c r="Z14" s="249">
        <f t="shared" si="11"/>
        <v>19596.392656453139</v>
      </c>
      <c r="AA14" s="241"/>
      <c r="AB14" s="241"/>
      <c r="AC14" s="249">
        <v>3234.839034656758</v>
      </c>
      <c r="AD14" s="249">
        <v>2694.1787270850946</v>
      </c>
      <c r="AE14" s="249">
        <v>3148.6851677049904</v>
      </c>
      <c r="AF14" s="249">
        <v>3441.0767085015264</v>
      </c>
      <c r="AG14" s="249">
        <v>3731.7876706231004</v>
      </c>
      <c r="AH14" s="249">
        <v>3568.7927761437686</v>
      </c>
      <c r="AI14" s="249">
        <v>3977.5560233935207</v>
      </c>
      <c r="AJ14" s="249">
        <v>4324.2829346260578</v>
      </c>
      <c r="AK14" s="249">
        <v>3752.8376099839734</v>
      </c>
      <c r="AL14" s="249">
        <v>4267.6493092817464</v>
      </c>
      <c r="AM14" s="249">
        <v>4819.0525873920651</v>
      </c>
      <c r="AN14" s="249">
        <v>4919.0908293261209</v>
      </c>
      <c r="AO14" s="249">
        <v>5000</v>
      </c>
      <c r="AP14" s="249">
        <v>4739.5098223567438</v>
      </c>
      <c r="AQ14" s="249">
        <v>4812.1745277096134</v>
      </c>
      <c r="AR14" s="249">
        <v>4997.5584883116007</v>
      </c>
      <c r="AS14" s="249">
        <v>5125.2925946418254</v>
      </c>
      <c r="AT14" s="249">
        <v>5178.8845959105338</v>
      </c>
      <c r="AU14" s="249">
        <v>5224.348505062806</v>
      </c>
      <c r="AV14" s="249">
        <v>5263.6094934487965</v>
      </c>
      <c r="AW14" s="249">
        <v>5355.3269358899061</v>
      </c>
      <c r="AX14" s="249">
        <v>5450.3786073214569</v>
      </c>
      <c r="AY14" s="249">
        <v>5529.6221281481821</v>
      </c>
      <c r="AZ14" s="249">
        <v>5600.3797965117938</v>
      </c>
      <c r="BA14" s="249">
        <v>5674.1414566170142</v>
      </c>
      <c r="BB14" s="249">
        <v>5752.8552231390004</v>
      </c>
      <c r="BC14" s="249">
        <v>5838.4732258347867</v>
      </c>
      <c r="BD14" s="249">
        <v>5923.0238265751404</v>
      </c>
      <c r="BE14" s="249">
        <v>6005.7367399445357</v>
      </c>
      <c r="BF14" s="249">
        <v>6089.0567970088978</v>
      </c>
      <c r="BG14" s="249">
        <v>6174.5752720958917</v>
      </c>
      <c r="BH14" s="249">
        <v>6262.1511898046956</v>
      </c>
      <c r="BI14" s="249">
        <v>6351.2779839711902</v>
      </c>
      <c r="BJ14" s="249">
        <v>6441.0188166450607</v>
      </c>
      <c r="BK14" s="249">
        <v>6531.6679399072964</v>
      </c>
      <c r="BL14" s="249">
        <v>6623.7058999007813</v>
      </c>
      <c r="NVA14" s="232"/>
    </row>
    <row r="15" spans="1:64 10037:10037" s="247" customFormat="1" ht="21" customHeight="1" x14ac:dyDescent="0.35">
      <c r="A15" s="241"/>
      <c r="B15" s="248" t="s">
        <v>1617</v>
      </c>
      <c r="C15" s="230"/>
      <c r="D15" s="230"/>
      <c r="E15" s="242"/>
      <c r="F15" s="229"/>
      <c r="G15" s="229">
        <v>26</v>
      </c>
      <c r="H15" s="243"/>
      <c r="I15" s="244"/>
      <c r="J15" s="249">
        <f t="shared" si="10"/>
        <v>20645.923220423425</v>
      </c>
      <c r="K15" s="249">
        <f t="shared" si="10"/>
        <v>27189.002585194325</v>
      </c>
      <c r="L15" s="249">
        <f t="shared" si="10"/>
        <v>32272.988044104019</v>
      </c>
      <c r="M15" s="249"/>
      <c r="N15" s="249"/>
      <c r="O15" s="249">
        <f t="shared" si="11"/>
        <v>4084.9663182510794</v>
      </c>
      <c r="P15" s="249">
        <f t="shared" si="11"/>
        <v>4833.745719870778</v>
      </c>
      <c r="Q15" s="249">
        <f t="shared" si="11"/>
        <v>5424.6044556015986</v>
      </c>
      <c r="R15" s="249">
        <f t="shared" si="11"/>
        <v>6302.6067266999689</v>
      </c>
      <c r="S15" s="249">
        <f t="shared" si="11"/>
        <v>6275.2558717787524</v>
      </c>
      <c r="T15" s="249">
        <f t="shared" si="11"/>
        <v>6715.9097732877453</v>
      </c>
      <c r="U15" s="249">
        <f t="shared" si="11"/>
        <v>6935.2269573925641</v>
      </c>
      <c r="V15" s="249">
        <f t="shared" si="11"/>
        <v>7262.6099827352673</v>
      </c>
      <c r="W15" s="249">
        <f t="shared" si="11"/>
        <v>7564.4203168239592</v>
      </c>
      <c r="X15" s="249">
        <f t="shared" si="11"/>
        <v>7892.776104952789</v>
      </c>
      <c r="Y15" s="249">
        <f t="shared" si="11"/>
        <v>8231.0141495592798</v>
      </c>
      <c r="Z15" s="249">
        <f t="shared" si="11"/>
        <v>8584.7774727679935</v>
      </c>
      <c r="AA15" s="241"/>
      <c r="AB15" s="241"/>
      <c r="AC15" s="249">
        <v>1455.6775655955412</v>
      </c>
      <c r="AD15" s="249">
        <v>1212.3804271882925</v>
      </c>
      <c r="AE15" s="249">
        <v>1416.9083254672457</v>
      </c>
      <c r="AF15" s="249">
        <v>1548.484518825687</v>
      </c>
      <c r="AG15" s="249">
        <v>1679.3044517803953</v>
      </c>
      <c r="AH15" s="249">
        <v>1605.9567492646959</v>
      </c>
      <c r="AI15" s="249">
        <v>1789.9002105270845</v>
      </c>
      <c r="AJ15" s="249">
        <v>1945.927320581726</v>
      </c>
      <c r="AK15" s="249">
        <v>1688.7769244927881</v>
      </c>
      <c r="AL15" s="249">
        <v>1920.4421891767859</v>
      </c>
      <c r="AM15" s="249">
        <v>2168.5736643264295</v>
      </c>
      <c r="AN15" s="249">
        <v>2213.5908731967543</v>
      </c>
      <c r="AO15" s="249">
        <v>2052.2619569027743</v>
      </c>
      <c r="AP15" s="249">
        <v>2098.17526251852</v>
      </c>
      <c r="AQ15" s="249">
        <v>2124.8186523574586</v>
      </c>
      <c r="AR15" s="249">
        <v>2201.1259547337763</v>
      </c>
      <c r="AS15" s="249">
        <v>2250.24561370625</v>
      </c>
      <c r="AT15" s="249">
        <v>2264.5382048477186</v>
      </c>
      <c r="AU15" s="249">
        <v>2273.4539878866367</v>
      </c>
      <c r="AV15" s="249">
        <v>2312.162593308813</v>
      </c>
      <c r="AW15" s="249">
        <v>2349.610376197114</v>
      </c>
      <c r="AX15" s="249">
        <v>2388.9489278690539</v>
      </c>
      <c r="AY15" s="249">
        <v>2421.8179481677275</v>
      </c>
      <c r="AZ15" s="249">
        <v>2451.8431066984858</v>
      </c>
      <c r="BA15" s="249">
        <v>2484.6214645223704</v>
      </c>
      <c r="BB15" s="249">
        <v>2521.5757729336237</v>
      </c>
      <c r="BC15" s="249">
        <v>2558.2230793679655</v>
      </c>
      <c r="BD15" s="249">
        <v>2594.730302422865</v>
      </c>
      <c r="BE15" s="249">
        <v>2630.7420429697818</v>
      </c>
      <c r="BF15" s="249">
        <v>2667.3037595601413</v>
      </c>
      <c r="BG15" s="249">
        <v>2705.0093738109308</v>
      </c>
      <c r="BH15" s="249">
        <v>2743.5772579364289</v>
      </c>
      <c r="BI15" s="249">
        <v>2782.4275178119201</v>
      </c>
      <c r="BJ15" s="249">
        <v>2821.6632945396123</v>
      </c>
      <c r="BK15" s="249">
        <v>2861.376568160043</v>
      </c>
      <c r="BL15" s="249">
        <v>2901.7376100683382</v>
      </c>
      <c r="NVA15" s="232"/>
    </row>
    <row r="16" spans="1:64 10037:10037" s="247" customFormat="1" ht="21" customHeight="1" x14ac:dyDescent="0.35">
      <c r="A16" s="241"/>
      <c r="B16" s="250" t="s">
        <v>1618</v>
      </c>
      <c r="C16" s="230"/>
      <c r="D16" s="230"/>
      <c r="E16" s="242"/>
      <c r="F16" s="229"/>
      <c r="G16" s="229"/>
      <c r="H16" s="243"/>
      <c r="I16" s="244"/>
      <c r="J16" s="245">
        <f t="shared" si="10"/>
        <v>66525.752599142143</v>
      </c>
      <c r="K16" s="245">
        <f t="shared" si="10"/>
        <v>89466.088080507558</v>
      </c>
      <c r="L16" s="245">
        <f t="shared" si="10"/>
        <v>105940.67241554831</v>
      </c>
      <c r="M16" s="241"/>
      <c r="N16" s="246"/>
      <c r="O16" s="245">
        <f t="shared" si="11"/>
        <v>13162.669247697922</v>
      </c>
      <c r="P16" s="245">
        <f t="shared" si="11"/>
        <v>15575.402875139174</v>
      </c>
      <c r="Q16" s="245">
        <f t="shared" si="11"/>
        <v>17479.281023605152</v>
      </c>
      <c r="R16" s="245">
        <f t="shared" si="11"/>
        <v>20308.399452699901</v>
      </c>
      <c r="S16" s="245">
        <f t="shared" si="11"/>
        <v>20826.94022184511</v>
      </c>
      <c r="T16" s="245">
        <f t="shared" si="11"/>
        <v>22017.645452151704</v>
      </c>
      <c r="U16" s="245">
        <f t="shared" si="11"/>
        <v>22778.511891794071</v>
      </c>
      <c r="V16" s="245">
        <f t="shared" si="11"/>
        <v>23842.990514716701</v>
      </c>
      <c r="W16" s="245">
        <f t="shared" si="11"/>
        <v>24829.890222414764</v>
      </c>
      <c r="X16" s="245">
        <f t="shared" si="11"/>
        <v>25910.593468481362</v>
      </c>
      <c r="Y16" s="245">
        <f t="shared" si="11"/>
        <v>27019.018595431058</v>
      </c>
      <c r="Z16" s="245">
        <f t="shared" si="11"/>
        <v>28181.170129221129</v>
      </c>
      <c r="AA16" s="241"/>
      <c r="AB16" s="241"/>
      <c r="AC16" s="245">
        <f>SUBTOTAL(9,AC13:AC15)</f>
        <v>4690.5166002522992</v>
      </c>
      <c r="AD16" s="245">
        <f t="shared" ref="AD16:BL16" si="12">SUBTOTAL(9,AD13:AD15)</f>
        <v>3906.5591542733873</v>
      </c>
      <c r="AE16" s="245">
        <f t="shared" si="12"/>
        <v>4565.5934931722359</v>
      </c>
      <c r="AF16" s="245">
        <f t="shared" si="12"/>
        <v>4989.5612273272136</v>
      </c>
      <c r="AG16" s="245">
        <f t="shared" si="12"/>
        <v>5411.0921224034955</v>
      </c>
      <c r="AH16" s="245">
        <f t="shared" si="12"/>
        <v>5174.7495254084643</v>
      </c>
      <c r="AI16" s="245">
        <f t="shared" si="12"/>
        <v>5767.456233920605</v>
      </c>
      <c r="AJ16" s="245">
        <f t="shared" si="12"/>
        <v>6270.210255207784</v>
      </c>
      <c r="AK16" s="245">
        <f t="shared" si="12"/>
        <v>5441.614534476761</v>
      </c>
      <c r="AL16" s="245">
        <f t="shared" si="12"/>
        <v>6188.0914984585324</v>
      </c>
      <c r="AM16" s="245">
        <f t="shared" si="12"/>
        <v>6987.626251718495</v>
      </c>
      <c r="AN16" s="245">
        <f t="shared" si="12"/>
        <v>7132.6817025228756</v>
      </c>
      <c r="AO16" s="245">
        <f t="shared" si="12"/>
        <v>7052.2619569027738</v>
      </c>
      <c r="AP16" s="245">
        <f t="shared" si="12"/>
        <v>6837.6850848752638</v>
      </c>
      <c r="AQ16" s="245">
        <f t="shared" si="12"/>
        <v>6936.993180067072</v>
      </c>
      <c r="AR16" s="245">
        <f t="shared" si="12"/>
        <v>7198.6844430453766</v>
      </c>
      <c r="AS16" s="245">
        <f t="shared" si="12"/>
        <v>7375.5382083480754</v>
      </c>
      <c r="AT16" s="245">
        <f t="shared" si="12"/>
        <v>7443.4228007582524</v>
      </c>
      <c r="AU16" s="245">
        <f t="shared" si="12"/>
        <v>7497.8024929494422</v>
      </c>
      <c r="AV16" s="245">
        <f t="shared" si="12"/>
        <v>7575.7720867576099</v>
      </c>
      <c r="AW16" s="245">
        <f t="shared" si="12"/>
        <v>7704.9373120870205</v>
      </c>
      <c r="AX16" s="245">
        <f t="shared" si="12"/>
        <v>7839.3275351905104</v>
      </c>
      <c r="AY16" s="245">
        <f t="shared" si="12"/>
        <v>7951.4400763159101</v>
      </c>
      <c r="AZ16" s="245">
        <f t="shared" si="12"/>
        <v>8052.2229032102796</v>
      </c>
      <c r="BA16" s="245">
        <f t="shared" si="12"/>
        <v>8158.7629211393851</v>
      </c>
      <c r="BB16" s="245">
        <f t="shared" si="12"/>
        <v>8274.4309960726241</v>
      </c>
      <c r="BC16" s="245">
        <f t="shared" si="12"/>
        <v>8396.6963052027531</v>
      </c>
      <c r="BD16" s="245">
        <f t="shared" si="12"/>
        <v>8517.7541289980054</v>
      </c>
      <c r="BE16" s="245">
        <f t="shared" si="12"/>
        <v>8636.478782914317</v>
      </c>
      <c r="BF16" s="245">
        <f t="shared" si="12"/>
        <v>8756.3605565690395</v>
      </c>
      <c r="BG16" s="245">
        <f t="shared" si="12"/>
        <v>8879.5846459068234</v>
      </c>
      <c r="BH16" s="245">
        <f t="shared" si="12"/>
        <v>9005.7284477411249</v>
      </c>
      <c r="BI16" s="245">
        <f t="shared" si="12"/>
        <v>9133.7055017831099</v>
      </c>
      <c r="BJ16" s="245">
        <f t="shared" si="12"/>
        <v>9262.682111184673</v>
      </c>
      <c r="BK16" s="245">
        <f t="shared" si="12"/>
        <v>9393.0445080673398</v>
      </c>
      <c r="BL16" s="245">
        <f t="shared" si="12"/>
        <v>9525.44350996912</v>
      </c>
      <c r="NVA16" s="232"/>
    </row>
    <row r="17" spans="1:64 10037:10037" s="247" customFormat="1" ht="21" customHeight="1" x14ac:dyDescent="0.35">
      <c r="A17" s="241"/>
      <c r="B17" s="250" t="s">
        <v>1619</v>
      </c>
      <c r="C17" s="230"/>
      <c r="D17" s="230"/>
      <c r="E17" s="242"/>
      <c r="F17" s="229"/>
      <c r="G17" s="229"/>
      <c r="H17" s="243"/>
      <c r="I17" s="244"/>
      <c r="J17" s="245">
        <f t="shared" ref="J17:L17" si="13">J12-J16</f>
        <v>1322214.8786691935</v>
      </c>
      <c r="K17" s="245">
        <f t="shared" si="13"/>
        <v>12325081.903162202</v>
      </c>
      <c r="L17" s="245">
        <f t="shared" si="13"/>
        <v>19887202.886837315</v>
      </c>
      <c r="M17" s="241"/>
      <c r="N17" s="246"/>
      <c r="O17" s="245">
        <f t="shared" ref="O17:Z17" si="14">O12-O16</f>
        <v>251603.66619450168</v>
      </c>
      <c r="P17" s="245">
        <f t="shared" si="14"/>
        <v>297722.93082018907</v>
      </c>
      <c r="Q17" s="245">
        <f t="shared" si="14"/>
        <v>334115.4522098318</v>
      </c>
      <c r="R17" s="245">
        <f>R12-R16</f>
        <v>438772.82944467058</v>
      </c>
      <c r="S17" s="245">
        <f t="shared" si="14"/>
        <v>1130585.9834957924</v>
      </c>
      <c r="T17" s="245">
        <f t="shared" si="14"/>
        <v>3201502.2859888417</v>
      </c>
      <c r="U17" s="245">
        <f t="shared" si="14"/>
        <v>3790534.2191608711</v>
      </c>
      <c r="V17" s="245">
        <f t="shared" si="14"/>
        <v>4202459.4145166958</v>
      </c>
      <c r="W17" s="245">
        <f t="shared" si="14"/>
        <v>4542735.0579825873</v>
      </c>
      <c r="X17" s="245">
        <f t="shared" si="14"/>
        <v>4853787.5364481211</v>
      </c>
      <c r="Y17" s="245">
        <f t="shared" si="14"/>
        <v>5191983.6010751501</v>
      </c>
      <c r="Z17" s="245">
        <f t="shared" si="14"/>
        <v>5298696.6913314573</v>
      </c>
      <c r="AA17" s="241"/>
      <c r="AB17" s="241"/>
      <c r="AC17" s="245">
        <f>AC12-AC16</f>
        <v>89658.955243903154</v>
      </c>
      <c r="AD17" s="245">
        <f t="shared" ref="AD17:BL17" si="15">AD12-AD16</f>
        <v>74673.65371904186</v>
      </c>
      <c r="AE17" s="245">
        <f t="shared" si="15"/>
        <v>87271.057231556668</v>
      </c>
      <c r="AF17" s="245">
        <f t="shared" si="15"/>
        <v>95375.176103967315</v>
      </c>
      <c r="AG17" s="245">
        <f t="shared" si="15"/>
        <v>103432.71493743695</v>
      </c>
      <c r="AH17" s="245">
        <f t="shared" si="15"/>
        <v>98915.039778784791</v>
      </c>
      <c r="AI17" s="245">
        <f t="shared" si="15"/>
        <v>110244.59444839043</v>
      </c>
      <c r="AJ17" s="245">
        <f t="shared" si="15"/>
        <v>119854.70867138557</v>
      </c>
      <c r="AK17" s="245">
        <f t="shared" si="15"/>
        <v>104016.14909005581</v>
      </c>
      <c r="AL17" s="245">
        <f t="shared" si="15"/>
        <v>118285.01335559241</v>
      </c>
      <c r="AM17" s="245">
        <f t="shared" si="15"/>
        <v>133568.0742138834</v>
      </c>
      <c r="AN17" s="245">
        <f t="shared" si="15"/>
        <v>186919.7418751948</v>
      </c>
      <c r="AO17" s="245">
        <f t="shared" si="15"/>
        <v>151715.79965578645</v>
      </c>
      <c r="AP17" s="245">
        <f t="shared" si="15"/>
        <v>226578.47083996338</v>
      </c>
      <c r="AQ17" s="245">
        <f t="shared" si="15"/>
        <v>752291.71300004248</v>
      </c>
      <c r="AR17" s="245">
        <f t="shared" si="15"/>
        <v>939944.71416155458</v>
      </c>
      <c r="AS17" s="245">
        <f t="shared" si="15"/>
        <v>1088553.3684949873</v>
      </c>
      <c r="AT17" s="245">
        <f t="shared" si="15"/>
        <v>1173004.2033322996</v>
      </c>
      <c r="AU17" s="245">
        <f t="shared" si="15"/>
        <v>1221037.1010974615</v>
      </c>
      <c r="AV17" s="245">
        <f t="shared" si="15"/>
        <v>1263197.3400689131</v>
      </c>
      <c r="AW17" s="245">
        <f t="shared" si="15"/>
        <v>1306299.7779944963</v>
      </c>
      <c r="AX17" s="245">
        <f t="shared" si="15"/>
        <v>1351237.8861204812</v>
      </c>
      <c r="AY17" s="245">
        <f t="shared" si="15"/>
        <v>1401265.3885786019</v>
      </c>
      <c r="AZ17" s="245">
        <f t="shared" si="15"/>
        <v>1449956.1398176125</v>
      </c>
      <c r="BA17" s="245">
        <f t="shared" si="15"/>
        <v>1481410.816760225</v>
      </c>
      <c r="BB17" s="245">
        <f t="shared" si="15"/>
        <v>1513892.3257321052</v>
      </c>
      <c r="BC17" s="245">
        <f t="shared" si="15"/>
        <v>1547431.9154902571</v>
      </c>
      <c r="BD17" s="245">
        <f t="shared" si="15"/>
        <v>1582001.5104510831</v>
      </c>
      <c r="BE17" s="245">
        <f t="shared" si="15"/>
        <v>1617595.901359634</v>
      </c>
      <c r="BF17" s="245">
        <f t="shared" si="15"/>
        <v>1654190.1246374049</v>
      </c>
      <c r="BG17" s="245">
        <f t="shared" si="15"/>
        <v>1691764.0633166735</v>
      </c>
      <c r="BH17" s="245">
        <f t="shared" si="15"/>
        <v>1730326.6372444651</v>
      </c>
      <c r="BI17" s="245">
        <f t="shared" si="15"/>
        <v>1769892.9005140117</v>
      </c>
      <c r="BJ17" s="245">
        <f t="shared" si="15"/>
        <v>1810469.6899647682</v>
      </c>
      <c r="BK17" s="245">
        <f t="shared" si="15"/>
        <v>1852066.7346219781</v>
      </c>
      <c r="BL17" s="245">
        <f t="shared" si="15"/>
        <v>1636160.2667447103</v>
      </c>
      <c r="NVA17" s="232"/>
    </row>
    <row r="18" spans="1:64 10037:10037" s="247" customFormat="1" ht="21" customHeight="1" x14ac:dyDescent="0.35">
      <c r="A18" s="241"/>
      <c r="B18" s="250" t="s">
        <v>1620</v>
      </c>
      <c r="C18" s="230"/>
      <c r="D18" s="230"/>
      <c r="E18" s="242"/>
      <c r="F18" s="229"/>
      <c r="G18" s="229"/>
      <c r="H18" s="243"/>
      <c r="I18" s="244"/>
      <c r="J18" s="245"/>
      <c r="K18" s="245"/>
      <c r="L18" s="245"/>
      <c r="M18" s="241"/>
      <c r="N18" s="246"/>
      <c r="O18" s="245"/>
      <c r="P18" s="245"/>
      <c r="Q18" s="245"/>
      <c r="R18" s="245"/>
      <c r="S18" s="245"/>
      <c r="T18" s="245"/>
      <c r="U18" s="245"/>
      <c r="V18" s="245"/>
      <c r="W18" s="245"/>
      <c r="X18" s="245"/>
      <c r="Y18" s="245"/>
      <c r="Z18" s="245"/>
      <c r="AA18" s="241"/>
      <c r="AB18" s="241"/>
      <c r="AC18" s="245"/>
      <c r="AD18" s="245"/>
      <c r="AE18" s="245"/>
      <c r="AF18" s="245"/>
      <c r="AG18" s="245"/>
      <c r="AH18" s="245"/>
      <c r="AI18" s="245"/>
      <c r="AJ18" s="245"/>
      <c r="AK18" s="245"/>
      <c r="AL18" s="245"/>
      <c r="AM18" s="245"/>
      <c r="AN18" s="245"/>
      <c r="AO18" s="245"/>
      <c r="AP18" s="245"/>
      <c r="AQ18" s="245"/>
      <c r="AR18" s="245"/>
      <c r="AS18" s="245"/>
      <c r="AT18" s="245"/>
      <c r="AU18" s="245"/>
      <c r="AV18" s="245"/>
      <c r="AW18" s="245"/>
      <c r="AX18" s="245"/>
      <c r="AY18" s="245"/>
      <c r="AZ18" s="245"/>
      <c r="BA18" s="245"/>
      <c r="BB18" s="245"/>
      <c r="BC18" s="245"/>
      <c r="BD18" s="245"/>
      <c r="BE18" s="245"/>
      <c r="BF18" s="245"/>
      <c r="BG18" s="245"/>
      <c r="BH18" s="245"/>
      <c r="BI18" s="245"/>
      <c r="BJ18" s="245"/>
      <c r="BK18" s="245"/>
      <c r="BL18" s="245"/>
      <c r="NVA18" s="232"/>
    </row>
    <row r="19" spans="1:64 10037:10037" s="247" customFormat="1" ht="21" customHeight="1" x14ac:dyDescent="0.35">
      <c r="A19" s="241"/>
      <c r="B19" s="248" t="s">
        <v>1621</v>
      </c>
      <c r="D19" s="230" t="s">
        <v>1622</v>
      </c>
      <c r="E19" s="230" t="s">
        <v>1623</v>
      </c>
      <c r="F19" s="229"/>
      <c r="G19" s="229">
        <v>27</v>
      </c>
      <c r="H19" s="243"/>
      <c r="I19" s="244"/>
      <c r="J19" s="249">
        <f t="shared" ref="J19:L23" si="16">SUMIFS($AC19:$BL19,$AC$5:$BL$5,J$5)</f>
        <v>170504.47745904067</v>
      </c>
      <c r="K19" s="249">
        <f t="shared" si="16"/>
        <v>222712.93877290684</v>
      </c>
      <c r="L19" s="249">
        <f t="shared" si="16"/>
        <v>261169.02166331507</v>
      </c>
      <c r="M19" s="249"/>
      <c r="N19" s="249"/>
      <c r="O19" s="249">
        <f t="shared" ref="O19:Z23" si="17">SUMIFS($AC19:$BL19,$AC$5:$BL$5,O$5,$AC$6:$BL$6,O$6)</f>
        <v>38469.425986374888</v>
      </c>
      <c r="P19" s="249">
        <f t="shared" si="17"/>
        <v>42073.380558592529</v>
      </c>
      <c r="Q19" s="249">
        <f t="shared" si="17"/>
        <v>43868.653354438749</v>
      </c>
      <c r="R19" s="249">
        <f t="shared" si="17"/>
        <v>46093.017559634507</v>
      </c>
      <c r="S19" s="249">
        <f t="shared" si="17"/>
        <v>53843.074466144863</v>
      </c>
      <c r="T19" s="249">
        <f t="shared" si="17"/>
        <v>53734.408465716988</v>
      </c>
      <c r="U19" s="249">
        <f t="shared" si="17"/>
        <v>56396.843723485457</v>
      </c>
      <c r="V19" s="249">
        <f t="shared" si="17"/>
        <v>58738.612117559533</v>
      </c>
      <c r="W19" s="249">
        <f t="shared" si="17"/>
        <v>61216.961016052024</v>
      </c>
      <c r="X19" s="249">
        <f t="shared" si="17"/>
        <v>63877.29791547425</v>
      </c>
      <c r="Y19" s="249">
        <f t="shared" si="17"/>
        <v>66602.31792224216</v>
      </c>
      <c r="Z19" s="249">
        <f t="shared" si="17"/>
        <v>69472.444809546621</v>
      </c>
      <c r="AA19" s="241"/>
      <c r="AB19" s="241"/>
      <c r="AC19" s="249">
        <v>12358.232931948813</v>
      </c>
      <c r="AD19" s="249">
        <v>12816.032686210221</v>
      </c>
      <c r="AE19" s="249">
        <v>13295.160368215851</v>
      </c>
      <c r="AF19" s="249">
        <v>13797.476492069212</v>
      </c>
      <c r="AG19" s="249">
        <v>14297.400451281037</v>
      </c>
      <c r="AH19" s="249">
        <v>13978.50361524228</v>
      </c>
      <c r="AI19" s="249">
        <v>14318.760458733906</v>
      </c>
      <c r="AJ19" s="249">
        <v>14634.333290963879</v>
      </c>
      <c r="AK19" s="249">
        <v>14915.559604740967</v>
      </c>
      <c r="AL19" s="249">
        <v>15150.357058402034</v>
      </c>
      <c r="AM19" s="249">
        <v>15329.477945897444</v>
      </c>
      <c r="AN19" s="249">
        <v>15613.182555335028</v>
      </c>
      <c r="AO19" s="249">
        <v>20000</v>
      </c>
      <c r="AP19" s="249">
        <v>16737.509329684388</v>
      </c>
      <c r="AQ19" s="249">
        <v>17105.565136460478</v>
      </c>
      <c r="AR19" s="249">
        <v>17488.816104511392</v>
      </c>
      <c r="AS19" s="249">
        <v>17898.046437580528</v>
      </c>
      <c r="AT19" s="249">
        <v>18347.545923625072</v>
      </c>
      <c r="AU19" s="249">
        <v>18826.059513075823</v>
      </c>
      <c r="AV19" s="249">
        <v>18620.619927864096</v>
      </c>
      <c r="AW19" s="249">
        <v>18950.164282545542</v>
      </c>
      <c r="AX19" s="249">
        <v>19272.969133110433</v>
      </c>
      <c r="AY19" s="249">
        <v>19585.195913115262</v>
      </c>
      <c r="AZ19" s="249">
        <v>19880.447071333838</v>
      </c>
      <c r="BA19" s="249">
        <v>20148.704772182875</v>
      </c>
      <c r="BB19" s="249">
        <v>20380.167692526607</v>
      </c>
      <c r="BC19" s="249">
        <v>20688.088551342549</v>
      </c>
      <c r="BD19" s="249">
        <v>20992.225298382022</v>
      </c>
      <c r="BE19" s="249">
        <v>21293.095127304554</v>
      </c>
      <c r="BF19" s="249">
        <v>21591.977489787674</v>
      </c>
      <c r="BG19" s="249">
        <v>21891.495313017098</v>
      </c>
      <c r="BH19" s="249">
        <v>22196.483657663088</v>
      </c>
      <c r="BI19" s="249">
        <v>22514.338951561975</v>
      </c>
      <c r="BJ19" s="249">
        <v>22833.932771600375</v>
      </c>
      <c r="BK19" s="249">
        <v>23156.231579413583</v>
      </c>
      <c r="BL19" s="249">
        <v>23482.280458532667</v>
      </c>
      <c r="NVA19" s="232"/>
    </row>
    <row r="20" spans="1:64 10037:10037" s="247" customFormat="1" ht="21" customHeight="1" x14ac:dyDescent="0.35">
      <c r="A20" s="241"/>
      <c r="B20" s="248" t="s">
        <v>1624</v>
      </c>
      <c r="D20" s="230" t="s">
        <v>1622</v>
      </c>
      <c r="E20" s="230" t="s">
        <v>1625</v>
      </c>
      <c r="F20" s="229"/>
      <c r="G20" s="229">
        <v>28</v>
      </c>
      <c r="H20" s="243"/>
      <c r="I20" s="244"/>
      <c r="J20" s="249">
        <f t="shared" si="16"/>
        <v>10315.203138478786</v>
      </c>
      <c r="K20" s="249">
        <f t="shared" si="16"/>
        <v>12486.712254283613</v>
      </c>
      <c r="L20" s="249">
        <f t="shared" si="16"/>
        <v>14776.738573307741</v>
      </c>
      <c r="M20" s="249"/>
      <c r="N20" s="249"/>
      <c r="O20" s="249">
        <f t="shared" si="17"/>
        <v>2237.9540831376376</v>
      </c>
      <c r="P20" s="249">
        <f t="shared" si="17"/>
        <v>2590.7683969174805</v>
      </c>
      <c r="Q20" s="249">
        <f t="shared" si="17"/>
        <v>2678.3361558132433</v>
      </c>
      <c r="R20" s="249">
        <f t="shared" si="17"/>
        <v>2808.1445026104252</v>
      </c>
      <c r="S20" s="249">
        <f t="shared" si="17"/>
        <v>2926.5592755057887</v>
      </c>
      <c r="T20" s="249">
        <f t="shared" si="17"/>
        <v>3053.6326586900304</v>
      </c>
      <c r="U20" s="249">
        <f t="shared" si="17"/>
        <v>3184.8085436134397</v>
      </c>
      <c r="V20" s="249">
        <f t="shared" si="17"/>
        <v>3321.711776474353</v>
      </c>
      <c r="W20" s="249">
        <f t="shared" si="17"/>
        <v>3464.454395824464</v>
      </c>
      <c r="X20" s="249">
        <f t="shared" si="17"/>
        <v>3613.2952178285163</v>
      </c>
      <c r="Y20" s="249">
        <f t="shared" si="17"/>
        <v>3768.5408793161778</v>
      </c>
      <c r="Z20" s="249">
        <f t="shared" si="17"/>
        <v>3930.4480803385823</v>
      </c>
      <c r="AA20" s="241"/>
      <c r="AB20" s="241"/>
      <c r="AC20" s="249">
        <v>691.70741934131786</v>
      </c>
      <c r="AD20" s="249">
        <v>743.45345158965142</v>
      </c>
      <c r="AE20" s="249">
        <v>802.79321220666804</v>
      </c>
      <c r="AF20" s="249">
        <v>871.20683130566965</v>
      </c>
      <c r="AG20" s="249">
        <v>881.51882113943475</v>
      </c>
      <c r="AH20" s="249">
        <v>838.04274447237594</v>
      </c>
      <c r="AI20" s="249">
        <v>868.77316274989812</v>
      </c>
      <c r="AJ20" s="249">
        <v>895.09030209354989</v>
      </c>
      <c r="AK20" s="249">
        <v>914.47269096979505</v>
      </c>
      <c r="AL20" s="249">
        <v>923.55852149926125</v>
      </c>
      <c r="AM20" s="249">
        <v>932.38685857482506</v>
      </c>
      <c r="AN20" s="249">
        <v>952.19912253633913</v>
      </c>
      <c r="AO20" s="249">
        <v>960.13411522414196</v>
      </c>
      <c r="AP20" s="249">
        <v>976.12228190713472</v>
      </c>
      <c r="AQ20" s="249">
        <v>990.30287837451203</v>
      </c>
      <c r="AR20" s="249">
        <v>1003.5731611703375</v>
      </c>
      <c r="AS20" s="249">
        <v>1017.5757231127759</v>
      </c>
      <c r="AT20" s="249">
        <v>1032.4837744069173</v>
      </c>
      <c r="AU20" s="249">
        <v>1046.5335884842686</v>
      </c>
      <c r="AV20" s="249">
        <v>1061.6534963047907</v>
      </c>
      <c r="AW20" s="249">
        <v>1076.6214588243804</v>
      </c>
      <c r="AX20" s="249">
        <v>1091.7272104031074</v>
      </c>
      <c r="AY20" s="249">
        <v>1107.1541690188419</v>
      </c>
      <c r="AZ20" s="249">
        <v>1122.8303970524034</v>
      </c>
      <c r="BA20" s="249">
        <v>1138.6410560153636</v>
      </c>
      <c r="BB20" s="249">
        <v>1154.7598628333053</v>
      </c>
      <c r="BC20" s="249">
        <v>1171.0534769757953</v>
      </c>
      <c r="BD20" s="249">
        <v>1187.5790801522928</v>
      </c>
      <c r="BE20" s="249">
        <v>1204.3531573584005</v>
      </c>
      <c r="BF20" s="249">
        <v>1221.3629803178233</v>
      </c>
      <c r="BG20" s="249">
        <v>1238.6061823892717</v>
      </c>
      <c r="BH20" s="249">
        <v>1256.1000795047055</v>
      </c>
      <c r="BI20" s="249">
        <v>1273.8346174222006</v>
      </c>
      <c r="BJ20" s="249">
        <v>1291.8213170003216</v>
      </c>
      <c r="BK20" s="249">
        <v>1310.0637084487269</v>
      </c>
      <c r="BL20" s="249">
        <v>1328.563054889534</v>
      </c>
      <c r="NVA20" s="232"/>
    </row>
    <row r="21" spans="1:64 10037:10037" s="247" customFormat="1" ht="21" customHeight="1" x14ac:dyDescent="0.35">
      <c r="A21" s="241"/>
      <c r="B21" s="248" t="s">
        <v>1626</v>
      </c>
      <c r="D21" s="230" t="s">
        <v>1622</v>
      </c>
      <c r="E21" s="230" t="s">
        <v>1623</v>
      </c>
      <c r="F21" s="229"/>
      <c r="G21" s="229">
        <v>29</v>
      </c>
      <c r="H21" s="243"/>
      <c r="I21" s="244"/>
      <c r="J21" s="249">
        <f t="shared" si="16"/>
        <v>243945.34716819145</v>
      </c>
      <c r="K21" s="249">
        <f t="shared" si="16"/>
        <v>294398.17524891917</v>
      </c>
      <c r="L21" s="249">
        <f t="shared" si="16"/>
        <v>348400.5692195294</v>
      </c>
      <c r="M21" s="249"/>
      <c r="N21" s="249"/>
      <c r="O21" s="249">
        <f t="shared" si="17"/>
        <v>53761.6514526561</v>
      </c>
      <c r="P21" s="249">
        <f t="shared" si="17"/>
        <v>60855.039099284484</v>
      </c>
      <c r="Q21" s="249">
        <f t="shared" si="17"/>
        <v>63055.995263282355</v>
      </c>
      <c r="R21" s="249">
        <f t="shared" si="17"/>
        <v>66272.661352968498</v>
      </c>
      <c r="S21" s="249">
        <f t="shared" si="17"/>
        <v>68985.809302554146</v>
      </c>
      <c r="T21" s="249">
        <f t="shared" si="17"/>
        <v>72004.974458055018</v>
      </c>
      <c r="U21" s="249">
        <f t="shared" si="17"/>
        <v>75088.846880122554</v>
      </c>
      <c r="V21" s="249">
        <f t="shared" si="17"/>
        <v>78318.544608187498</v>
      </c>
      <c r="W21" s="249">
        <f t="shared" si="17"/>
        <v>81683.699910721654</v>
      </c>
      <c r="X21" s="249">
        <f t="shared" si="17"/>
        <v>85192.890750076403</v>
      </c>
      <c r="Y21" s="249">
        <f t="shared" si="17"/>
        <v>88853.334003165714</v>
      </c>
      <c r="Z21" s="249">
        <f t="shared" si="17"/>
        <v>92670.64455556561</v>
      </c>
      <c r="AA21" s="241"/>
      <c r="AB21" s="241"/>
      <c r="AC21" s="249">
        <v>16992.351457167446</v>
      </c>
      <c r="AD21" s="249">
        <v>17888.958811362805</v>
      </c>
      <c r="AE21" s="249">
        <v>18880.341184125849</v>
      </c>
      <c r="AF21" s="249">
        <v>19983.128390952315</v>
      </c>
      <c r="AG21" s="249">
        <v>20979.75780262347</v>
      </c>
      <c r="AH21" s="249">
        <v>19892.152905708695</v>
      </c>
      <c r="AI21" s="249">
        <v>20501.111209902359</v>
      </c>
      <c r="AJ21" s="249">
        <v>21049.663213595668</v>
      </c>
      <c r="AK21" s="249">
        <v>21505.220839784328</v>
      </c>
      <c r="AL21" s="249">
        <v>21824.860254039053</v>
      </c>
      <c r="AM21" s="249">
        <v>22002.331768836324</v>
      </c>
      <c r="AN21" s="249">
        <v>22445.469330093125</v>
      </c>
      <c r="AO21" s="249">
        <v>22632.514907843903</v>
      </c>
      <c r="AP21" s="249">
        <v>23005.51055498367</v>
      </c>
      <c r="AQ21" s="249">
        <v>23347.783839726566</v>
      </c>
      <c r="AR21" s="249">
        <v>23670.232364716463</v>
      </c>
      <c r="AS21" s="249">
        <v>23993.172484085015</v>
      </c>
      <c r="AT21" s="249">
        <v>24341.569609253529</v>
      </c>
      <c r="AU21" s="249">
        <v>24673.387158106598</v>
      </c>
      <c r="AV21" s="249">
        <v>25030.539801902571</v>
      </c>
      <c r="AW21" s="249">
        <v>25384.919920113382</v>
      </c>
      <c r="AX21" s="249">
        <v>25741.418734181076</v>
      </c>
      <c r="AY21" s="249">
        <v>26103.876348837381</v>
      </c>
      <c r="AZ21" s="249">
        <v>26473.249525169045</v>
      </c>
      <c r="BA21" s="249">
        <v>26846.293510454263</v>
      </c>
      <c r="BB21" s="249">
        <v>27226.552122115099</v>
      </c>
      <c r="BC21" s="249">
        <v>27610.854278152288</v>
      </c>
      <c r="BD21" s="249">
        <v>28000.392790809099</v>
      </c>
      <c r="BE21" s="249">
        <v>28395.713250719007</v>
      </c>
      <c r="BF21" s="249">
        <v>28796.784708548294</v>
      </c>
      <c r="BG21" s="249">
        <v>29203.403365639664</v>
      </c>
      <c r="BH21" s="249">
        <v>29615.897590297103</v>
      </c>
      <c r="BI21" s="249">
        <v>30034.033047228957</v>
      </c>
      <c r="BJ21" s="249">
        <v>30458.089331817377</v>
      </c>
      <c r="BK21" s="249">
        <v>30888.186226493825</v>
      </c>
      <c r="BL21" s="249">
        <v>31324.368997254413</v>
      </c>
      <c r="NVA21" s="232"/>
    </row>
    <row r="22" spans="1:64 10037:10037" s="247" customFormat="1" ht="21" customHeight="1" x14ac:dyDescent="0.35">
      <c r="A22" s="241"/>
      <c r="B22" s="248" t="s">
        <v>1627</v>
      </c>
      <c r="D22" s="230" t="s">
        <v>1622</v>
      </c>
      <c r="E22" s="230" t="s">
        <v>1628</v>
      </c>
      <c r="F22" s="229"/>
      <c r="G22" s="229">
        <v>30</v>
      </c>
      <c r="H22" s="243"/>
      <c r="I22" s="244"/>
      <c r="J22" s="249">
        <f t="shared" si="16"/>
        <v>245453.83171754848</v>
      </c>
      <c r="K22" s="249">
        <f t="shared" si="16"/>
        <v>296861.63280002243</v>
      </c>
      <c r="L22" s="249">
        <f t="shared" si="16"/>
        <v>351305.33477897791</v>
      </c>
      <c r="M22" s="249"/>
      <c r="N22" s="249"/>
      <c r="O22" s="249">
        <f t="shared" si="17"/>
        <v>53471.995947654694</v>
      </c>
      <c r="P22" s="249">
        <f t="shared" si="17"/>
        <v>61533.429615090659</v>
      </c>
      <c r="Q22" s="249">
        <f t="shared" si="17"/>
        <v>63691.032583435386</v>
      </c>
      <c r="R22" s="249">
        <f t="shared" si="17"/>
        <v>66757.373571367774</v>
      </c>
      <c r="S22" s="249">
        <f t="shared" si="17"/>
        <v>69575.840851409608</v>
      </c>
      <c r="T22" s="249">
        <f t="shared" si="17"/>
        <v>72598.625656773118</v>
      </c>
      <c r="U22" s="249">
        <f t="shared" si="17"/>
        <v>75715.779162464169</v>
      </c>
      <c r="V22" s="249">
        <f t="shared" si="17"/>
        <v>78971.387129375507</v>
      </c>
      <c r="W22" s="249">
        <f t="shared" si="17"/>
        <v>82364.582491535955</v>
      </c>
      <c r="X22" s="249">
        <f t="shared" si="17"/>
        <v>85903.316073710288</v>
      </c>
      <c r="Y22" s="249">
        <f t="shared" si="17"/>
        <v>89594.100510998251</v>
      </c>
      <c r="Z22" s="249">
        <f t="shared" si="17"/>
        <v>93443.335702733471</v>
      </c>
      <c r="AA22" s="241"/>
      <c r="AB22" s="241"/>
      <c r="AC22" s="249">
        <v>16559.552251805635</v>
      </c>
      <c r="AD22" s="249">
        <v>17766.039740646487</v>
      </c>
      <c r="AE22" s="249">
        <v>19146.403955202575</v>
      </c>
      <c r="AF22" s="249">
        <v>20734.377010231154</v>
      </c>
      <c r="AG22" s="249">
        <v>20839.43329231692</v>
      </c>
      <c r="AH22" s="249">
        <v>19959.619312542582</v>
      </c>
      <c r="AI22" s="249">
        <v>20673.63339529734</v>
      </c>
      <c r="AJ22" s="249">
        <v>21284.228062774022</v>
      </c>
      <c r="AK22" s="249">
        <v>21733.171125364028</v>
      </c>
      <c r="AL22" s="249">
        <v>21942.917889541928</v>
      </c>
      <c r="AM22" s="249">
        <v>22174.649654959179</v>
      </c>
      <c r="AN22" s="249">
        <v>22639.806026866667</v>
      </c>
      <c r="AO22" s="249">
        <v>22828.471077090555</v>
      </c>
      <c r="AP22" s="249">
        <v>23205.567671404369</v>
      </c>
      <c r="AQ22" s="249">
        <v>23541.802102914684</v>
      </c>
      <c r="AR22" s="249">
        <v>23858.312523986042</v>
      </c>
      <c r="AS22" s="249">
        <v>24193.506585013762</v>
      </c>
      <c r="AT22" s="249">
        <v>24546.806547773314</v>
      </c>
      <c r="AU22" s="249">
        <v>24880.531638931978</v>
      </c>
      <c r="AV22" s="249">
        <v>25239.642237254229</v>
      </c>
      <c r="AW22" s="249">
        <v>25595.605286277954</v>
      </c>
      <c r="AX22" s="249">
        <v>25955.020843366525</v>
      </c>
      <c r="AY22" s="249">
        <v>26321.944799258112</v>
      </c>
      <c r="AZ22" s="249">
        <v>26694.421486750867</v>
      </c>
      <c r="BA22" s="249">
        <v>27070.254101071947</v>
      </c>
      <c r="BB22" s="249">
        <v>27453.455531946438</v>
      </c>
      <c r="BC22" s="249">
        <v>27840.872858517578</v>
      </c>
      <c r="BD22" s="249">
        <v>28233.794683659507</v>
      </c>
      <c r="BE22" s="249">
        <v>28632.580105710782</v>
      </c>
      <c r="BF22" s="249">
        <v>29036.941284339999</v>
      </c>
      <c r="BG22" s="249">
        <v>29446.882248918089</v>
      </c>
      <c r="BH22" s="249">
        <v>29862.792174791168</v>
      </c>
      <c r="BI22" s="249">
        <v>30284.426087288997</v>
      </c>
      <c r="BJ22" s="249">
        <v>30712.047902323997</v>
      </c>
      <c r="BK22" s="249">
        <v>31145.742215590282</v>
      </c>
      <c r="BL22" s="249">
        <v>31585.545584819192</v>
      </c>
      <c r="NVA22" s="232"/>
    </row>
    <row r="23" spans="1:64 10037:10037" s="247" customFormat="1" ht="21" customHeight="1" x14ac:dyDescent="0.35">
      <c r="A23" s="241"/>
      <c r="B23" s="248" t="s">
        <v>1629</v>
      </c>
      <c r="D23" s="230" t="s">
        <v>1622</v>
      </c>
      <c r="E23" s="230" t="s">
        <v>1625</v>
      </c>
      <c r="F23" s="229"/>
      <c r="G23" s="229">
        <v>31</v>
      </c>
      <c r="H23" s="243"/>
      <c r="I23" s="244"/>
      <c r="J23" s="249">
        <f t="shared" si="16"/>
        <v>7914.1087720355172</v>
      </c>
      <c r="K23" s="249">
        <f t="shared" si="16"/>
        <v>9616.7063990150782</v>
      </c>
      <c r="L23" s="249">
        <f t="shared" si="16"/>
        <v>11380.407729708653</v>
      </c>
      <c r="M23" s="249"/>
      <c r="N23" s="249"/>
      <c r="O23" s="249">
        <f t="shared" si="17"/>
        <v>1687.0872794750737</v>
      </c>
      <c r="P23" s="249">
        <f t="shared" si="17"/>
        <v>2003.5020449234576</v>
      </c>
      <c r="Q23" s="249">
        <f t="shared" si="17"/>
        <v>2059.8913364409859</v>
      </c>
      <c r="R23" s="249">
        <f t="shared" si="17"/>
        <v>2163.6281111960002</v>
      </c>
      <c r="S23" s="249">
        <f t="shared" si="17"/>
        <v>2253.9622726597909</v>
      </c>
      <c r="T23" s="249">
        <f t="shared" si="17"/>
        <v>2351.6705322692733</v>
      </c>
      <c r="U23" s="249">
        <f t="shared" si="17"/>
        <v>2452.8789250645891</v>
      </c>
      <c r="V23" s="249">
        <f t="shared" si="17"/>
        <v>2558.194669021424</v>
      </c>
      <c r="W23" s="249">
        <f t="shared" si="17"/>
        <v>2668.1885298541029</v>
      </c>
      <c r="X23" s="249">
        <f t="shared" si="17"/>
        <v>2782.7940608379449</v>
      </c>
      <c r="Y23" s="249">
        <f t="shared" si="17"/>
        <v>2902.3672272258027</v>
      </c>
      <c r="Z23" s="249">
        <f t="shared" si="17"/>
        <v>3027.0579117908037</v>
      </c>
      <c r="AA23" s="241"/>
      <c r="AB23" s="241"/>
      <c r="AC23" s="249">
        <v>518.17750071531634</v>
      </c>
      <c r="AD23" s="249">
        <v>560.20011457028784</v>
      </c>
      <c r="AE23" s="249">
        <v>608.70966418946955</v>
      </c>
      <c r="AF23" s="249">
        <v>664.98658262325932</v>
      </c>
      <c r="AG23" s="249">
        <v>697.99995971863495</v>
      </c>
      <c r="AH23" s="249">
        <v>640.51550258156328</v>
      </c>
      <c r="AI23" s="249">
        <v>666.2064829734752</v>
      </c>
      <c r="AJ23" s="249">
        <v>688.46782033814452</v>
      </c>
      <c r="AK23" s="249">
        <v>705.2170331293662</v>
      </c>
      <c r="AL23" s="249">
        <v>713.66542773564879</v>
      </c>
      <c r="AM23" s="249">
        <v>716.95517601922165</v>
      </c>
      <c r="AN23" s="249">
        <v>733.00750744112986</v>
      </c>
      <c r="AO23" s="249">
        <v>739.11590333647257</v>
      </c>
      <c r="AP23" s="249">
        <v>751.87505189999717</v>
      </c>
      <c r="AQ23" s="249">
        <v>762.97131742332124</v>
      </c>
      <c r="AR23" s="249">
        <v>773.07831717476358</v>
      </c>
      <c r="AS23" s="249">
        <v>783.47557282660853</v>
      </c>
      <c r="AT23" s="249">
        <v>795.11664226790117</v>
      </c>
      <c r="AU23" s="249">
        <v>805.98574086258634</v>
      </c>
      <c r="AV23" s="249">
        <v>817.68796242965618</v>
      </c>
      <c r="AW23" s="249">
        <v>829.20522177234659</v>
      </c>
      <c r="AX23" s="249">
        <v>840.79615503342586</v>
      </c>
      <c r="AY23" s="249">
        <v>852.64677665869192</v>
      </c>
      <c r="AZ23" s="249">
        <v>864.75173732930637</v>
      </c>
      <c r="BA23" s="249">
        <v>876.93787896505228</v>
      </c>
      <c r="BB23" s="249">
        <v>889.35450313298406</v>
      </c>
      <c r="BC23" s="249">
        <v>901.89614775606628</v>
      </c>
      <c r="BD23" s="249">
        <v>914.61705980321722</v>
      </c>
      <c r="BE23" s="249">
        <v>927.53571813793064</v>
      </c>
      <c r="BF23" s="249">
        <v>940.64128289679729</v>
      </c>
      <c r="BG23" s="249">
        <v>953.92195337110866</v>
      </c>
      <c r="BH23" s="249">
        <v>967.39416639216824</v>
      </c>
      <c r="BI23" s="249">
        <v>981.05110746252558</v>
      </c>
      <c r="BJ23" s="249">
        <v>994.90322541115574</v>
      </c>
      <c r="BK23" s="249">
        <v>1008.9533043925452</v>
      </c>
      <c r="BL23" s="249">
        <v>1023.2013819871025</v>
      </c>
      <c r="NVA23" s="232"/>
    </row>
    <row r="24" spans="1:64 10037:10037" s="247" customFormat="1" ht="21" customHeight="1" x14ac:dyDescent="0.35">
      <c r="A24" s="241"/>
      <c r="B24" s="252" t="s">
        <v>1630</v>
      </c>
      <c r="D24" s="230" t="s">
        <v>1622</v>
      </c>
      <c r="E24" s="230" t="s">
        <v>1625</v>
      </c>
      <c r="F24" s="229"/>
      <c r="G24" s="229"/>
      <c r="H24" s="243"/>
      <c r="I24" s="244"/>
      <c r="J24" s="249"/>
      <c r="K24" s="249"/>
      <c r="L24" s="249"/>
      <c r="M24" s="249"/>
      <c r="N24" s="249"/>
      <c r="O24" s="249"/>
      <c r="P24" s="249"/>
      <c r="Q24" s="249"/>
      <c r="R24" s="249"/>
      <c r="S24" s="249"/>
      <c r="T24" s="249"/>
      <c r="U24" s="249"/>
      <c r="V24" s="249"/>
      <c r="W24" s="249"/>
      <c r="X24" s="249"/>
      <c r="Y24" s="249"/>
      <c r="Z24" s="249"/>
      <c r="AA24" s="241"/>
      <c r="AB24" s="241"/>
      <c r="AC24" s="245"/>
      <c r="AD24" s="245"/>
      <c r="AE24" s="245"/>
      <c r="AF24" s="245"/>
      <c r="AG24" s="245"/>
      <c r="AH24" s="245"/>
      <c r="AI24" s="245"/>
      <c r="AJ24" s="245"/>
      <c r="AK24" s="245"/>
      <c r="AL24" s="245"/>
      <c r="AM24" s="245"/>
      <c r="AN24" s="245"/>
      <c r="AO24" s="245"/>
      <c r="AP24" s="245"/>
      <c r="AQ24" s="245"/>
      <c r="AR24" s="245"/>
      <c r="AS24" s="245"/>
      <c r="AT24" s="245"/>
      <c r="AU24" s="245"/>
      <c r="AV24" s="245"/>
      <c r="AW24" s="245"/>
      <c r="AX24" s="245"/>
      <c r="AY24" s="245"/>
      <c r="AZ24" s="245"/>
      <c r="BA24" s="245"/>
      <c r="BB24" s="245"/>
      <c r="BC24" s="245"/>
      <c r="BD24" s="245"/>
      <c r="BE24" s="245"/>
      <c r="BF24" s="245"/>
      <c r="BG24" s="245"/>
      <c r="BH24" s="245"/>
      <c r="BI24" s="245"/>
      <c r="BJ24" s="245"/>
      <c r="BK24" s="245"/>
      <c r="BL24" s="245"/>
      <c r="NVA24" s="232"/>
    </row>
    <row r="25" spans="1:64 10037:10037" s="247" customFormat="1" ht="21" customHeight="1" x14ac:dyDescent="0.35">
      <c r="A25" s="241"/>
      <c r="B25" s="253" t="s">
        <v>1631</v>
      </c>
      <c r="D25" s="230" t="s">
        <v>1622</v>
      </c>
      <c r="E25" s="230" t="s">
        <v>1628</v>
      </c>
      <c r="F25" s="229"/>
      <c r="G25" s="229">
        <v>32</v>
      </c>
      <c r="H25" s="243"/>
      <c r="I25" s="244"/>
      <c r="J25" s="249">
        <f t="shared" ref="J25:L28" si="18">SUMIFS($AC25:$BL25,$AC$5:$BL$5,J$5)</f>
        <v>21699.337269599528</v>
      </c>
      <c r="K25" s="249">
        <f t="shared" si="18"/>
        <v>25793.935490004475</v>
      </c>
      <c r="L25" s="249">
        <f t="shared" si="18"/>
        <v>30578.771686055574</v>
      </c>
      <c r="M25" s="249"/>
      <c r="N25" s="249"/>
      <c r="O25" s="249">
        <f t="shared" ref="O25:Z28" si="19">SUMIFS($AC25:$BL25,$AC$5:$BL$5,O$5,$AC$6:$BL$6,O$6)</f>
        <v>4765.7299542725295</v>
      </c>
      <c r="P25" s="249">
        <f t="shared" si="19"/>
        <v>5420.0752888599372</v>
      </c>
      <c r="Q25" s="249">
        <f t="shared" si="19"/>
        <v>5621.2036798337494</v>
      </c>
      <c r="R25" s="249">
        <f t="shared" si="19"/>
        <v>5892.328346633315</v>
      </c>
      <c r="S25" s="249">
        <f t="shared" si="19"/>
        <v>6007.6107936356893</v>
      </c>
      <c r="T25" s="249">
        <f t="shared" si="19"/>
        <v>6325.0146035018215</v>
      </c>
      <c r="U25" s="249">
        <f t="shared" si="19"/>
        <v>6587.9761631530437</v>
      </c>
      <c r="V25" s="249">
        <f t="shared" si="19"/>
        <v>6873.3339297139155</v>
      </c>
      <c r="W25" s="249">
        <f t="shared" si="19"/>
        <v>7169.6065718637801</v>
      </c>
      <c r="X25" s="249">
        <f t="shared" si="19"/>
        <v>7476.9843960247654</v>
      </c>
      <c r="Y25" s="249">
        <f t="shared" si="19"/>
        <v>7798.6612586824886</v>
      </c>
      <c r="Z25" s="249">
        <f t="shared" si="19"/>
        <v>8133.5194594845379</v>
      </c>
      <c r="AA25" s="241"/>
      <c r="AB25" s="241"/>
      <c r="AC25" s="249">
        <v>1485.8946999707016</v>
      </c>
      <c r="AD25" s="249">
        <v>1584.1896708197646</v>
      </c>
      <c r="AE25" s="249">
        <v>1695.6455834820636</v>
      </c>
      <c r="AF25" s="249">
        <v>1822.7644006661005</v>
      </c>
      <c r="AG25" s="249">
        <v>1829.5265071543181</v>
      </c>
      <c r="AH25" s="249">
        <v>1767.7843810395191</v>
      </c>
      <c r="AI25" s="249">
        <v>1826.9812140639708</v>
      </c>
      <c r="AJ25" s="249">
        <v>1877.9674381452544</v>
      </c>
      <c r="AK25" s="249">
        <v>1916.2550276245242</v>
      </c>
      <c r="AL25" s="249">
        <v>1935.8880592857931</v>
      </c>
      <c r="AM25" s="249">
        <v>1958.2239852334033</v>
      </c>
      <c r="AN25" s="249">
        <v>1998.2163021141187</v>
      </c>
      <c r="AO25" s="249">
        <v>1918.9220044111773</v>
      </c>
      <c r="AP25" s="249">
        <v>2030.9577429424974</v>
      </c>
      <c r="AQ25" s="249">
        <v>2057.7310462820151</v>
      </c>
      <c r="AR25" s="249">
        <v>2082.489349547076</v>
      </c>
      <c r="AS25" s="249">
        <v>2108.1445753428002</v>
      </c>
      <c r="AT25" s="249">
        <v>2134.3806786119449</v>
      </c>
      <c r="AU25" s="249">
        <v>2158.2094444990644</v>
      </c>
      <c r="AV25" s="249">
        <v>2200.0847465144448</v>
      </c>
      <c r="AW25" s="249">
        <v>2229.6819721395354</v>
      </c>
      <c r="AX25" s="249">
        <v>2259.7733841646018</v>
      </c>
      <c r="AY25" s="249">
        <v>2290.7980902226686</v>
      </c>
      <c r="AZ25" s="249">
        <v>2322.7624553266455</v>
      </c>
      <c r="BA25" s="249">
        <v>2355.7292662517179</v>
      </c>
      <c r="BB25" s="249">
        <v>2390.2952350584324</v>
      </c>
      <c r="BC25" s="249">
        <v>2423.5820705536303</v>
      </c>
      <c r="BD25" s="249">
        <v>2457.514587776097</v>
      </c>
      <c r="BE25" s="249">
        <v>2492.1192984081085</v>
      </c>
      <c r="BF25" s="249">
        <v>2527.3505098405603</v>
      </c>
      <c r="BG25" s="249">
        <v>2563.1534193804955</v>
      </c>
      <c r="BH25" s="249">
        <v>2599.452646178032</v>
      </c>
      <c r="BI25" s="249">
        <v>2636.0551931239611</v>
      </c>
      <c r="BJ25" s="249">
        <v>2673.2379895737695</v>
      </c>
      <c r="BK25" s="249">
        <v>2710.9895848883621</v>
      </c>
      <c r="BL25" s="249">
        <v>2749.2918850224069</v>
      </c>
      <c r="NVA25" s="232"/>
    </row>
    <row r="26" spans="1:64 10037:10037" s="247" customFormat="1" ht="21" customHeight="1" x14ac:dyDescent="0.35">
      <c r="A26" s="241"/>
      <c r="B26" s="253" t="s">
        <v>1632</v>
      </c>
      <c r="D26" s="230" t="s">
        <v>1622</v>
      </c>
      <c r="E26" s="230" t="s">
        <v>1628</v>
      </c>
      <c r="F26" s="229"/>
      <c r="G26" s="229">
        <v>33</v>
      </c>
      <c r="H26" s="243"/>
      <c r="I26" s="244"/>
      <c r="J26" s="249">
        <f t="shared" si="18"/>
        <v>102384.66950914748</v>
      </c>
      <c r="K26" s="249">
        <f t="shared" si="18"/>
        <v>123840.17432486947</v>
      </c>
      <c r="L26" s="249">
        <f t="shared" si="18"/>
        <v>146551.81885901099</v>
      </c>
      <c r="M26" s="249"/>
      <c r="N26" s="249"/>
      <c r="O26" s="249">
        <f t="shared" si="19"/>
        <v>22291.507856525579</v>
      </c>
      <c r="P26" s="249">
        <f t="shared" si="19"/>
        <v>25673.060705383235</v>
      </c>
      <c r="Q26" s="249">
        <f t="shared" si="19"/>
        <v>26573.721643806941</v>
      </c>
      <c r="R26" s="249">
        <f t="shared" si="19"/>
        <v>27846.379303431731</v>
      </c>
      <c r="S26" s="249">
        <f t="shared" si="19"/>
        <v>29024.973547650749</v>
      </c>
      <c r="T26" s="249">
        <f t="shared" si="19"/>
        <v>30285.31992770523</v>
      </c>
      <c r="U26" s="249">
        <f t="shared" si="19"/>
        <v>31585.881953749977</v>
      </c>
      <c r="V26" s="249">
        <f t="shared" si="19"/>
        <v>32943.998895763492</v>
      </c>
      <c r="W26" s="249">
        <f t="shared" si="19"/>
        <v>34359.502386498287</v>
      </c>
      <c r="X26" s="249">
        <f t="shared" si="19"/>
        <v>35835.748344340587</v>
      </c>
      <c r="Y26" s="249">
        <f t="shared" si="19"/>
        <v>37375.401607161533</v>
      </c>
      <c r="Z26" s="249">
        <f t="shared" si="19"/>
        <v>38981.166521010586</v>
      </c>
      <c r="AA26" s="241"/>
      <c r="AB26" s="241"/>
      <c r="AC26" s="249">
        <v>6893.113774575696</v>
      </c>
      <c r="AD26" s="249">
        <v>7405.5424091031591</v>
      </c>
      <c r="AE26" s="249">
        <v>7992.851672846723</v>
      </c>
      <c r="AF26" s="249">
        <v>8669.6209695005491</v>
      </c>
      <c r="AG26" s="249">
        <v>8679.0104813365288</v>
      </c>
      <c r="AH26" s="249">
        <v>8324.4292545461576</v>
      </c>
      <c r="AI26" s="249">
        <v>8625.0055053399537</v>
      </c>
      <c r="AJ26" s="249">
        <v>8881.0927555496819</v>
      </c>
      <c r="AK26" s="249">
        <v>9067.6233829173034</v>
      </c>
      <c r="AL26" s="249">
        <v>9151.2038897348211</v>
      </c>
      <c r="AM26" s="249">
        <v>9250.3645054984645</v>
      </c>
      <c r="AN26" s="249">
        <v>9444.8109081984476</v>
      </c>
      <c r="AO26" s="249">
        <v>9523.5176657667689</v>
      </c>
      <c r="AP26" s="249">
        <v>9680.7572938414614</v>
      </c>
      <c r="AQ26" s="249">
        <v>9820.6985880425218</v>
      </c>
      <c r="AR26" s="249">
        <v>9952.4867489394346</v>
      </c>
      <c r="AS26" s="249">
        <v>10092.711249300242</v>
      </c>
      <c r="AT26" s="249">
        <v>10240.121929465553</v>
      </c>
      <c r="AU26" s="249">
        <v>10379.301358187297</v>
      </c>
      <c r="AV26" s="249">
        <v>10529.063504360889</v>
      </c>
      <c r="AW26" s="249">
        <v>10677.517091201789</v>
      </c>
      <c r="AX26" s="249">
        <v>10827.460329254664</v>
      </c>
      <c r="AY26" s="249">
        <v>10980.580705809827</v>
      </c>
      <c r="AZ26" s="249">
        <v>11135.957860699004</v>
      </c>
      <c r="BA26" s="249">
        <v>11292.729148664857</v>
      </c>
      <c r="BB26" s="249">
        <v>11452.579011998429</v>
      </c>
      <c r="BC26" s="249">
        <v>11614.194225835001</v>
      </c>
      <c r="BD26" s="249">
        <v>11778.112724395814</v>
      </c>
      <c r="BE26" s="249">
        <v>11944.476893545514</v>
      </c>
      <c r="BF26" s="249">
        <v>12113.158726399261</v>
      </c>
      <c r="BG26" s="249">
        <v>12284.168877896804</v>
      </c>
      <c r="BH26" s="249">
        <v>12457.670830512396</v>
      </c>
      <c r="BI26" s="249">
        <v>12633.561898752338</v>
      </c>
      <c r="BJ26" s="249">
        <v>12811.951241512872</v>
      </c>
      <c r="BK26" s="249">
        <v>12992.872982008357</v>
      </c>
      <c r="BL26" s="249">
        <v>13176.342297489355</v>
      </c>
      <c r="NVA26" s="232"/>
    </row>
    <row r="27" spans="1:64 10037:10037" s="247" customFormat="1" ht="21" customHeight="1" x14ac:dyDescent="0.35">
      <c r="A27" s="241"/>
      <c r="B27" s="253" t="s">
        <v>1633</v>
      </c>
      <c r="D27" s="230" t="s">
        <v>1622</v>
      </c>
      <c r="E27" s="230" t="s">
        <v>1625</v>
      </c>
      <c r="F27" s="229"/>
      <c r="G27" s="229">
        <v>34</v>
      </c>
      <c r="H27" s="243"/>
      <c r="I27" s="244"/>
      <c r="J27" s="249">
        <f t="shared" si="18"/>
        <v>11305.373872699707</v>
      </c>
      <c r="K27" s="249">
        <f t="shared" si="18"/>
        <v>13737.061476234321</v>
      </c>
      <c r="L27" s="249">
        <f t="shared" si="18"/>
        <v>16256.368828701829</v>
      </c>
      <c r="M27" s="249"/>
      <c r="N27" s="249"/>
      <c r="O27" s="249">
        <f t="shared" si="19"/>
        <v>2409.8481568105553</v>
      </c>
      <c r="P27" s="249">
        <f t="shared" si="19"/>
        <v>2861.954381868075</v>
      </c>
      <c r="Q27" s="249">
        <f t="shared" si="19"/>
        <v>2943.4441904755686</v>
      </c>
      <c r="R27" s="249">
        <f t="shared" si="19"/>
        <v>3090.1271435455074</v>
      </c>
      <c r="S27" s="249">
        <f t="shared" si="19"/>
        <v>3219.7597621554141</v>
      </c>
      <c r="T27" s="249">
        <f t="shared" si="19"/>
        <v>3359.2217443617483</v>
      </c>
      <c r="U27" s="249">
        <f t="shared" si="19"/>
        <v>3503.8165852149164</v>
      </c>
      <c r="V27" s="249">
        <f t="shared" si="19"/>
        <v>3654.2633845022397</v>
      </c>
      <c r="W27" s="249">
        <f t="shared" si="19"/>
        <v>3811.3772035909974</v>
      </c>
      <c r="X27" s="249">
        <f t="shared" si="19"/>
        <v>3975.0904168170637</v>
      </c>
      <c r="Y27" s="249">
        <f t="shared" si="19"/>
        <v>4145.8927753606677</v>
      </c>
      <c r="Z27" s="249">
        <f t="shared" si="19"/>
        <v>4324.0084329331003</v>
      </c>
      <c r="AA27" s="241"/>
      <c r="AB27" s="241"/>
      <c r="AC27" s="249">
        <v>738.49277457740766</v>
      </c>
      <c r="AD27" s="249">
        <v>800.06373142532016</v>
      </c>
      <c r="AE27" s="249">
        <v>871.29165080782718</v>
      </c>
      <c r="AF27" s="249">
        <v>954.08994201307235</v>
      </c>
      <c r="AG27" s="249">
        <v>992.92350339011625</v>
      </c>
      <c r="AH27" s="249">
        <v>914.94093646488625</v>
      </c>
      <c r="AI27" s="249">
        <v>951.9950504612566</v>
      </c>
      <c r="AJ27" s="249">
        <v>983.90062745880346</v>
      </c>
      <c r="AK27" s="249">
        <v>1007.5485125555084</v>
      </c>
      <c r="AL27" s="249">
        <v>1018.77481236942</v>
      </c>
      <c r="AM27" s="249">
        <v>1024.2035872550739</v>
      </c>
      <c r="AN27" s="249">
        <v>1047.1487439210132</v>
      </c>
      <c r="AO27" s="249">
        <v>1055.8749834536884</v>
      </c>
      <c r="AP27" s="249">
        <v>1074.0539717273639</v>
      </c>
      <c r="AQ27" s="249">
        <v>1089.8308069743618</v>
      </c>
      <c r="AR27" s="249">
        <v>1104.2302084976614</v>
      </c>
      <c r="AS27" s="249">
        <v>1119.1849028201036</v>
      </c>
      <c r="AT27" s="249">
        <v>1135.8066330439835</v>
      </c>
      <c r="AU27" s="249">
        <v>1151.3217636405034</v>
      </c>
      <c r="AV27" s="249">
        <v>1168.024950173196</v>
      </c>
      <c r="AW27" s="249">
        <v>1184.469871401217</v>
      </c>
      <c r="AX27" s="249">
        <v>1201.0317076759161</v>
      </c>
      <c r="AY27" s="249">
        <v>1217.9719700321111</v>
      </c>
      <c r="AZ27" s="249">
        <v>1235.2597067942124</v>
      </c>
      <c r="BA27" s="249">
        <v>1252.6639947005024</v>
      </c>
      <c r="BB27" s="249">
        <v>1270.398885136002</v>
      </c>
      <c r="BC27" s="249">
        <v>1288.3143237544932</v>
      </c>
      <c r="BD27" s="249">
        <v>1306.4871029163164</v>
      </c>
      <c r="BE27" s="249">
        <v>1324.9417970833867</v>
      </c>
      <c r="BF27" s="249">
        <v>1343.6615168173601</v>
      </c>
      <c r="BG27" s="249">
        <v>1362.6318335714107</v>
      </c>
      <c r="BH27" s="249">
        <v>1381.8762053738196</v>
      </c>
      <c r="BI27" s="249">
        <v>1401.3847364154376</v>
      </c>
      <c r="BJ27" s="249">
        <v>1421.172058631103</v>
      </c>
      <c r="BK27" s="249">
        <v>1441.2419258811904</v>
      </c>
      <c r="BL27" s="249">
        <v>1461.5944484208062</v>
      </c>
      <c r="NVA27" s="232"/>
    </row>
    <row r="28" spans="1:64 10037:10037" s="247" customFormat="1" ht="21" customHeight="1" x14ac:dyDescent="0.35">
      <c r="A28" s="241"/>
      <c r="B28" s="252" t="str">
        <f>_xlfn.CONCAT("Total ",B24)</f>
        <v>Total 60600 Office Expenses</v>
      </c>
      <c r="D28" s="230"/>
      <c r="E28" s="230"/>
      <c r="F28" s="229"/>
      <c r="G28" s="229"/>
      <c r="H28" s="243"/>
      <c r="I28" s="244"/>
      <c r="J28" s="245">
        <f t="shared" si="18"/>
        <v>135389.3806514467</v>
      </c>
      <c r="K28" s="245">
        <f t="shared" si="18"/>
        <v>163371.17129110821</v>
      </c>
      <c r="L28" s="245">
        <f t="shared" si="18"/>
        <v>193386.95937376842</v>
      </c>
      <c r="M28" s="241"/>
      <c r="N28" s="246"/>
      <c r="O28" s="245">
        <f t="shared" si="19"/>
        <v>29467.085967608662</v>
      </c>
      <c r="P28" s="245">
        <f t="shared" si="19"/>
        <v>33955.090376111249</v>
      </c>
      <c r="Q28" s="245">
        <f t="shared" si="19"/>
        <v>35138.369514116261</v>
      </c>
      <c r="R28" s="245">
        <f t="shared" si="19"/>
        <v>36828.834793610557</v>
      </c>
      <c r="S28" s="245">
        <f t="shared" si="19"/>
        <v>38252.34410344185</v>
      </c>
      <c r="T28" s="245">
        <f t="shared" si="19"/>
        <v>39969.556275568801</v>
      </c>
      <c r="U28" s="245">
        <f t="shared" si="19"/>
        <v>41677.674702117933</v>
      </c>
      <c r="V28" s="245">
        <f t="shared" si="19"/>
        <v>43471.596209979645</v>
      </c>
      <c r="W28" s="245">
        <f t="shared" si="19"/>
        <v>45340.486161953071</v>
      </c>
      <c r="X28" s="245">
        <f t="shared" si="19"/>
        <v>47287.823157182414</v>
      </c>
      <c r="Y28" s="245">
        <f t="shared" si="19"/>
        <v>49319.955641204695</v>
      </c>
      <c r="Z28" s="245">
        <f t="shared" si="19"/>
        <v>51438.694413428224</v>
      </c>
      <c r="AA28" s="241"/>
      <c r="AB28" s="241"/>
      <c r="AC28" s="254">
        <f>SUBTOTAL(9,AC24:AC27)</f>
        <v>9117.5012491238049</v>
      </c>
      <c r="AD28" s="254">
        <f t="shared" ref="AD28:BL28" si="20">SUBTOTAL(9,AD24:AD27)</f>
        <v>9789.7958113482437</v>
      </c>
      <c r="AE28" s="254">
        <f t="shared" si="20"/>
        <v>10559.788907136613</v>
      </c>
      <c r="AF28" s="254">
        <f t="shared" si="20"/>
        <v>11446.475312179722</v>
      </c>
      <c r="AG28" s="254">
        <f t="shared" si="20"/>
        <v>11501.460491880964</v>
      </c>
      <c r="AH28" s="254">
        <f t="shared" si="20"/>
        <v>11007.154572050562</v>
      </c>
      <c r="AI28" s="254">
        <f t="shared" si="20"/>
        <v>11403.981769865182</v>
      </c>
      <c r="AJ28" s="254">
        <f t="shared" si="20"/>
        <v>11742.96082115374</v>
      </c>
      <c r="AK28" s="254">
        <f t="shared" si="20"/>
        <v>11991.426923097335</v>
      </c>
      <c r="AL28" s="254">
        <f t="shared" si="20"/>
        <v>12105.866761390034</v>
      </c>
      <c r="AM28" s="254">
        <f t="shared" si="20"/>
        <v>12232.792077986942</v>
      </c>
      <c r="AN28" s="254">
        <f t="shared" si="20"/>
        <v>12490.175954233579</v>
      </c>
      <c r="AO28" s="254">
        <f t="shared" si="20"/>
        <v>12498.314653631634</v>
      </c>
      <c r="AP28" s="254">
        <f t="shared" si="20"/>
        <v>12785.769008511323</v>
      </c>
      <c r="AQ28" s="254">
        <f t="shared" si="20"/>
        <v>12968.260441298899</v>
      </c>
      <c r="AR28" s="254">
        <f t="shared" si="20"/>
        <v>13139.206306984172</v>
      </c>
      <c r="AS28" s="254">
        <f t="shared" si="20"/>
        <v>13320.040727463145</v>
      </c>
      <c r="AT28" s="254">
        <f t="shared" si="20"/>
        <v>13510.309241121482</v>
      </c>
      <c r="AU28" s="254">
        <f t="shared" si="20"/>
        <v>13688.832566326862</v>
      </c>
      <c r="AV28" s="254">
        <f t="shared" si="20"/>
        <v>13897.17320104853</v>
      </c>
      <c r="AW28" s="254">
        <f t="shared" si="20"/>
        <v>14091.668934742542</v>
      </c>
      <c r="AX28" s="254">
        <f t="shared" si="20"/>
        <v>14288.265421095182</v>
      </c>
      <c r="AY28" s="254">
        <f t="shared" si="20"/>
        <v>14489.350766064606</v>
      </c>
      <c r="AZ28" s="254">
        <f t="shared" si="20"/>
        <v>14693.980022819862</v>
      </c>
      <c r="BA28" s="254">
        <f t="shared" si="20"/>
        <v>14901.122409617077</v>
      </c>
      <c r="BB28" s="254">
        <f t="shared" si="20"/>
        <v>15113.273132192864</v>
      </c>
      <c r="BC28" s="254">
        <f t="shared" si="20"/>
        <v>15326.090620143124</v>
      </c>
      <c r="BD28" s="254">
        <f t="shared" si="20"/>
        <v>15542.114415088228</v>
      </c>
      <c r="BE28" s="254">
        <f t="shared" si="20"/>
        <v>15761.53798903701</v>
      </c>
      <c r="BF28" s="254">
        <f t="shared" si="20"/>
        <v>15984.17075305718</v>
      </c>
      <c r="BG28" s="254">
        <f t="shared" si="20"/>
        <v>16209.954130848711</v>
      </c>
      <c r="BH28" s="254">
        <f t="shared" si="20"/>
        <v>16438.999682064248</v>
      </c>
      <c r="BI28" s="254">
        <f t="shared" si="20"/>
        <v>16671.001828291737</v>
      </c>
      <c r="BJ28" s="254">
        <f t="shared" si="20"/>
        <v>16906.361289717745</v>
      </c>
      <c r="BK28" s="254">
        <f t="shared" si="20"/>
        <v>17145.104492777911</v>
      </c>
      <c r="BL28" s="254">
        <f t="shared" si="20"/>
        <v>17387.228630932568</v>
      </c>
      <c r="NVA28" s="232"/>
    </row>
    <row r="29" spans="1:64 10037:10037" s="247" customFormat="1" ht="21" customHeight="1" x14ac:dyDescent="0.35">
      <c r="A29" s="241"/>
      <c r="B29" s="252" t="s">
        <v>1634</v>
      </c>
      <c r="D29" s="230" t="s">
        <v>1635</v>
      </c>
      <c r="E29" s="230" t="s">
        <v>1636</v>
      </c>
      <c r="F29" s="229"/>
      <c r="G29" s="229"/>
      <c r="H29" s="243"/>
      <c r="I29" s="244"/>
      <c r="J29" s="251"/>
      <c r="K29" s="251"/>
      <c r="L29" s="251"/>
      <c r="M29" s="241"/>
      <c r="N29" s="246"/>
      <c r="O29" s="251"/>
      <c r="P29" s="251"/>
      <c r="Q29" s="251"/>
      <c r="R29" s="251"/>
      <c r="S29" s="251"/>
      <c r="T29" s="251"/>
      <c r="U29" s="251"/>
      <c r="V29" s="251"/>
      <c r="W29" s="251"/>
      <c r="X29" s="251"/>
      <c r="Y29" s="251"/>
      <c r="Z29" s="251"/>
      <c r="AA29" s="241"/>
      <c r="AB29" s="241"/>
      <c r="AC29" s="251"/>
      <c r="AD29" s="251"/>
      <c r="AE29" s="251"/>
      <c r="AF29" s="251"/>
      <c r="AG29" s="251"/>
      <c r="AH29" s="251"/>
      <c r="AI29" s="251"/>
      <c r="AJ29" s="251"/>
      <c r="AK29" s="251"/>
      <c r="AL29" s="251"/>
      <c r="AM29" s="251"/>
      <c r="AN29" s="251"/>
      <c r="AO29" s="251"/>
      <c r="AP29" s="251"/>
      <c r="AQ29" s="251"/>
      <c r="AR29" s="251"/>
      <c r="AS29" s="251"/>
      <c r="AT29" s="251"/>
      <c r="AU29" s="251"/>
      <c r="AV29" s="251"/>
      <c r="AW29" s="251"/>
      <c r="AX29" s="251"/>
      <c r="AY29" s="251"/>
      <c r="AZ29" s="251"/>
      <c r="BA29" s="251"/>
      <c r="BB29" s="251"/>
      <c r="BC29" s="251"/>
      <c r="BD29" s="251"/>
      <c r="BE29" s="251"/>
      <c r="BF29" s="251"/>
      <c r="BG29" s="251"/>
      <c r="BH29" s="251"/>
      <c r="BI29" s="251"/>
      <c r="BJ29" s="251"/>
      <c r="BK29" s="251"/>
      <c r="BL29" s="251"/>
      <c r="NVA29" s="232"/>
    </row>
    <row r="30" spans="1:64 10037:10037" s="247" customFormat="1" ht="21" customHeight="1" x14ac:dyDescent="0.35">
      <c r="A30" s="241"/>
      <c r="B30" s="253" t="s">
        <v>1637</v>
      </c>
      <c r="D30" s="230" t="s">
        <v>1635</v>
      </c>
      <c r="E30" s="230" t="s">
        <v>1636</v>
      </c>
      <c r="F30" s="229"/>
      <c r="G30" s="229">
        <v>35</v>
      </c>
      <c r="H30" s="243"/>
      <c r="I30" s="244"/>
      <c r="J30" s="249">
        <f t="shared" ref="J30:L34" si="21">SUMIFS($AC30:$BL30,$AC$5:$BL$5,J$5)</f>
        <v>27715.793804001638</v>
      </c>
      <c r="K30" s="249">
        <f t="shared" si="21"/>
        <v>33494.609553221409</v>
      </c>
      <c r="L30" s="249">
        <f t="shared" si="21"/>
        <v>39637.662019473035</v>
      </c>
      <c r="M30" s="249"/>
      <c r="N30" s="249"/>
      <c r="O30" s="249">
        <f t="shared" ref="O30:Z34" si="22">SUMIFS($AC30:$BL30,$AC$5:$BL$5,O$5,$AC$6:$BL$6,O$6)</f>
        <v>6061.232592669503</v>
      </c>
      <c r="P30" s="249">
        <f t="shared" si="22"/>
        <v>6936.3878502734879</v>
      </c>
      <c r="Q30" s="249">
        <f t="shared" si="22"/>
        <v>7184.7789480031533</v>
      </c>
      <c r="R30" s="249">
        <f t="shared" si="22"/>
        <v>7533.3944130554892</v>
      </c>
      <c r="S30" s="249">
        <f t="shared" si="22"/>
        <v>7849.8768783009527</v>
      </c>
      <c r="T30" s="249">
        <f t="shared" si="22"/>
        <v>8191.4588380277146</v>
      </c>
      <c r="U30" s="249">
        <f t="shared" si="22"/>
        <v>8542.9414840914105</v>
      </c>
      <c r="V30" s="249">
        <f t="shared" si="22"/>
        <v>8910.3323528013334</v>
      </c>
      <c r="W30" s="249">
        <f t="shared" si="22"/>
        <v>9293.1663618126368</v>
      </c>
      <c r="X30" s="249">
        <f t="shared" si="22"/>
        <v>9692.4424820308323</v>
      </c>
      <c r="Y30" s="249">
        <f t="shared" si="22"/>
        <v>10108.873173844397</v>
      </c>
      <c r="Z30" s="249">
        <f t="shared" si="22"/>
        <v>10543.180001785169</v>
      </c>
      <c r="AA30" s="241"/>
      <c r="AB30" s="241"/>
      <c r="AC30" s="249">
        <v>1885.6937198992364</v>
      </c>
      <c r="AD30" s="249">
        <v>2014.5107558970958</v>
      </c>
      <c r="AE30" s="249">
        <v>2161.0281168731713</v>
      </c>
      <c r="AF30" s="249">
        <v>2328.6355772325414</v>
      </c>
      <c r="AG30" s="249">
        <v>2351.9669069103438</v>
      </c>
      <c r="AH30" s="249">
        <v>2255.7853661306021</v>
      </c>
      <c r="AI30" s="249">
        <v>2333.5046118391883</v>
      </c>
      <c r="AJ30" s="249">
        <v>2400.4933215870278</v>
      </c>
      <c r="AK30" s="249">
        <v>2450.7810145769377</v>
      </c>
      <c r="AL30" s="249">
        <v>2476.4315564192607</v>
      </c>
      <c r="AM30" s="249">
        <v>2502.5691328161338</v>
      </c>
      <c r="AN30" s="249">
        <v>2554.3937238200951</v>
      </c>
      <c r="AO30" s="249">
        <v>2575.6803381852624</v>
      </c>
      <c r="AP30" s="249">
        <v>2618.0610902958256</v>
      </c>
      <c r="AQ30" s="249">
        <v>2656.1354498198652</v>
      </c>
      <c r="AR30" s="249">
        <v>2692.0724759873769</v>
      </c>
      <c r="AS30" s="249">
        <v>2729.809636911798</v>
      </c>
      <c r="AT30" s="249">
        <v>2769.5767251285392</v>
      </c>
      <c r="AU30" s="249">
        <v>2807.2337503575168</v>
      </c>
      <c r="AV30" s="249">
        <v>2847.7555974876614</v>
      </c>
      <c r="AW30" s="249">
        <v>2887.9521362462328</v>
      </c>
      <c r="AX30" s="249">
        <v>2928.5200563708468</v>
      </c>
      <c r="AY30" s="249">
        <v>2969.8983829379545</v>
      </c>
      <c r="AZ30" s="249">
        <v>3011.9139134925313</v>
      </c>
      <c r="BA30" s="249">
        <v>3054.3229214562298</v>
      </c>
      <c r="BB30" s="249">
        <v>3097.563526398505</v>
      </c>
      <c r="BC30" s="249">
        <v>3141.2799139579029</v>
      </c>
      <c r="BD30" s="249">
        <v>3185.612275057445</v>
      </c>
      <c r="BE30" s="249">
        <v>3230.6034133275998</v>
      </c>
      <c r="BF30" s="249">
        <v>3276.226793645787</v>
      </c>
      <c r="BG30" s="249">
        <v>3322.4815476726067</v>
      </c>
      <c r="BH30" s="249">
        <v>3369.4093072604733</v>
      </c>
      <c r="BI30" s="249">
        <v>3416.9823189113176</v>
      </c>
      <c r="BJ30" s="249">
        <v>3465.2302397781655</v>
      </c>
      <c r="BK30" s="249">
        <v>3514.1633836042915</v>
      </c>
      <c r="BL30" s="249">
        <v>3563.7863784027127</v>
      </c>
      <c r="NVA30" s="232"/>
    </row>
    <row r="31" spans="1:64 10037:10037" s="247" customFormat="1" ht="21" customHeight="1" x14ac:dyDescent="0.35">
      <c r="A31" s="241"/>
      <c r="B31" s="253" t="s">
        <v>1638</v>
      </c>
      <c r="D31" s="230" t="s">
        <v>1635</v>
      </c>
      <c r="E31" s="230" t="s">
        <v>1636</v>
      </c>
      <c r="F31" s="229"/>
      <c r="G31" s="229">
        <v>36</v>
      </c>
      <c r="H31" s="243"/>
      <c r="I31" s="244"/>
      <c r="J31" s="249">
        <f t="shared" si="21"/>
        <v>0</v>
      </c>
      <c r="K31" s="249">
        <f t="shared" si="21"/>
        <v>0</v>
      </c>
      <c r="L31" s="249">
        <f t="shared" si="21"/>
        <v>0</v>
      </c>
      <c r="M31" s="249"/>
      <c r="N31" s="249"/>
      <c r="O31" s="249">
        <f t="shared" si="22"/>
        <v>0</v>
      </c>
      <c r="P31" s="249">
        <f t="shared" si="22"/>
        <v>0</v>
      </c>
      <c r="Q31" s="249">
        <f t="shared" si="22"/>
        <v>0</v>
      </c>
      <c r="R31" s="249">
        <f t="shared" si="22"/>
        <v>0</v>
      </c>
      <c r="S31" s="249">
        <f t="shared" si="22"/>
        <v>0</v>
      </c>
      <c r="T31" s="249">
        <f t="shared" si="22"/>
        <v>0</v>
      </c>
      <c r="U31" s="249">
        <f t="shared" si="22"/>
        <v>0</v>
      </c>
      <c r="V31" s="249">
        <f t="shared" si="22"/>
        <v>0</v>
      </c>
      <c r="W31" s="249">
        <f t="shared" si="22"/>
        <v>0</v>
      </c>
      <c r="X31" s="249">
        <f t="shared" si="22"/>
        <v>0</v>
      </c>
      <c r="Y31" s="249">
        <f t="shared" si="22"/>
        <v>0</v>
      </c>
      <c r="Z31" s="249">
        <f t="shared" si="22"/>
        <v>0</v>
      </c>
      <c r="AA31" s="241"/>
      <c r="AB31" s="241"/>
      <c r="AC31" s="249">
        <v>0</v>
      </c>
      <c r="AD31" s="249">
        <v>0</v>
      </c>
      <c r="AE31" s="249">
        <v>0</v>
      </c>
      <c r="AF31" s="249">
        <v>0</v>
      </c>
      <c r="AG31" s="249">
        <v>0</v>
      </c>
      <c r="AH31" s="249">
        <v>0</v>
      </c>
      <c r="AI31" s="249">
        <v>0</v>
      </c>
      <c r="AJ31" s="249">
        <v>0</v>
      </c>
      <c r="AK31" s="249">
        <v>0</v>
      </c>
      <c r="AL31" s="249">
        <v>0</v>
      </c>
      <c r="AM31" s="249">
        <v>0</v>
      </c>
      <c r="AN31" s="249">
        <v>0</v>
      </c>
      <c r="AO31" s="249">
        <v>0</v>
      </c>
      <c r="AP31" s="249">
        <v>0</v>
      </c>
      <c r="AQ31" s="249">
        <v>0</v>
      </c>
      <c r="AR31" s="249">
        <v>0</v>
      </c>
      <c r="AS31" s="249">
        <v>0</v>
      </c>
      <c r="AT31" s="249">
        <v>0</v>
      </c>
      <c r="AU31" s="249">
        <v>0</v>
      </c>
      <c r="AV31" s="249">
        <v>0</v>
      </c>
      <c r="AW31" s="249">
        <v>0</v>
      </c>
      <c r="AX31" s="249">
        <v>0</v>
      </c>
      <c r="AY31" s="249">
        <v>0</v>
      </c>
      <c r="AZ31" s="249">
        <v>0</v>
      </c>
      <c r="BA31" s="249">
        <v>0</v>
      </c>
      <c r="BB31" s="249">
        <v>0</v>
      </c>
      <c r="BC31" s="249">
        <v>0</v>
      </c>
      <c r="BD31" s="249">
        <v>0</v>
      </c>
      <c r="BE31" s="249">
        <v>0</v>
      </c>
      <c r="BF31" s="249">
        <v>0</v>
      </c>
      <c r="BG31" s="249">
        <v>0</v>
      </c>
      <c r="BH31" s="249">
        <v>0</v>
      </c>
      <c r="BI31" s="249">
        <v>0</v>
      </c>
      <c r="BJ31" s="249">
        <v>0</v>
      </c>
      <c r="BK31" s="249">
        <v>0</v>
      </c>
      <c r="BL31" s="249">
        <v>0</v>
      </c>
      <c r="NVA31" s="232"/>
    </row>
    <row r="32" spans="1:64 10037:10037" s="247" customFormat="1" ht="21" customHeight="1" x14ac:dyDescent="0.35">
      <c r="A32" s="241"/>
      <c r="B32" s="253" t="s">
        <v>1639</v>
      </c>
      <c r="D32" s="230" t="s">
        <v>1635</v>
      </c>
      <c r="E32" s="230" t="s">
        <v>1636</v>
      </c>
      <c r="F32" s="229"/>
      <c r="G32" s="229">
        <v>37</v>
      </c>
      <c r="H32" s="243"/>
      <c r="I32" s="244"/>
      <c r="J32" s="249">
        <f t="shared" si="21"/>
        <v>40469.921913370934</v>
      </c>
      <c r="K32" s="249">
        <f t="shared" si="21"/>
        <v>49008.992345079991</v>
      </c>
      <c r="L32" s="249">
        <f t="shared" si="21"/>
        <v>57998.328112148658</v>
      </c>
      <c r="M32" s="249"/>
      <c r="N32" s="249"/>
      <c r="O32" s="249">
        <f t="shared" si="22"/>
        <v>8774.8138484213559</v>
      </c>
      <c r="P32" s="249">
        <f t="shared" si="22"/>
        <v>10170.182229617532</v>
      </c>
      <c r="Q32" s="249">
        <f t="shared" si="22"/>
        <v>10493.267546977182</v>
      </c>
      <c r="R32" s="249">
        <f t="shared" si="22"/>
        <v>11031.658288354871</v>
      </c>
      <c r="S32" s="249">
        <f t="shared" si="22"/>
        <v>11485.16043247913</v>
      </c>
      <c r="T32" s="249">
        <f t="shared" si="22"/>
        <v>11985.906870117617</v>
      </c>
      <c r="U32" s="249">
        <f t="shared" si="22"/>
        <v>12500.385935344824</v>
      </c>
      <c r="V32" s="249">
        <f t="shared" si="22"/>
        <v>13037.539107138426</v>
      </c>
      <c r="W32" s="249">
        <f t="shared" si="22"/>
        <v>13597.950165929364</v>
      </c>
      <c r="X32" s="249">
        <f t="shared" si="22"/>
        <v>14182.052493468098</v>
      </c>
      <c r="Y32" s="249">
        <f t="shared" si="22"/>
        <v>14791.431346266108</v>
      </c>
      <c r="Z32" s="249">
        <f t="shared" si="22"/>
        <v>15426.894106485091</v>
      </c>
      <c r="AA32" s="241"/>
      <c r="AB32" s="241"/>
      <c r="AC32" s="249">
        <v>2742.2514095532997</v>
      </c>
      <c r="AD32" s="249">
        <v>2917.3562377880221</v>
      </c>
      <c r="AE32" s="249">
        <v>3115.2062010800346</v>
      </c>
      <c r="AF32" s="249">
        <v>3340.086837030849</v>
      </c>
      <c r="AG32" s="249">
        <v>3542.1208666460498</v>
      </c>
      <c r="AH32" s="249">
        <v>3287.9745259406336</v>
      </c>
      <c r="AI32" s="249">
        <v>3402.5763803819736</v>
      </c>
      <c r="AJ32" s="249">
        <v>3504.4726103267035</v>
      </c>
      <c r="AK32" s="249">
        <v>3586.2185562685036</v>
      </c>
      <c r="AL32" s="249">
        <v>3637.9062173084112</v>
      </c>
      <c r="AM32" s="249">
        <v>3658.0211409475082</v>
      </c>
      <c r="AN32" s="249">
        <v>3735.7309300989514</v>
      </c>
      <c r="AO32" s="249">
        <v>3766.8620211831089</v>
      </c>
      <c r="AP32" s="249">
        <v>3830.6120083233077</v>
      </c>
      <c r="AQ32" s="249">
        <v>3887.686402972713</v>
      </c>
      <c r="AR32" s="249">
        <v>3940.4432761459507</v>
      </c>
      <c r="AS32" s="249">
        <v>3993.3872614425195</v>
      </c>
      <c r="AT32" s="249">
        <v>4052.0763325291464</v>
      </c>
      <c r="AU32" s="249">
        <v>4107.4367779544309</v>
      </c>
      <c r="AV32" s="249">
        <v>4167.0373603894122</v>
      </c>
      <c r="AW32" s="249">
        <v>4225.9117970009802</v>
      </c>
      <c r="AX32" s="249">
        <v>4285.1012409559271</v>
      </c>
      <c r="AY32" s="249">
        <v>4345.4163847976733</v>
      </c>
      <c r="AZ32" s="249">
        <v>4407.0214813848243</v>
      </c>
      <c r="BA32" s="249">
        <v>4469.1368824345691</v>
      </c>
      <c r="BB32" s="249">
        <v>4532.4344007185937</v>
      </c>
      <c r="BC32" s="249">
        <v>4596.3788827761991</v>
      </c>
      <c r="BD32" s="249">
        <v>4661.2106227868635</v>
      </c>
      <c r="BE32" s="249">
        <v>4727.0297646072768</v>
      </c>
      <c r="BF32" s="249">
        <v>4793.8121060739568</v>
      </c>
      <c r="BG32" s="249">
        <v>4861.5004653945562</v>
      </c>
      <c r="BH32" s="249">
        <v>4930.1640924125541</v>
      </c>
      <c r="BI32" s="249">
        <v>4999.7667884589964</v>
      </c>
      <c r="BJ32" s="249">
        <v>5070.3596719534853</v>
      </c>
      <c r="BK32" s="249">
        <v>5141.9607555576449</v>
      </c>
      <c r="BL32" s="249">
        <v>5214.5736789739594</v>
      </c>
      <c r="NVA32" s="232"/>
    </row>
    <row r="33" spans="1:64 10037:10037" s="247" customFormat="1" ht="21" customHeight="1" x14ac:dyDescent="0.35">
      <c r="A33" s="241"/>
      <c r="B33" s="253" t="s">
        <v>1640</v>
      </c>
      <c r="D33" s="230" t="s">
        <v>1635</v>
      </c>
      <c r="E33" s="230" t="s">
        <v>1636</v>
      </c>
      <c r="F33" s="229"/>
      <c r="G33" s="229">
        <v>38</v>
      </c>
      <c r="H33" s="243"/>
      <c r="I33" s="244"/>
      <c r="J33" s="249">
        <f t="shared" si="21"/>
        <v>52148.935205052476</v>
      </c>
      <c r="K33" s="249">
        <f t="shared" si="21"/>
        <v>63071.911789432997</v>
      </c>
      <c r="L33" s="249">
        <f t="shared" si="21"/>
        <v>74640.879365396439</v>
      </c>
      <c r="M33" s="249"/>
      <c r="N33" s="249"/>
      <c r="O33" s="249">
        <f t="shared" si="22"/>
        <v>11374.921678922728</v>
      </c>
      <c r="P33" s="249">
        <f t="shared" si="22"/>
        <v>13069.916096706656</v>
      </c>
      <c r="Q33" s="249">
        <f t="shared" si="22"/>
        <v>13507.125304594138</v>
      </c>
      <c r="R33" s="249">
        <f t="shared" si="22"/>
        <v>14196.972124828964</v>
      </c>
      <c r="S33" s="249">
        <f t="shared" si="22"/>
        <v>14780.398871196885</v>
      </c>
      <c r="T33" s="249">
        <f t="shared" si="22"/>
        <v>15425.584670592121</v>
      </c>
      <c r="U33" s="249">
        <f t="shared" si="22"/>
        <v>16087.1986937983</v>
      </c>
      <c r="V33" s="249">
        <f t="shared" si="22"/>
        <v>16778.729553845686</v>
      </c>
      <c r="W33" s="249">
        <f t="shared" si="22"/>
        <v>17499.841845137998</v>
      </c>
      <c r="X33" s="249">
        <f t="shared" si="22"/>
        <v>18251.591429730885</v>
      </c>
      <c r="Y33" s="249">
        <f t="shared" si="22"/>
        <v>19035.817106029797</v>
      </c>
      <c r="Z33" s="249">
        <f t="shared" si="22"/>
        <v>19853.628984497762</v>
      </c>
      <c r="AA33" s="241"/>
      <c r="AB33" s="241"/>
      <c r="AC33" s="249">
        <v>3567.9244130936254</v>
      </c>
      <c r="AD33" s="249">
        <v>3782.8312494813272</v>
      </c>
      <c r="AE33" s="249">
        <v>4024.1660163477759</v>
      </c>
      <c r="AF33" s="249">
        <v>4296.823991412818</v>
      </c>
      <c r="AG33" s="249">
        <v>4530.5995987796468</v>
      </c>
      <c r="AH33" s="249">
        <v>4242.4925065141897</v>
      </c>
      <c r="AI33" s="249">
        <v>4384.1518061325096</v>
      </c>
      <c r="AJ33" s="249">
        <v>4510.4291230292583</v>
      </c>
      <c r="AK33" s="249">
        <v>4612.5443754323696</v>
      </c>
      <c r="AL33" s="249">
        <v>4678.8456560764753</v>
      </c>
      <c r="AM33" s="249">
        <v>4709.9773281088083</v>
      </c>
      <c r="AN33" s="249">
        <v>4808.1491406436789</v>
      </c>
      <c r="AO33" s="249">
        <v>4848.2170501490427</v>
      </c>
      <c r="AP33" s="249">
        <v>4929.4284678519361</v>
      </c>
      <c r="AQ33" s="249">
        <v>5002.7533531959052</v>
      </c>
      <c r="AR33" s="249">
        <v>5071.0399243045231</v>
      </c>
      <c r="AS33" s="249">
        <v>5139.6739212444309</v>
      </c>
      <c r="AT33" s="249">
        <v>5214.8708250431655</v>
      </c>
      <c r="AU33" s="249">
        <v>5286.0471198130763</v>
      </c>
      <c r="AV33" s="249">
        <v>5362.6673820042824</v>
      </c>
      <c r="AW33" s="249">
        <v>5438.4841919809423</v>
      </c>
      <c r="AX33" s="249">
        <v>5514.7370887683246</v>
      </c>
      <c r="AY33" s="249">
        <v>5592.3840925494887</v>
      </c>
      <c r="AZ33" s="249">
        <v>5671.6083725278741</v>
      </c>
      <c r="BA33" s="249">
        <v>5751.5374433376974</v>
      </c>
      <c r="BB33" s="249">
        <v>5832.9982499545067</v>
      </c>
      <c r="BC33" s="249">
        <v>5915.3061518457962</v>
      </c>
      <c r="BD33" s="249">
        <v>5998.7499948221457</v>
      </c>
      <c r="BE33" s="249">
        <v>6083.4522533815643</v>
      </c>
      <c r="BF33" s="249">
        <v>6169.3891815271763</v>
      </c>
      <c r="BG33" s="249">
        <v>6256.5008231020547</v>
      </c>
      <c r="BH33" s="249">
        <v>6344.8694145608188</v>
      </c>
      <c r="BI33" s="249">
        <v>6434.446868366922</v>
      </c>
      <c r="BJ33" s="249">
        <v>6525.2964937581201</v>
      </c>
      <c r="BK33" s="249">
        <v>6617.4421310719154</v>
      </c>
      <c r="BL33" s="249">
        <v>6710.8903596677264</v>
      </c>
      <c r="NVA33" s="232"/>
    </row>
    <row r="34" spans="1:64 10037:10037" s="247" customFormat="1" ht="21" customHeight="1" x14ac:dyDescent="0.35">
      <c r="A34" s="241"/>
      <c r="B34" s="252" t="str">
        <f>_xlfn.CONCAT("Total ",B29)</f>
        <v>Total 60700 Professional Services</v>
      </c>
      <c r="D34" s="230"/>
      <c r="E34" s="230"/>
      <c r="F34" s="229"/>
      <c r="G34" s="229"/>
      <c r="H34" s="243"/>
      <c r="I34" s="244"/>
      <c r="J34" s="245">
        <f t="shared" si="21"/>
        <v>120334.65092242506</v>
      </c>
      <c r="K34" s="245">
        <f t="shared" si="21"/>
        <v>145575.51368773443</v>
      </c>
      <c r="L34" s="245">
        <f t="shared" si="21"/>
        <v>172276.86949701814</v>
      </c>
      <c r="M34" s="241"/>
      <c r="N34" s="246"/>
      <c r="O34" s="245">
        <f t="shared" si="22"/>
        <v>26210.968120013589</v>
      </c>
      <c r="P34" s="245">
        <f t="shared" si="22"/>
        <v>30176.486176597671</v>
      </c>
      <c r="Q34" s="245">
        <f t="shared" si="22"/>
        <v>31185.171799574469</v>
      </c>
      <c r="R34" s="245">
        <f t="shared" si="22"/>
        <v>32762.024826239325</v>
      </c>
      <c r="S34" s="245">
        <f t="shared" si="22"/>
        <v>34115.436181976969</v>
      </c>
      <c r="T34" s="245">
        <f t="shared" si="22"/>
        <v>35602.950378737449</v>
      </c>
      <c r="U34" s="245">
        <f t="shared" si="22"/>
        <v>37130.526113234533</v>
      </c>
      <c r="V34" s="245">
        <f t="shared" si="22"/>
        <v>38726.601013785446</v>
      </c>
      <c r="W34" s="245">
        <f t="shared" si="22"/>
        <v>40390.958372880006</v>
      </c>
      <c r="X34" s="245">
        <f t="shared" si="22"/>
        <v>42126.08640522982</v>
      </c>
      <c r="Y34" s="245">
        <f t="shared" si="22"/>
        <v>43936.121626140302</v>
      </c>
      <c r="Z34" s="245">
        <f t="shared" si="22"/>
        <v>45823.703092768024</v>
      </c>
      <c r="AA34" s="241"/>
      <c r="AB34" s="241"/>
      <c r="AC34" s="254">
        <f>SUBTOTAL(9,AC29:AC33)</f>
        <v>8195.869542546161</v>
      </c>
      <c r="AD34" s="254">
        <f t="shared" ref="AD34:BL34" si="23">SUBTOTAL(9,AD29:AD33)</f>
        <v>8714.6982431664455</v>
      </c>
      <c r="AE34" s="254">
        <f t="shared" si="23"/>
        <v>9300.4003343009808</v>
      </c>
      <c r="AF34" s="254">
        <f t="shared" si="23"/>
        <v>9965.5464056762085</v>
      </c>
      <c r="AG34" s="254">
        <f t="shared" si="23"/>
        <v>10424.68737233604</v>
      </c>
      <c r="AH34" s="254">
        <f t="shared" si="23"/>
        <v>9786.2523985854241</v>
      </c>
      <c r="AI34" s="254">
        <f t="shared" si="23"/>
        <v>10120.232798353671</v>
      </c>
      <c r="AJ34" s="254">
        <f t="shared" si="23"/>
        <v>10415.39505494299</v>
      </c>
      <c r="AK34" s="254">
        <f t="shared" si="23"/>
        <v>10649.54394627781</v>
      </c>
      <c r="AL34" s="254">
        <f t="shared" si="23"/>
        <v>10793.183429804147</v>
      </c>
      <c r="AM34" s="254">
        <f t="shared" si="23"/>
        <v>10870.567601872452</v>
      </c>
      <c r="AN34" s="254">
        <f t="shared" si="23"/>
        <v>11098.273794562727</v>
      </c>
      <c r="AO34" s="254">
        <f t="shared" si="23"/>
        <v>11190.759409517414</v>
      </c>
      <c r="AP34" s="254">
        <f t="shared" si="23"/>
        <v>11378.101566471069</v>
      </c>
      <c r="AQ34" s="254">
        <f t="shared" si="23"/>
        <v>11546.575205988484</v>
      </c>
      <c r="AR34" s="254">
        <f t="shared" si="23"/>
        <v>11703.555676437851</v>
      </c>
      <c r="AS34" s="254">
        <f t="shared" si="23"/>
        <v>11862.870819598749</v>
      </c>
      <c r="AT34" s="254">
        <f t="shared" si="23"/>
        <v>12036.523882700851</v>
      </c>
      <c r="AU34" s="254">
        <f t="shared" si="23"/>
        <v>12200.717648125024</v>
      </c>
      <c r="AV34" s="254">
        <f t="shared" si="23"/>
        <v>12377.460339881356</v>
      </c>
      <c r="AW34" s="254">
        <f t="shared" si="23"/>
        <v>12552.348125228156</v>
      </c>
      <c r="AX34" s="254">
        <f t="shared" si="23"/>
        <v>12728.358386095098</v>
      </c>
      <c r="AY34" s="254">
        <f t="shared" si="23"/>
        <v>12907.698860285116</v>
      </c>
      <c r="AZ34" s="254">
        <f t="shared" si="23"/>
        <v>13090.54376740523</v>
      </c>
      <c r="BA34" s="254">
        <f t="shared" si="23"/>
        <v>13274.997247228497</v>
      </c>
      <c r="BB34" s="254">
        <f t="shared" si="23"/>
        <v>13462.996177071605</v>
      </c>
      <c r="BC34" s="254">
        <f t="shared" si="23"/>
        <v>13652.964948579898</v>
      </c>
      <c r="BD34" s="254">
        <f t="shared" si="23"/>
        <v>13845.572892666454</v>
      </c>
      <c r="BE34" s="254">
        <f t="shared" si="23"/>
        <v>14041.085431316442</v>
      </c>
      <c r="BF34" s="254">
        <f t="shared" si="23"/>
        <v>14239.428081246921</v>
      </c>
      <c r="BG34" s="254">
        <f t="shared" si="23"/>
        <v>14440.482836169218</v>
      </c>
      <c r="BH34" s="254">
        <f t="shared" si="23"/>
        <v>14644.442814233846</v>
      </c>
      <c r="BI34" s="254">
        <f t="shared" si="23"/>
        <v>14851.195975737235</v>
      </c>
      <c r="BJ34" s="254">
        <f t="shared" si="23"/>
        <v>15060.886405489771</v>
      </c>
      <c r="BK34" s="254">
        <f t="shared" si="23"/>
        <v>15273.566270233852</v>
      </c>
      <c r="BL34" s="254">
        <f t="shared" si="23"/>
        <v>15489.250417044399</v>
      </c>
      <c r="NVA34" s="232"/>
    </row>
    <row r="35" spans="1:64 10037:10037" s="247" customFormat="1" ht="21" customHeight="1" x14ac:dyDescent="0.35">
      <c r="A35" s="241"/>
      <c r="B35" s="252" t="s">
        <v>1641</v>
      </c>
      <c r="D35" s="230"/>
      <c r="E35" s="230"/>
      <c r="F35" s="229"/>
      <c r="G35" s="229"/>
      <c r="H35" s="243"/>
      <c r="I35" s="244"/>
      <c r="J35" s="251"/>
      <c r="K35" s="251"/>
      <c r="L35" s="251"/>
      <c r="M35" s="241"/>
      <c r="N35" s="246"/>
      <c r="O35" s="251"/>
      <c r="P35" s="251"/>
      <c r="Q35" s="251"/>
      <c r="R35" s="251"/>
      <c r="S35" s="251"/>
      <c r="T35" s="251"/>
      <c r="U35" s="251"/>
      <c r="V35" s="251"/>
      <c r="W35" s="251"/>
      <c r="X35" s="251"/>
      <c r="Y35" s="251"/>
      <c r="Z35" s="251"/>
      <c r="AA35" s="241"/>
      <c r="AB35" s="241"/>
      <c r="AC35" s="251"/>
      <c r="AD35" s="251"/>
      <c r="AE35" s="251"/>
      <c r="AF35" s="251"/>
      <c r="AG35" s="251"/>
      <c r="AH35" s="251"/>
      <c r="AI35" s="251"/>
      <c r="AJ35" s="251"/>
      <c r="AK35" s="251"/>
      <c r="AL35" s="251"/>
      <c r="AM35" s="251"/>
      <c r="AN35" s="251"/>
      <c r="AO35" s="251"/>
      <c r="AP35" s="251"/>
      <c r="AQ35" s="251"/>
      <c r="AR35" s="251"/>
      <c r="AS35" s="251"/>
      <c r="AT35" s="251"/>
      <c r="AU35" s="251"/>
      <c r="AV35" s="251"/>
      <c r="AW35" s="251"/>
      <c r="AX35" s="251"/>
      <c r="AY35" s="251"/>
      <c r="AZ35" s="251"/>
      <c r="BA35" s="251"/>
      <c r="BB35" s="251"/>
      <c r="BC35" s="251"/>
      <c r="BD35" s="251"/>
      <c r="BE35" s="251"/>
      <c r="BF35" s="251"/>
      <c r="BG35" s="251"/>
      <c r="BH35" s="251"/>
      <c r="BI35" s="251"/>
      <c r="BJ35" s="251"/>
      <c r="BK35" s="251"/>
      <c r="BL35" s="251"/>
      <c r="NVA35" s="232"/>
    </row>
    <row r="36" spans="1:64 10037:10037" s="247" customFormat="1" ht="21" customHeight="1" x14ac:dyDescent="0.35">
      <c r="A36" s="241"/>
      <c r="B36" s="253" t="s">
        <v>1642</v>
      </c>
      <c r="D36" s="230" t="s">
        <v>1635</v>
      </c>
      <c r="E36" s="230" t="s">
        <v>1643</v>
      </c>
      <c r="F36" s="229"/>
      <c r="G36" s="229">
        <v>39</v>
      </c>
      <c r="H36" s="243"/>
      <c r="I36" s="244"/>
      <c r="J36" s="249">
        <f t="shared" ref="J36:L42" si="24">SUMIFS($AC36:$BL36,$AC$5:$BL$5,J$5)</f>
        <v>545224.20491315436</v>
      </c>
      <c r="K36" s="249">
        <f t="shared" si="24"/>
        <v>1432849.4623655914</v>
      </c>
      <c r="L36" s="249">
        <f t="shared" si="24"/>
        <v>1677121.8637992835</v>
      </c>
      <c r="M36" s="249"/>
      <c r="N36" s="249"/>
      <c r="O36" s="249">
        <f t="shared" ref="O36:Z42" si="25">SUMIFS($AC36:$BL36,$AC$5:$BL$5,O$5,$AC$6:$BL$6,O$6)</f>
        <v>107985.52765043461</v>
      </c>
      <c r="P36" s="249">
        <f t="shared" si="25"/>
        <v>125006.74644633438</v>
      </c>
      <c r="Q36" s="249">
        <f t="shared" si="25"/>
        <v>144710.93485493783</v>
      </c>
      <c r="R36" s="249">
        <f t="shared" si="25"/>
        <v>167520.99596144745</v>
      </c>
      <c r="S36" s="249">
        <f t="shared" si="25"/>
        <v>339462.36559139786</v>
      </c>
      <c r="T36" s="249">
        <f t="shared" si="25"/>
        <v>369274.19354838709</v>
      </c>
      <c r="U36" s="249">
        <f t="shared" si="25"/>
        <v>361250</v>
      </c>
      <c r="V36" s="249">
        <f t="shared" si="25"/>
        <v>362862.90322580643</v>
      </c>
      <c r="W36" s="249">
        <f t="shared" si="25"/>
        <v>411250</v>
      </c>
      <c r="X36" s="249">
        <f t="shared" si="25"/>
        <v>411250</v>
      </c>
      <c r="Y36" s="249">
        <f t="shared" si="25"/>
        <v>415146.05734767031</v>
      </c>
      <c r="Z36" s="249">
        <f t="shared" si="25"/>
        <v>439475.80645161297</v>
      </c>
      <c r="AA36" s="241"/>
      <c r="AB36" s="241"/>
      <c r="AC36" s="249">
        <v>34253.934226941979</v>
      </c>
      <c r="AD36" s="249">
        <v>35966.630938289083</v>
      </c>
      <c r="AE36" s="249">
        <v>37764.962485203541</v>
      </c>
      <c r="AF36" s="249">
        <v>39653.21060946372</v>
      </c>
      <c r="AG36" s="249">
        <v>41635.871139936906</v>
      </c>
      <c r="AH36" s="249">
        <v>43717.664696933753</v>
      </c>
      <c r="AI36" s="249">
        <v>45903.547931780442</v>
      </c>
      <c r="AJ36" s="249">
        <v>48198.725328369466</v>
      </c>
      <c r="AK36" s="249">
        <v>50608.66159478794</v>
      </c>
      <c r="AL36" s="249">
        <v>53139.09467452734</v>
      </c>
      <c r="AM36" s="249">
        <v>55796.049408253712</v>
      </c>
      <c r="AN36" s="249">
        <v>58585.851878666399</v>
      </c>
      <c r="AO36" s="249">
        <v>107849.4623655914</v>
      </c>
      <c r="AP36" s="249">
        <v>110000.00000000001</v>
      </c>
      <c r="AQ36" s="249">
        <v>121612.90322580645</v>
      </c>
      <c r="AR36" s="249">
        <v>123333.33333333334</v>
      </c>
      <c r="AS36" s="249">
        <v>125524.19354838709</v>
      </c>
      <c r="AT36" s="249">
        <v>120416.66666666666</v>
      </c>
      <c r="AU36" s="249">
        <v>120416.66666666666</v>
      </c>
      <c r="AV36" s="249">
        <v>120416.66666666666</v>
      </c>
      <c r="AW36" s="249">
        <v>120416.66666666666</v>
      </c>
      <c r="AX36" s="249">
        <v>120416.66666666666</v>
      </c>
      <c r="AY36" s="249">
        <v>120416.66666666666</v>
      </c>
      <c r="AZ36" s="249">
        <v>122029.56989247311</v>
      </c>
      <c r="BA36" s="249">
        <v>137083.33333333334</v>
      </c>
      <c r="BB36" s="249">
        <v>137083.33333333334</v>
      </c>
      <c r="BC36" s="249">
        <v>137083.33333333334</v>
      </c>
      <c r="BD36" s="249">
        <v>137083.33333333334</v>
      </c>
      <c r="BE36" s="249">
        <v>137083.33333333334</v>
      </c>
      <c r="BF36" s="249">
        <v>137083.33333333334</v>
      </c>
      <c r="BG36" s="249">
        <v>137083.33333333334</v>
      </c>
      <c r="BH36" s="249">
        <v>133534.94623655916</v>
      </c>
      <c r="BI36" s="249">
        <v>144527.77777777778</v>
      </c>
      <c r="BJ36" s="249">
        <v>145416.66666666669</v>
      </c>
      <c r="BK36" s="249">
        <v>145416.66666666669</v>
      </c>
      <c r="BL36" s="249">
        <v>148642.47311827959</v>
      </c>
      <c r="NVA36" s="232"/>
    </row>
    <row r="37" spans="1:64 10037:10037" s="247" customFormat="1" ht="21" customHeight="1" x14ac:dyDescent="0.35">
      <c r="A37" s="241"/>
      <c r="B37" s="253" t="s">
        <v>1644</v>
      </c>
      <c r="D37" s="230" t="s">
        <v>1635</v>
      </c>
      <c r="E37" s="230" t="s">
        <v>1643</v>
      </c>
      <c r="F37" s="229"/>
      <c r="G37" s="229">
        <v>40</v>
      </c>
      <c r="H37" s="243"/>
      <c r="I37" s="244"/>
      <c r="J37" s="249">
        <f t="shared" si="24"/>
        <v>54522.420491315439</v>
      </c>
      <c r="K37" s="249">
        <f t="shared" si="24"/>
        <v>240994.62365591401</v>
      </c>
      <c r="L37" s="249">
        <f t="shared" si="24"/>
        <v>262500</v>
      </c>
      <c r="M37" s="249"/>
      <c r="N37" s="249"/>
      <c r="O37" s="249">
        <f t="shared" si="25"/>
        <v>10798.552765043461</v>
      </c>
      <c r="P37" s="249">
        <f t="shared" si="25"/>
        <v>12500.674644633438</v>
      </c>
      <c r="Q37" s="249">
        <f t="shared" si="25"/>
        <v>14471.093485493784</v>
      </c>
      <c r="R37" s="249">
        <f t="shared" si="25"/>
        <v>16752.099596144744</v>
      </c>
      <c r="S37" s="249">
        <f t="shared" si="25"/>
        <v>50000.000000000015</v>
      </c>
      <c r="T37" s="249">
        <f t="shared" si="25"/>
        <v>59744.623655913987</v>
      </c>
      <c r="U37" s="249">
        <f t="shared" si="25"/>
        <v>65625</v>
      </c>
      <c r="V37" s="249">
        <f t="shared" si="25"/>
        <v>65625</v>
      </c>
      <c r="W37" s="249">
        <f t="shared" si="25"/>
        <v>65625</v>
      </c>
      <c r="X37" s="249">
        <f t="shared" si="25"/>
        <v>65625</v>
      </c>
      <c r="Y37" s="249">
        <f t="shared" si="25"/>
        <v>65625</v>
      </c>
      <c r="Z37" s="249">
        <f t="shared" si="25"/>
        <v>65625</v>
      </c>
      <c r="AA37" s="241"/>
      <c r="AB37" s="241"/>
      <c r="AC37" s="249">
        <v>3425.3934226941983</v>
      </c>
      <c r="AD37" s="249">
        <v>3596.6630938289086</v>
      </c>
      <c r="AE37" s="249">
        <v>3776.4962485203541</v>
      </c>
      <c r="AF37" s="249">
        <v>3965.3210609463722</v>
      </c>
      <c r="AG37" s="249">
        <v>4163.5871139936908</v>
      </c>
      <c r="AH37" s="249">
        <v>4371.7664696933753</v>
      </c>
      <c r="AI37" s="249">
        <v>4590.354793178044</v>
      </c>
      <c r="AJ37" s="249">
        <v>4819.8725328369464</v>
      </c>
      <c r="AK37" s="249">
        <v>5060.8661594787945</v>
      </c>
      <c r="AL37" s="249">
        <v>5313.9094674527341</v>
      </c>
      <c r="AM37" s="249">
        <v>5579.6049408253712</v>
      </c>
      <c r="AN37" s="249">
        <v>5858.5851878666399</v>
      </c>
      <c r="AO37" s="249">
        <v>16666.666666666672</v>
      </c>
      <c r="AP37" s="249">
        <v>16666.666666666672</v>
      </c>
      <c r="AQ37" s="249">
        <v>16666.666666666672</v>
      </c>
      <c r="AR37" s="249">
        <v>16666.666666666672</v>
      </c>
      <c r="AS37" s="249">
        <v>21202.956989247316</v>
      </c>
      <c r="AT37" s="249">
        <v>21875</v>
      </c>
      <c r="AU37" s="249">
        <v>21875</v>
      </c>
      <c r="AV37" s="249">
        <v>21875</v>
      </c>
      <c r="AW37" s="249">
        <v>21875</v>
      </c>
      <c r="AX37" s="249">
        <v>21875</v>
      </c>
      <c r="AY37" s="249">
        <v>21875</v>
      </c>
      <c r="AZ37" s="249">
        <v>21875</v>
      </c>
      <c r="BA37" s="249">
        <v>21875</v>
      </c>
      <c r="BB37" s="249">
        <v>21875</v>
      </c>
      <c r="BC37" s="249">
        <v>21875</v>
      </c>
      <c r="BD37" s="249">
        <v>21875</v>
      </c>
      <c r="BE37" s="249">
        <v>21875</v>
      </c>
      <c r="BF37" s="249">
        <v>21875</v>
      </c>
      <c r="BG37" s="249">
        <v>21875</v>
      </c>
      <c r="BH37" s="249">
        <v>21875</v>
      </c>
      <c r="BI37" s="249">
        <v>21875</v>
      </c>
      <c r="BJ37" s="249">
        <v>21875</v>
      </c>
      <c r="BK37" s="249">
        <v>21875</v>
      </c>
      <c r="BL37" s="249">
        <v>21875</v>
      </c>
      <c r="NVA37" s="232"/>
    </row>
    <row r="38" spans="1:64 10037:10037" s="247" customFormat="1" ht="21" customHeight="1" x14ac:dyDescent="0.35">
      <c r="A38" s="241"/>
      <c r="B38" s="253" t="s">
        <v>1645</v>
      </c>
      <c r="D38" s="230" t="s">
        <v>1635</v>
      </c>
      <c r="E38" s="230" t="s">
        <v>1643</v>
      </c>
      <c r="F38" s="229"/>
      <c r="G38" s="229">
        <v>41</v>
      </c>
      <c r="H38" s="243"/>
      <c r="I38" s="244"/>
      <c r="J38" s="249">
        <f t="shared" si="24"/>
        <v>43617.93639305234</v>
      </c>
      <c r="K38" s="249">
        <f t="shared" si="24"/>
        <v>192795.6989247312</v>
      </c>
      <c r="L38" s="249">
        <f t="shared" si="24"/>
        <v>210000</v>
      </c>
      <c r="M38" s="249"/>
      <c r="N38" s="249"/>
      <c r="O38" s="249">
        <f t="shared" si="25"/>
        <v>8638.8422120347695</v>
      </c>
      <c r="P38" s="249">
        <f t="shared" si="25"/>
        <v>10000.539715706749</v>
      </c>
      <c r="Q38" s="249">
        <f t="shared" si="25"/>
        <v>11576.874788395027</v>
      </c>
      <c r="R38" s="249">
        <f t="shared" si="25"/>
        <v>13401.679676915797</v>
      </c>
      <c r="S38" s="249">
        <f t="shared" si="25"/>
        <v>40000.000000000007</v>
      </c>
      <c r="T38" s="249">
        <f t="shared" si="25"/>
        <v>47795.698924731187</v>
      </c>
      <c r="U38" s="249">
        <f t="shared" si="25"/>
        <v>52500</v>
      </c>
      <c r="V38" s="249">
        <f t="shared" si="25"/>
        <v>52500</v>
      </c>
      <c r="W38" s="249">
        <f t="shared" si="25"/>
        <v>52500</v>
      </c>
      <c r="X38" s="249">
        <f t="shared" si="25"/>
        <v>52500</v>
      </c>
      <c r="Y38" s="249">
        <f t="shared" si="25"/>
        <v>52500</v>
      </c>
      <c r="Z38" s="249">
        <f t="shared" si="25"/>
        <v>52500</v>
      </c>
      <c r="AA38" s="241"/>
      <c r="AB38" s="241"/>
      <c r="AC38" s="249">
        <v>2740.3147381553586</v>
      </c>
      <c r="AD38" s="249">
        <v>2877.3304750631269</v>
      </c>
      <c r="AE38" s="249">
        <v>3021.1969988162832</v>
      </c>
      <c r="AF38" s="249">
        <v>3172.2568487570975</v>
      </c>
      <c r="AG38" s="249">
        <v>3330.8696911949523</v>
      </c>
      <c r="AH38" s="249">
        <v>3497.4131757547002</v>
      </c>
      <c r="AI38" s="249">
        <v>3672.2838345424352</v>
      </c>
      <c r="AJ38" s="249">
        <v>3855.8980262695572</v>
      </c>
      <c r="AK38" s="249">
        <v>4048.6929275830353</v>
      </c>
      <c r="AL38" s="249">
        <v>4251.1275739621869</v>
      </c>
      <c r="AM38" s="249">
        <v>4463.6839526602971</v>
      </c>
      <c r="AN38" s="249">
        <v>4686.8681502933123</v>
      </c>
      <c r="AO38" s="249">
        <v>13333.333333333336</v>
      </c>
      <c r="AP38" s="249">
        <v>13333.333333333336</v>
      </c>
      <c r="AQ38" s="249">
        <v>13333.333333333336</v>
      </c>
      <c r="AR38" s="249">
        <v>13333.333333333336</v>
      </c>
      <c r="AS38" s="249">
        <v>16962.365591397851</v>
      </c>
      <c r="AT38" s="249">
        <v>17500</v>
      </c>
      <c r="AU38" s="249">
        <v>17500</v>
      </c>
      <c r="AV38" s="249">
        <v>17500</v>
      </c>
      <c r="AW38" s="249">
        <v>17500</v>
      </c>
      <c r="AX38" s="249">
        <v>17500</v>
      </c>
      <c r="AY38" s="249">
        <v>17500</v>
      </c>
      <c r="AZ38" s="249">
        <v>17500</v>
      </c>
      <c r="BA38" s="249">
        <v>17500</v>
      </c>
      <c r="BB38" s="249">
        <v>17500</v>
      </c>
      <c r="BC38" s="249">
        <v>17500</v>
      </c>
      <c r="BD38" s="249">
        <v>17500</v>
      </c>
      <c r="BE38" s="249">
        <v>17500</v>
      </c>
      <c r="BF38" s="249">
        <v>17500</v>
      </c>
      <c r="BG38" s="249">
        <v>17500</v>
      </c>
      <c r="BH38" s="249">
        <v>17500</v>
      </c>
      <c r="BI38" s="249">
        <v>17500</v>
      </c>
      <c r="BJ38" s="249">
        <v>17500</v>
      </c>
      <c r="BK38" s="249">
        <v>17500</v>
      </c>
      <c r="BL38" s="249">
        <v>17500</v>
      </c>
      <c r="NVA38" s="232"/>
    </row>
    <row r="39" spans="1:64 10037:10037" s="247" customFormat="1" ht="21" customHeight="1" x14ac:dyDescent="0.35">
      <c r="A39" s="241"/>
      <c r="B39" s="253" t="s">
        <v>1646</v>
      </c>
      <c r="D39" s="230" t="s">
        <v>1635</v>
      </c>
      <c r="E39" s="230" t="s">
        <v>1643</v>
      </c>
      <c r="F39" s="229"/>
      <c r="G39" s="229">
        <v>42</v>
      </c>
      <c r="H39" s="243"/>
      <c r="I39" s="244"/>
      <c r="J39" s="249">
        <f t="shared" si="24"/>
        <v>1363.0605122828856</v>
      </c>
      <c r="K39" s="249">
        <f t="shared" si="24"/>
        <v>12049.7311827957</v>
      </c>
      <c r="L39" s="249">
        <f t="shared" si="24"/>
        <v>13125</v>
      </c>
      <c r="M39" s="249"/>
      <c r="N39" s="249"/>
      <c r="O39" s="249">
        <f t="shared" si="25"/>
        <v>269.96381912608655</v>
      </c>
      <c r="P39" s="249">
        <f t="shared" si="25"/>
        <v>312.51686611583591</v>
      </c>
      <c r="Q39" s="249">
        <f t="shared" si="25"/>
        <v>361.7773371373446</v>
      </c>
      <c r="R39" s="249">
        <f t="shared" si="25"/>
        <v>418.80248990361866</v>
      </c>
      <c r="S39" s="249">
        <f t="shared" si="25"/>
        <v>2500.0000000000005</v>
      </c>
      <c r="T39" s="249">
        <f t="shared" si="25"/>
        <v>2987.2311827956992</v>
      </c>
      <c r="U39" s="249">
        <f t="shared" si="25"/>
        <v>3281.25</v>
      </c>
      <c r="V39" s="249">
        <f t="shared" si="25"/>
        <v>3281.25</v>
      </c>
      <c r="W39" s="249">
        <f t="shared" si="25"/>
        <v>3281.25</v>
      </c>
      <c r="X39" s="249">
        <f t="shared" si="25"/>
        <v>3281.25</v>
      </c>
      <c r="Y39" s="249">
        <f t="shared" si="25"/>
        <v>3281.25</v>
      </c>
      <c r="Z39" s="249">
        <f t="shared" si="25"/>
        <v>3281.25</v>
      </c>
      <c r="AA39" s="241"/>
      <c r="AB39" s="241"/>
      <c r="AC39" s="249">
        <v>85.634835567354955</v>
      </c>
      <c r="AD39" s="249">
        <v>89.916577345722715</v>
      </c>
      <c r="AE39" s="249">
        <v>94.41240621300885</v>
      </c>
      <c r="AF39" s="249">
        <v>99.133026523659296</v>
      </c>
      <c r="AG39" s="249">
        <v>104.08967784984226</v>
      </c>
      <c r="AH39" s="249">
        <v>109.29416174233438</v>
      </c>
      <c r="AI39" s="249">
        <v>114.7588698294511</v>
      </c>
      <c r="AJ39" s="249">
        <v>120.49681332092366</v>
      </c>
      <c r="AK39" s="249">
        <v>126.52165398696985</v>
      </c>
      <c r="AL39" s="249">
        <v>132.84773668631834</v>
      </c>
      <c r="AM39" s="249">
        <v>139.49012352063428</v>
      </c>
      <c r="AN39" s="249">
        <v>146.46462969666601</v>
      </c>
      <c r="AO39" s="249">
        <v>833.33333333333348</v>
      </c>
      <c r="AP39" s="249">
        <v>833.33333333333348</v>
      </c>
      <c r="AQ39" s="249">
        <v>833.33333333333348</v>
      </c>
      <c r="AR39" s="249">
        <v>833.33333333333348</v>
      </c>
      <c r="AS39" s="249">
        <v>1060.1478494623657</v>
      </c>
      <c r="AT39" s="249">
        <v>1093.75</v>
      </c>
      <c r="AU39" s="249">
        <v>1093.75</v>
      </c>
      <c r="AV39" s="249">
        <v>1093.75</v>
      </c>
      <c r="AW39" s="249">
        <v>1093.75</v>
      </c>
      <c r="AX39" s="249">
        <v>1093.75</v>
      </c>
      <c r="AY39" s="249">
        <v>1093.75</v>
      </c>
      <c r="AZ39" s="249">
        <v>1093.75</v>
      </c>
      <c r="BA39" s="249">
        <v>1093.75</v>
      </c>
      <c r="BB39" s="249">
        <v>1093.75</v>
      </c>
      <c r="BC39" s="249">
        <v>1093.75</v>
      </c>
      <c r="BD39" s="249">
        <v>1093.75</v>
      </c>
      <c r="BE39" s="249">
        <v>1093.75</v>
      </c>
      <c r="BF39" s="249">
        <v>1093.75</v>
      </c>
      <c r="BG39" s="249">
        <v>1093.75</v>
      </c>
      <c r="BH39" s="249">
        <v>1093.75</v>
      </c>
      <c r="BI39" s="249">
        <v>1093.75</v>
      </c>
      <c r="BJ39" s="249">
        <v>1093.75</v>
      </c>
      <c r="BK39" s="249">
        <v>1093.75</v>
      </c>
      <c r="BL39" s="249">
        <v>1093.75</v>
      </c>
      <c r="NVA39" s="232"/>
    </row>
    <row r="40" spans="1:64 10037:10037" s="247" customFormat="1" ht="21" customHeight="1" x14ac:dyDescent="0.35">
      <c r="A40" s="241"/>
      <c r="B40" s="253" t="s">
        <v>1647</v>
      </c>
      <c r="D40" s="230" t="s">
        <v>1635</v>
      </c>
      <c r="E40" s="230" t="s">
        <v>1643</v>
      </c>
      <c r="F40" s="229"/>
      <c r="G40" s="229">
        <v>43</v>
      </c>
      <c r="H40" s="243"/>
      <c r="I40" s="244"/>
      <c r="J40" s="249">
        <f t="shared" si="24"/>
        <v>15293.276459572908</v>
      </c>
      <c r="K40" s="249">
        <f t="shared" si="24"/>
        <v>0</v>
      </c>
      <c r="L40" s="249">
        <f t="shared" si="24"/>
        <v>0</v>
      </c>
      <c r="M40" s="249"/>
      <c r="N40" s="249"/>
      <c r="O40" s="249">
        <f t="shared" si="25"/>
        <v>3025.9009764822813</v>
      </c>
      <c r="P40" s="249">
        <f t="shared" si="25"/>
        <v>3580.552385089466</v>
      </c>
      <c r="Q40" s="249">
        <f t="shared" si="25"/>
        <v>4018.2255226678508</v>
      </c>
      <c r="R40" s="249">
        <f t="shared" si="25"/>
        <v>4668.5975753333114</v>
      </c>
      <c r="S40" s="249">
        <f t="shared" si="25"/>
        <v>0</v>
      </c>
      <c r="T40" s="249">
        <f t="shared" si="25"/>
        <v>0</v>
      </c>
      <c r="U40" s="249">
        <f t="shared" si="25"/>
        <v>0</v>
      </c>
      <c r="V40" s="249">
        <f t="shared" si="25"/>
        <v>0</v>
      </c>
      <c r="W40" s="249">
        <f t="shared" si="25"/>
        <v>0</v>
      </c>
      <c r="X40" s="249">
        <f t="shared" si="25"/>
        <v>0</v>
      </c>
      <c r="Y40" s="249">
        <f t="shared" si="25"/>
        <v>0</v>
      </c>
      <c r="Z40" s="249">
        <f t="shared" si="25"/>
        <v>0</v>
      </c>
      <c r="AA40" s="241"/>
      <c r="AB40" s="241"/>
      <c r="AC40" s="249">
        <v>1078.2796782189193</v>
      </c>
      <c r="AD40" s="249">
        <v>898.05957569503153</v>
      </c>
      <c r="AE40" s="249">
        <v>1049.5617225683302</v>
      </c>
      <c r="AF40" s="249">
        <v>1147.0255695005089</v>
      </c>
      <c r="AG40" s="249">
        <v>1243.9292235410337</v>
      </c>
      <c r="AH40" s="249">
        <v>1189.5975920479229</v>
      </c>
      <c r="AI40" s="249">
        <v>1325.8520077978403</v>
      </c>
      <c r="AJ40" s="249">
        <v>1441.4276448753526</v>
      </c>
      <c r="AK40" s="249">
        <v>1250.9458699946579</v>
      </c>
      <c r="AL40" s="249">
        <v>1422.5497697605822</v>
      </c>
      <c r="AM40" s="249">
        <v>1606.3508624640217</v>
      </c>
      <c r="AN40" s="249">
        <v>1639.696943108707</v>
      </c>
      <c r="AO40" s="249">
        <v>0</v>
      </c>
      <c r="AP40" s="249">
        <v>0</v>
      </c>
      <c r="AQ40" s="249">
        <v>0</v>
      </c>
      <c r="AR40" s="249">
        <v>0</v>
      </c>
      <c r="AS40" s="249">
        <v>0</v>
      </c>
      <c r="AT40" s="249">
        <v>0</v>
      </c>
      <c r="AU40" s="249">
        <v>0</v>
      </c>
      <c r="AV40" s="249">
        <v>0</v>
      </c>
      <c r="AW40" s="249">
        <v>0</v>
      </c>
      <c r="AX40" s="249">
        <v>0</v>
      </c>
      <c r="AY40" s="249">
        <v>0</v>
      </c>
      <c r="AZ40" s="249">
        <v>0</v>
      </c>
      <c r="BA40" s="249">
        <v>0</v>
      </c>
      <c r="BB40" s="249">
        <v>0</v>
      </c>
      <c r="BC40" s="249">
        <v>0</v>
      </c>
      <c r="BD40" s="249">
        <v>0</v>
      </c>
      <c r="BE40" s="249">
        <v>0</v>
      </c>
      <c r="BF40" s="249">
        <v>0</v>
      </c>
      <c r="BG40" s="249">
        <v>0</v>
      </c>
      <c r="BH40" s="249">
        <v>0</v>
      </c>
      <c r="BI40" s="249">
        <v>0</v>
      </c>
      <c r="BJ40" s="249">
        <v>0</v>
      </c>
      <c r="BK40" s="249">
        <v>0</v>
      </c>
      <c r="BL40" s="249">
        <v>0</v>
      </c>
      <c r="NVA40" s="232"/>
    </row>
    <row r="41" spans="1:64 10037:10037" s="247" customFormat="1" ht="21" customHeight="1" x14ac:dyDescent="0.35">
      <c r="A41" s="241"/>
      <c r="B41" s="252" t="str">
        <f>_xlfn.CONCAT("Total ",B35)</f>
        <v>Total 60800 Payroll Expenses</v>
      </c>
      <c r="D41" s="230"/>
      <c r="E41" s="230"/>
      <c r="F41" s="229"/>
      <c r="G41" s="229"/>
      <c r="H41" s="243"/>
      <c r="I41" s="244"/>
      <c r="J41" s="245">
        <f t="shared" si="24"/>
        <v>660020.89876937785</v>
      </c>
      <c r="K41" s="245">
        <f t="shared" si="24"/>
        <v>1878689.5161290325</v>
      </c>
      <c r="L41" s="245">
        <f t="shared" si="24"/>
        <v>2162746.8637992833</v>
      </c>
      <c r="M41" s="241"/>
      <c r="N41" s="246"/>
      <c r="O41" s="245">
        <f t="shared" si="25"/>
        <v>130718.78742312119</v>
      </c>
      <c r="P41" s="245">
        <f t="shared" si="25"/>
        <v>151401.03005787986</v>
      </c>
      <c r="Q41" s="245">
        <f t="shared" si="25"/>
        <v>175138.90598863183</v>
      </c>
      <c r="R41" s="245">
        <f t="shared" si="25"/>
        <v>202762.17529974491</v>
      </c>
      <c r="S41" s="245">
        <f t="shared" si="25"/>
        <v>431962.36559139792</v>
      </c>
      <c r="T41" s="245">
        <f t="shared" si="25"/>
        <v>479801.74731182796</v>
      </c>
      <c r="U41" s="245">
        <f t="shared" si="25"/>
        <v>482656.25</v>
      </c>
      <c r="V41" s="245">
        <f t="shared" si="25"/>
        <v>484269.15322580643</v>
      </c>
      <c r="W41" s="245">
        <f t="shared" si="25"/>
        <v>532656.25</v>
      </c>
      <c r="X41" s="245">
        <f t="shared" si="25"/>
        <v>532656.25</v>
      </c>
      <c r="Y41" s="245">
        <f t="shared" si="25"/>
        <v>536552.30734767031</v>
      </c>
      <c r="Z41" s="245">
        <f t="shared" si="25"/>
        <v>560882.05645161297</v>
      </c>
      <c r="AA41" s="241"/>
      <c r="AB41" s="241"/>
      <c r="AC41" s="254">
        <f>SUBTOTAL(9,AC35:AC40)</f>
        <v>41583.556901577809</v>
      </c>
      <c r="AD41" s="254">
        <f t="shared" ref="AD41:BL41" si="26">SUBTOTAL(9,AD35:AD40)</f>
        <v>43428.600660221869</v>
      </c>
      <c r="AE41" s="254">
        <f t="shared" si="26"/>
        <v>45706.629861321511</v>
      </c>
      <c r="AF41" s="254">
        <f t="shared" si="26"/>
        <v>48036.94711519136</v>
      </c>
      <c r="AG41" s="254">
        <f t="shared" si="26"/>
        <v>50478.346846516426</v>
      </c>
      <c r="AH41" s="254">
        <f t="shared" si="26"/>
        <v>52885.736096172084</v>
      </c>
      <c r="AI41" s="254">
        <f t="shared" si="26"/>
        <v>55606.797437128203</v>
      </c>
      <c r="AJ41" s="254">
        <f t="shared" si="26"/>
        <v>58436.420345672246</v>
      </c>
      <c r="AK41" s="254">
        <f t="shared" si="26"/>
        <v>61095.688205831393</v>
      </c>
      <c r="AL41" s="254">
        <f t="shared" si="26"/>
        <v>64259.529222389159</v>
      </c>
      <c r="AM41" s="254">
        <f t="shared" si="26"/>
        <v>67585.179287724037</v>
      </c>
      <c r="AN41" s="254">
        <f t="shared" si="26"/>
        <v>70917.466789631726</v>
      </c>
      <c r="AO41" s="254">
        <f t="shared" si="26"/>
        <v>138682.79569892475</v>
      </c>
      <c r="AP41" s="254">
        <f t="shared" si="26"/>
        <v>140833.33333333337</v>
      </c>
      <c r="AQ41" s="254">
        <f t="shared" si="26"/>
        <v>152446.2365591398</v>
      </c>
      <c r="AR41" s="254">
        <f t="shared" si="26"/>
        <v>154166.66666666669</v>
      </c>
      <c r="AS41" s="254">
        <f t="shared" si="26"/>
        <v>164749.66397849465</v>
      </c>
      <c r="AT41" s="254">
        <f t="shared" si="26"/>
        <v>160885.41666666666</v>
      </c>
      <c r="AU41" s="254">
        <f t="shared" si="26"/>
        <v>160885.41666666666</v>
      </c>
      <c r="AV41" s="254">
        <f t="shared" si="26"/>
        <v>160885.41666666666</v>
      </c>
      <c r="AW41" s="254">
        <f t="shared" si="26"/>
        <v>160885.41666666666</v>
      </c>
      <c r="AX41" s="254">
        <f t="shared" si="26"/>
        <v>160885.41666666666</v>
      </c>
      <c r="AY41" s="254">
        <f t="shared" si="26"/>
        <v>160885.41666666666</v>
      </c>
      <c r="AZ41" s="254">
        <f t="shared" si="26"/>
        <v>162498.31989247311</v>
      </c>
      <c r="BA41" s="254">
        <f t="shared" si="26"/>
        <v>177552.08333333334</v>
      </c>
      <c r="BB41" s="254">
        <f t="shared" si="26"/>
        <v>177552.08333333334</v>
      </c>
      <c r="BC41" s="254">
        <f t="shared" si="26"/>
        <v>177552.08333333334</v>
      </c>
      <c r="BD41" s="254">
        <f t="shared" si="26"/>
        <v>177552.08333333334</v>
      </c>
      <c r="BE41" s="254">
        <f t="shared" si="26"/>
        <v>177552.08333333334</v>
      </c>
      <c r="BF41" s="254">
        <f t="shared" si="26"/>
        <v>177552.08333333334</v>
      </c>
      <c r="BG41" s="254">
        <f t="shared" si="26"/>
        <v>177552.08333333334</v>
      </c>
      <c r="BH41" s="254">
        <f t="shared" si="26"/>
        <v>174003.69623655916</v>
      </c>
      <c r="BI41" s="254">
        <f t="shared" si="26"/>
        <v>184996.52777777778</v>
      </c>
      <c r="BJ41" s="254">
        <f t="shared" si="26"/>
        <v>185885.41666666669</v>
      </c>
      <c r="BK41" s="254">
        <f t="shared" si="26"/>
        <v>185885.41666666669</v>
      </c>
      <c r="BL41" s="254">
        <f t="shared" si="26"/>
        <v>189111.22311827959</v>
      </c>
      <c r="NVA41" s="232"/>
    </row>
    <row r="42" spans="1:64 10037:10037" s="247" customFormat="1" ht="21" customHeight="1" x14ac:dyDescent="0.35">
      <c r="A42" s="241"/>
      <c r="B42" s="248" t="s">
        <v>1648</v>
      </c>
      <c r="D42" s="230" t="s">
        <v>1622</v>
      </c>
      <c r="E42" s="230" t="s">
        <v>1625</v>
      </c>
      <c r="F42" s="229"/>
      <c r="G42" s="229">
        <v>44</v>
      </c>
      <c r="H42" s="243"/>
      <c r="I42" s="244"/>
      <c r="J42" s="249">
        <f t="shared" si="24"/>
        <v>5053.3076338112405</v>
      </c>
      <c r="K42" s="249">
        <f t="shared" si="24"/>
        <v>0</v>
      </c>
      <c r="L42" s="249">
        <f t="shared" si="24"/>
        <v>0</v>
      </c>
      <c r="M42" s="249"/>
      <c r="N42" s="249"/>
      <c r="O42" s="249">
        <f t="shared" si="25"/>
        <v>1077.3628057709479</v>
      </c>
      <c r="P42" s="249">
        <f t="shared" si="25"/>
        <v>1278.9917587551522</v>
      </c>
      <c r="Q42" s="249">
        <f t="shared" si="25"/>
        <v>1316.4236764014934</v>
      </c>
      <c r="R42" s="249">
        <f t="shared" si="25"/>
        <v>1380.5293928836472</v>
      </c>
      <c r="S42" s="249">
        <f t="shared" si="25"/>
        <v>0</v>
      </c>
      <c r="T42" s="249">
        <f t="shared" si="25"/>
        <v>0</v>
      </c>
      <c r="U42" s="249">
        <f t="shared" si="25"/>
        <v>0</v>
      </c>
      <c r="V42" s="249">
        <f t="shared" si="25"/>
        <v>0</v>
      </c>
      <c r="W42" s="249">
        <f t="shared" si="25"/>
        <v>0</v>
      </c>
      <c r="X42" s="249">
        <f t="shared" si="25"/>
        <v>0</v>
      </c>
      <c r="Y42" s="249">
        <f t="shared" si="25"/>
        <v>0</v>
      </c>
      <c r="Z42" s="249">
        <f t="shared" si="25"/>
        <v>0</v>
      </c>
      <c r="AA42" s="241"/>
      <c r="AB42" s="241"/>
      <c r="AC42" s="249">
        <v>328.62796638980706</v>
      </c>
      <c r="AD42" s="249">
        <v>357.56304255451943</v>
      </c>
      <c r="AE42" s="249">
        <v>391.17179682662135</v>
      </c>
      <c r="AF42" s="249">
        <v>430.3866075326124</v>
      </c>
      <c r="AG42" s="249">
        <v>439.65105324693565</v>
      </c>
      <c r="AH42" s="249">
        <v>408.95409797560416</v>
      </c>
      <c r="AI42" s="249">
        <v>425.82258560862152</v>
      </c>
      <c r="AJ42" s="249">
        <v>440.15708964998294</v>
      </c>
      <c r="AK42" s="249">
        <v>450.44400114288891</v>
      </c>
      <c r="AL42" s="249">
        <v>454.65605380104699</v>
      </c>
      <c r="AM42" s="249">
        <v>457.80710391741042</v>
      </c>
      <c r="AN42" s="249">
        <v>468.06623516518971</v>
      </c>
      <c r="AO42" s="249">
        <v>0</v>
      </c>
      <c r="AP42" s="249">
        <v>0</v>
      </c>
      <c r="AQ42" s="249">
        <v>0</v>
      </c>
      <c r="AR42" s="249">
        <v>0</v>
      </c>
      <c r="AS42" s="249">
        <v>0</v>
      </c>
      <c r="AT42" s="249">
        <v>0</v>
      </c>
      <c r="AU42" s="249">
        <v>0</v>
      </c>
      <c r="AV42" s="249">
        <v>0</v>
      </c>
      <c r="AW42" s="249">
        <v>0</v>
      </c>
      <c r="AX42" s="249">
        <v>0</v>
      </c>
      <c r="AY42" s="249">
        <v>0</v>
      </c>
      <c r="AZ42" s="249">
        <v>0</v>
      </c>
      <c r="BA42" s="249">
        <v>0</v>
      </c>
      <c r="BB42" s="249">
        <v>0</v>
      </c>
      <c r="BC42" s="249">
        <v>0</v>
      </c>
      <c r="BD42" s="249">
        <v>0</v>
      </c>
      <c r="BE42" s="249">
        <v>0</v>
      </c>
      <c r="BF42" s="249">
        <v>0</v>
      </c>
      <c r="BG42" s="249">
        <v>0</v>
      </c>
      <c r="BH42" s="249">
        <v>0</v>
      </c>
      <c r="BI42" s="249">
        <v>0</v>
      </c>
      <c r="BJ42" s="249">
        <v>0</v>
      </c>
      <c r="BK42" s="249">
        <v>0</v>
      </c>
      <c r="BL42" s="249">
        <v>0</v>
      </c>
      <c r="NVA42" s="232"/>
    </row>
    <row r="43" spans="1:64 10037:10037" s="247" customFormat="1" ht="21" customHeight="1" x14ac:dyDescent="0.35">
      <c r="A43" s="241"/>
      <c r="B43" s="252" t="s">
        <v>1649</v>
      </c>
      <c r="D43" s="230"/>
      <c r="E43" s="230"/>
      <c r="F43" s="229"/>
      <c r="G43" s="229"/>
      <c r="H43" s="243"/>
      <c r="I43" s="244"/>
      <c r="J43" s="249"/>
      <c r="K43" s="249"/>
      <c r="L43" s="249"/>
      <c r="M43" s="249"/>
      <c r="N43" s="249"/>
      <c r="O43" s="249"/>
      <c r="P43" s="249"/>
      <c r="Q43" s="249"/>
      <c r="R43" s="249"/>
      <c r="S43" s="249"/>
      <c r="T43" s="249"/>
      <c r="U43" s="249"/>
      <c r="V43" s="249"/>
      <c r="W43" s="249"/>
      <c r="X43" s="249"/>
      <c r="Y43" s="249"/>
      <c r="Z43" s="249"/>
      <c r="AA43" s="241"/>
      <c r="AB43" s="241"/>
      <c r="AC43" s="251"/>
      <c r="AD43" s="251"/>
      <c r="AE43" s="251"/>
      <c r="AF43" s="251"/>
      <c r="AG43" s="251"/>
      <c r="AH43" s="251"/>
      <c r="AI43" s="251"/>
      <c r="AJ43" s="251"/>
      <c r="AK43" s="251"/>
      <c r="AL43" s="251"/>
      <c r="AM43" s="251"/>
      <c r="AN43" s="251"/>
      <c r="AO43" s="251"/>
      <c r="AP43" s="251"/>
      <c r="AQ43" s="251"/>
      <c r="AR43" s="251"/>
      <c r="AS43" s="251"/>
      <c r="AT43" s="251"/>
      <c r="AU43" s="251"/>
      <c r="AV43" s="251"/>
      <c r="AW43" s="251"/>
      <c r="AX43" s="251"/>
      <c r="AY43" s="251"/>
      <c r="AZ43" s="251"/>
      <c r="BA43" s="251"/>
      <c r="BB43" s="251"/>
      <c r="BC43" s="251"/>
      <c r="BD43" s="251"/>
      <c r="BE43" s="251"/>
      <c r="BF43" s="251"/>
      <c r="BG43" s="251"/>
      <c r="BH43" s="251"/>
      <c r="BI43" s="251"/>
      <c r="BJ43" s="251"/>
      <c r="BK43" s="251"/>
      <c r="BL43" s="251"/>
      <c r="NVA43" s="232"/>
    </row>
    <row r="44" spans="1:64 10037:10037" s="247" customFormat="1" ht="21" customHeight="1" x14ac:dyDescent="0.35">
      <c r="A44" s="241"/>
      <c r="B44" s="253" t="s">
        <v>1650</v>
      </c>
      <c r="D44" s="230" t="s">
        <v>1651</v>
      </c>
      <c r="E44" s="230" t="s">
        <v>1652</v>
      </c>
      <c r="F44" s="229"/>
      <c r="G44" s="229">
        <v>45</v>
      </c>
      <c r="H44" s="243"/>
      <c r="I44" s="244"/>
      <c r="J44" s="249">
        <f t="shared" ref="J44:L48" si="27">SUMIFS($AC44:$BL44,$AC$5:$BL$5,J$5)</f>
        <v>18492.403236626003</v>
      </c>
      <c r="K44" s="249">
        <f t="shared" si="27"/>
        <v>22229.156679828237</v>
      </c>
      <c r="L44" s="249">
        <f t="shared" si="27"/>
        <v>26307.085152079781</v>
      </c>
      <c r="M44" s="249"/>
      <c r="N44" s="249"/>
      <c r="O44" s="249">
        <f t="shared" ref="O44:Z48" si="28">SUMIFS($AC44:$BL44,$AC$5:$BL$5,O$5,$AC$6:$BL$6,O$6)</f>
        <v>4151.0310058752912</v>
      </c>
      <c r="P44" s="249">
        <f t="shared" si="28"/>
        <v>4574.2627139555407</v>
      </c>
      <c r="Q44" s="249">
        <f t="shared" si="28"/>
        <v>4761.950459811269</v>
      </c>
      <c r="R44" s="249">
        <f t="shared" si="28"/>
        <v>5005.1590569839045</v>
      </c>
      <c r="S44" s="249">
        <f t="shared" si="28"/>
        <v>5208.3271992099581</v>
      </c>
      <c r="T44" s="249">
        <f t="shared" si="28"/>
        <v>5437.4040051210741</v>
      </c>
      <c r="U44" s="249">
        <f t="shared" si="28"/>
        <v>5669.6540013497461</v>
      </c>
      <c r="V44" s="249">
        <f t="shared" si="28"/>
        <v>5913.7714741474583</v>
      </c>
      <c r="W44" s="249">
        <f t="shared" si="28"/>
        <v>6167.7656279273187</v>
      </c>
      <c r="X44" s="249">
        <f t="shared" si="28"/>
        <v>6432.7708583017338</v>
      </c>
      <c r="Y44" s="249">
        <f t="shared" si="28"/>
        <v>6709.1543534698512</v>
      </c>
      <c r="Z44" s="249">
        <f t="shared" si="28"/>
        <v>6997.3943123808804</v>
      </c>
      <c r="AA44" s="241"/>
      <c r="AB44" s="241"/>
      <c r="AC44" s="249">
        <v>1330.3874428964184</v>
      </c>
      <c r="AD44" s="249">
        <v>1382.6669575008327</v>
      </c>
      <c r="AE44" s="249">
        <v>1437.9766054780405</v>
      </c>
      <c r="AF44" s="249">
        <v>1496.6745150720326</v>
      </c>
      <c r="AG44" s="249">
        <v>1563.281024367413</v>
      </c>
      <c r="AH44" s="249">
        <v>1514.3071745160948</v>
      </c>
      <c r="AI44" s="249">
        <v>1552.930318156227</v>
      </c>
      <c r="AJ44" s="249">
        <v>1588.6856238938599</v>
      </c>
      <c r="AK44" s="249">
        <v>1620.3345177611818</v>
      </c>
      <c r="AL44" s="249">
        <v>1646.3031183259031</v>
      </c>
      <c r="AM44" s="249">
        <v>1663.7377580571863</v>
      </c>
      <c r="AN44" s="249">
        <v>1695.1181806008151</v>
      </c>
      <c r="AO44" s="249">
        <v>1709.2441654391553</v>
      </c>
      <c r="AP44" s="249">
        <v>1736.5990887136679</v>
      </c>
      <c r="AQ44" s="249">
        <v>1762.4839450571344</v>
      </c>
      <c r="AR44" s="249">
        <v>1787.360094833926</v>
      </c>
      <c r="AS44" s="249">
        <v>1812.0450657228303</v>
      </c>
      <c r="AT44" s="249">
        <v>1837.9988445643173</v>
      </c>
      <c r="AU44" s="249">
        <v>1863.0029607579306</v>
      </c>
      <c r="AV44" s="249">
        <v>1889.910749938716</v>
      </c>
      <c r="AW44" s="249">
        <v>1916.7402906530997</v>
      </c>
      <c r="AX44" s="249">
        <v>1943.7351511323936</v>
      </c>
      <c r="AY44" s="249">
        <v>1971.1007859846254</v>
      </c>
      <c r="AZ44" s="249">
        <v>1998.9355370304395</v>
      </c>
      <c r="BA44" s="249">
        <v>2027.0994582120109</v>
      </c>
      <c r="BB44" s="249">
        <v>2055.8163452664753</v>
      </c>
      <c r="BC44" s="249">
        <v>2084.8498244488328</v>
      </c>
      <c r="BD44" s="249">
        <v>2114.2689928630862</v>
      </c>
      <c r="BE44" s="249">
        <v>2144.1124151659574</v>
      </c>
      <c r="BF44" s="249">
        <v>2174.3894502726903</v>
      </c>
      <c r="BG44" s="249">
        <v>2205.0938850900843</v>
      </c>
      <c r="BH44" s="249">
        <v>2236.2429097937475</v>
      </c>
      <c r="BI44" s="249">
        <v>2267.8175585860199</v>
      </c>
      <c r="BJ44" s="249">
        <v>2299.8369120600273</v>
      </c>
      <c r="BK44" s="249">
        <v>2332.3112979194921</v>
      </c>
      <c r="BL44" s="249">
        <v>2365.246102401361</v>
      </c>
      <c r="NVA44" s="232"/>
    </row>
    <row r="45" spans="1:64 10037:10037" s="247" customFormat="1" ht="21" customHeight="1" x14ac:dyDescent="0.35">
      <c r="A45" s="241"/>
      <c r="B45" s="253" t="s">
        <v>1653</v>
      </c>
      <c r="D45" s="230" t="s">
        <v>1651</v>
      </c>
      <c r="E45" s="230" t="s">
        <v>1652</v>
      </c>
      <c r="F45" s="229"/>
      <c r="G45" s="229">
        <v>46</v>
      </c>
      <c r="H45" s="243"/>
      <c r="I45" s="244"/>
      <c r="J45" s="249">
        <f t="shared" si="27"/>
        <v>17069.484315968559</v>
      </c>
      <c r="K45" s="249">
        <f t="shared" si="27"/>
        <v>20683.673925441399</v>
      </c>
      <c r="L45" s="249">
        <f t="shared" si="27"/>
        <v>24477.292682746418</v>
      </c>
      <c r="M45" s="249"/>
      <c r="N45" s="249"/>
      <c r="O45" s="249">
        <f t="shared" si="28"/>
        <v>3688.7363364855883</v>
      </c>
      <c r="P45" s="249">
        <f t="shared" si="28"/>
        <v>4295.5445353870655</v>
      </c>
      <c r="Q45" s="249">
        <f t="shared" si="28"/>
        <v>4430.9349462521368</v>
      </c>
      <c r="R45" s="249">
        <f t="shared" si="28"/>
        <v>4654.2684978437719</v>
      </c>
      <c r="S45" s="249">
        <f t="shared" si="28"/>
        <v>4847.4478911734204</v>
      </c>
      <c r="T45" s="249">
        <f t="shared" si="28"/>
        <v>5058.3268364062515</v>
      </c>
      <c r="U45" s="249">
        <f t="shared" si="28"/>
        <v>5275.6099247228467</v>
      </c>
      <c r="V45" s="249">
        <f t="shared" si="28"/>
        <v>5502.2892731388802</v>
      </c>
      <c r="W45" s="249">
        <f t="shared" si="28"/>
        <v>5738.7998074450679</v>
      </c>
      <c r="X45" s="249">
        <f t="shared" si="28"/>
        <v>5985.3179750617792</v>
      </c>
      <c r="Y45" s="249">
        <f t="shared" si="28"/>
        <v>6242.4927664245306</v>
      </c>
      <c r="Z45" s="249">
        <f t="shared" si="28"/>
        <v>6510.6821338150385</v>
      </c>
      <c r="AA45" s="241"/>
      <c r="AB45" s="241"/>
      <c r="AC45" s="249">
        <v>1145.5684817106114</v>
      </c>
      <c r="AD45" s="249">
        <v>1225.8306757612513</v>
      </c>
      <c r="AE45" s="249">
        <v>1317.3371790137255</v>
      </c>
      <c r="AF45" s="249">
        <v>1422.2529200962103</v>
      </c>
      <c r="AG45" s="249">
        <v>1487.589976370808</v>
      </c>
      <c r="AH45" s="249">
        <v>1385.7016389200473</v>
      </c>
      <c r="AI45" s="249">
        <v>1436.1296019340291</v>
      </c>
      <c r="AJ45" s="249">
        <v>1480.2923764303123</v>
      </c>
      <c r="AK45" s="249">
        <v>1514.5129678877954</v>
      </c>
      <c r="AL45" s="249">
        <v>1533.8875779240286</v>
      </c>
      <c r="AM45" s="249">
        <v>1543.6100742502049</v>
      </c>
      <c r="AN45" s="249">
        <v>1576.7708456695379</v>
      </c>
      <c r="AO45" s="249">
        <v>1589.9106027167841</v>
      </c>
      <c r="AP45" s="249">
        <v>1616.8222778537663</v>
      </c>
      <c r="AQ45" s="249">
        <v>1640.7150106028705</v>
      </c>
      <c r="AR45" s="249">
        <v>1662.8003680780089</v>
      </c>
      <c r="AS45" s="249">
        <v>1685.3601063549554</v>
      </c>
      <c r="AT45" s="249">
        <v>1710.1663619732867</v>
      </c>
      <c r="AU45" s="249">
        <v>1733.5105773264427</v>
      </c>
      <c r="AV45" s="249">
        <v>1758.640572883133</v>
      </c>
      <c r="AW45" s="249">
        <v>1783.4587745132717</v>
      </c>
      <c r="AX45" s="249">
        <v>1808.4389331975922</v>
      </c>
      <c r="AY45" s="249">
        <v>1833.9256820935193</v>
      </c>
      <c r="AZ45" s="249">
        <v>1859.9246578477682</v>
      </c>
      <c r="BA45" s="249">
        <v>1886.1323596258023</v>
      </c>
      <c r="BB45" s="249">
        <v>1912.8411715281904</v>
      </c>
      <c r="BC45" s="249">
        <v>1939.8262762910756</v>
      </c>
      <c r="BD45" s="249">
        <v>1967.1905891021913</v>
      </c>
      <c r="BE45" s="249">
        <v>1994.972128885496</v>
      </c>
      <c r="BF45" s="249">
        <v>2023.1552570740919</v>
      </c>
      <c r="BG45" s="249">
        <v>2051.7206119386983</v>
      </c>
      <c r="BH45" s="249">
        <v>2080.6985560934554</v>
      </c>
      <c r="BI45" s="249">
        <v>2110.0735983923769</v>
      </c>
      <c r="BJ45" s="249">
        <v>2139.8668797601044</v>
      </c>
      <c r="BK45" s="249">
        <v>2170.0852306252391</v>
      </c>
      <c r="BL45" s="249">
        <v>2200.7300234296945</v>
      </c>
      <c r="NVA45" s="232"/>
    </row>
    <row r="46" spans="1:64 10037:10037" s="247" customFormat="1" ht="21" customHeight="1" x14ac:dyDescent="0.35">
      <c r="A46" s="241"/>
      <c r="B46" s="253" t="s">
        <v>1654</v>
      </c>
      <c r="D46" s="230" t="s">
        <v>1651</v>
      </c>
      <c r="E46" s="230" t="s">
        <v>1652</v>
      </c>
      <c r="F46" s="229"/>
      <c r="G46" s="229">
        <v>47</v>
      </c>
      <c r="H46" s="243"/>
      <c r="I46" s="244"/>
      <c r="J46" s="249">
        <f t="shared" si="27"/>
        <v>7354.1763850483485</v>
      </c>
      <c r="K46" s="249">
        <f t="shared" si="27"/>
        <v>8900.2636378764946</v>
      </c>
      <c r="L46" s="249">
        <f t="shared" si="27"/>
        <v>10532.539155650842</v>
      </c>
      <c r="M46" s="249"/>
      <c r="N46" s="249"/>
      <c r="O46" s="249">
        <f t="shared" si="28"/>
        <v>1597.1970090333211</v>
      </c>
      <c r="P46" s="249">
        <f t="shared" si="28"/>
        <v>1846.1891908812072</v>
      </c>
      <c r="Q46" s="249">
        <f t="shared" si="28"/>
        <v>1909.2974340214337</v>
      </c>
      <c r="R46" s="249">
        <f t="shared" si="28"/>
        <v>2001.4927511123865</v>
      </c>
      <c r="S46" s="249">
        <f t="shared" si="28"/>
        <v>2085.9916654285271</v>
      </c>
      <c r="T46" s="249">
        <f t="shared" si="28"/>
        <v>2176.566956513755</v>
      </c>
      <c r="U46" s="249">
        <f t="shared" si="28"/>
        <v>2270.057964422881</v>
      </c>
      <c r="V46" s="249">
        <f t="shared" si="28"/>
        <v>2367.6470515113324</v>
      </c>
      <c r="W46" s="249">
        <f t="shared" si="28"/>
        <v>2469.3869995527511</v>
      </c>
      <c r="X46" s="249">
        <f t="shared" si="28"/>
        <v>2575.479295930134</v>
      </c>
      <c r="Y46" s="249">
        <f t="shared" si="28"/>
        <v>2686.1343274643295</v>
      </c>
      <c r="Z46" s="249">
        <f t="shared" si="28"/>
        <v>2801.5385327036283</v>
      </c>
      <c r="AA46" s="241"/>
      <c r="AB46" s="241"/>
      <c r="AC46" s="249">
        <v>493.71157152401713</v>
      </c>
      <c r="AD46" s="249">
        <v>530.59634024881564</v>
      </c>
      <c r="AE46" s="249">
        <v>572.88909726048837</v>
      </c>
      <c r="AF46" s="249">
        <v>621.64369663919183</v>
      </c>
      <c r="AG46" s="249">
        <v>626.93301326511357</v>
      </c>
      <c r="AH46" s="249">
        <v>597.61248097690157</v>
      </c>
      <c r="AI46" s="249">
        <v>619.43167196200739</v>
      </c>
      <c r="AJ46" s="249">
        <v>638.08709162177763</v>
      </c>
      <c r="AK46" s="249">
        <v>651.77867043764843</v>
      </c>
      <c r="AL46" s="249">
        <v>658.10701493532429</v>
      </c>
      <c r="AM46" s="249">
        <v>664.65355528606858</v>
      </c>
      <c r="AN46" s="249">
        <v>678.73218089099362</v>
      </c>
      <c r="AO46" s="249">
        <v>684.3882823984186</v>
      </c>
      <c r="AP46" s="249">
        <v>695.75568922479056</v>
      </c>
      <c r="AQ46" s="249">
        <v>705.84769380531782</v>
      </c>
      <c r="AR46" s="249">
        <v>715.30977289465989</v>
      </c>
      <c r="AS46" s="249">
        <v>725.32025553754363</v>
      </c>
      <c r="AT46" s="249">
        <v>735.93692808155174</v>
      </c>
      <c r="AU46" s="249">
        <v>745.94775883989939</v>
      </c>
      <c r="AV46" s="249">
        <v>756.72066721715851</v>
      </c>
      <c r="AW46" s="249">
        <v>767.38953836582311</v>
      </c>
      <c r="AX46" s="249">
        <v>778.15936116391129</v>
      </c>
      <c r="AY46" s="249">
        <v>789.15803911103046</v>
      </c>
      <c r="AZ46" s="249">
        <v>800.32965123639065</v>
      </c>
      <c r="BA46" s="249">
        <v>811.59837778848737</v>
      </c>
      <c r="BB46" s="249">
        <v>823.08723610449033</v>
      </c>
      <c r="BC46" s="249">
        <v>834.70138565977334</v>
      </c>
      <c r="BD46" s="249">
        <v>846.48095893621462</v>
      </c>
      <c r="BE46" s="249">
        <v>858.43723854636767</v>
      </c>
      <c r="BF46" s="249">
        <v>870.56109844755167</v>
      </c>
      <c r="BG46" s="249">
        <v>882.85160170950485</v>
      </c>
      <c r="BH46" s="249">
        <v>895.32091589568302</v>
      </c>
      <c r="BI46" s="249">
        <v>907.96180985914157</v>
      </c>
      <c r="BJ46" s="249">
        <v>920.78238409403116</v>
      </c>
      <c r="BK46" s="249">
        <v>933.785133496649</v>
      </c>
      <c r="BL46" s="249">
        <v>946.97101511294829</v>
      </c>
      <c r="NVA46" s="232"/>
    </row>
    <row r="47" spans="1:64 10037:10037" s="247" customFormat="1" ht="21" customHeight="1" x14ac:dyDescent="0.35">
      <c r="A47" s="241"/>
      <c r="B47" s="252" t="str">
        <f>_xlfn.CONCAT("Total ",B43)</f>
        <v>Total 61000 Travel, Meals &amp; Entertainment</v>
      </c>
      <c r="C47" s="230"/>
      <c r="D47" s="230"/>
      <c r="E47" s="242"/>
      <c r="F47" s="229"/>
      <c r="G47" s="229"/>
      <c r="H47" s="243"/>
      <c r="I47" s="244"/>
      <c r="J47" s="245">
        <f t="shared" si="27"/>
        <v>42916.063937642917</v>
      </c>
      <c r="K47" s="245">
        <f t="shared" si="27"/>
        <v>51813.09424314613</v>
      </c>
      <c r="L47" s="245">
        <f t="shared" si="27"/>
        <v>61316.916990477046</v>
      </c>
      <c r="M47" s="241"/>
      <c r="N47" s="246"/>
      <c r="O47" s="245">
        <f t="shared" si="28"/>
        <v>9436.9643513941992</v>
      </c>
      <c r="P47" s="245">
        <f t="shared" si="28"/>
        <v>10715.996440223813</v>
      </c>
      <c r="Q47" s="245">
        <f t="shared" si="28"/>
        <v>11102.182840084839</v>
      </c>
      <c r="R47" s="245">
        <f t="shared" si="28"/>
        <v>11660.920305940062</v>
      </c>
      <c r="S47" s="245">
        <f t="shared" si="28"/>
        <v>12141.766755811906</v>
      </c>
      <c r="T47" s="245">
        <f t="shared" si="28"/>
        <v>12672.29779804108</v>
      </c>
      <c r="U47" s="245">
        <f t="shared" si="28"/>
        <v>13215.321890495476</v>
      </c>
      <c r="V47" s="245">
        <f t="shared" si="28"/>
        <v>13783.70779879767</v>
      </c>
      <c r="W47" s="245">
        <f t="shared" si="28"/>
        <v>14375.952434925137</v>
      </c>
      <c r="X47" s="245">
        <f t="shared" si="28"/>
        <v>14993.568129293646</v>
      </c>
      <c r="Y47" s="245">
        <f t="shared" si="28"/>
        <v>15637.781447358713</v>
      </c>
      <c r="Z47" s="245">
        <f t="shared" si="28"/>
        <v>16309.614978899546</v>
      </c>
      <c r="AA47" s="241"/>
      <c r="AB47" s="241"/>
      <c r="AC47" s="254">
        <f>SUBTOTAL(9,AC43:AC46)</f>
        <v>2969.6674961310468</v>
      </c>
      <c r="AD47" s="254">
        <f t="shared" ref="AD47:BL47" si="29">SUBTOTAL(9,AD43:AD46)</f>
        <v>3139.0939735108996</v>
      </c>
      <c r="AE47" s="254">
        <f t="shared" si="29"/>
        <v>3328.2028817522541</v>
      </c>
      <c r="AF47" s="254">
        <f t="shared" si="29"/>
        <v>3540.5711318074345</v>
      </c>
      <c r="AG47" s="254">
        <f t="shared" si="29"/>
        <v>3677.8040140033345</v>
      </c>
      <c r="AH47" s="254">
        <f t="shared" si="29"/>
        <v>3497.6212944130439</v>
      </c>
      <c r="AI47" s="254">
        <f t="shared" si="29"/>
        <v>3608.4915920522635</v>
      </c>
      <c r="AJ47" s="254">
        <f t="shared" si="29"/>
        <v>3707.0650919459499</v>
      </c>
      <c r="AK47" s="254">
        <f t="shared" si="29"/>
        <v>3786.626156086626</v>
      </c>
      <c r="AL47" s="254">
        <f t="shared" si="29"/>
        <v>3838.297711185256</v>
      </c>
      <c r="AM47" s="254">
        <f t="shared" si="29"/>
        <v>3872.0013875934601</v>
      </c>
      <c r="AN47" s="254">
        <f t="shared" si="29"/>
        <v>3950.6212071613468</v>
      </c>
      <c r="AO47" s="254">
        <f t="shared" si="29"/>
        <v>3983.5430505543582</v>
      </c>
      <c r="AP47" s="254">
        <f t="shared" si="29"/>
        <v>4049.1770557922246</v>
      </c>
      <c r="AQ47" s="254">
        <f t="shared" si="29"/>
        <v>4109.0466494653228</v>
      </c>
      <c r="AR47" s="254">
        <f t="shared" si="29"/>
        <v>4165.4702358065942</v>
      </c>
      <c r="AS47" s="254">
        <f t="shared" si="29"/>
        <v>4222.725427615329</v>
      </c>
      <c r="AT47" s="254">
        <f t="shared" si="29"/>
        <v>4284.1021346191555</v>
      </c>
      <c r="AU47" s="254">
        <f t="shared" si="29"/>
        <v>4342.4612969242726</v>
      </c>
      <c r="AV47" s="254">
        <f t="shared" si="29"/>
        <v>4405.2719900390075</v>
      </c>
      <c r="AW47" s="254">
        <f t="shared" si="29"/>
        <v>4467.5886035321946</v>
      </c>
      <c r="AX47" s="254">
        <f t="shared" si="29"/>
        <v>4530.3334454938968</v>
      </c>
      <c r="AY47" s="254">
        <f t="shared" si="29"/>
        <v>4594.1845071891748</v>
      </c>
      <c r="AZ47" s="254">
        <f t="shared" si="29"/>
        <v>4659.1898461145984</v>
      </c>
      <c r="BA47" s="254">
        <f t="shared" si="29"/>
        <v>4724.8301956263003</v>
      </c>
      <c r="BB47" s="254">
        <f t="shared" si="29"/>
        <v>4791.7447528991561</v>
      </c>
      <c r="BC47" s="254">
        <f t="shared" si="29"/>
        <v>4859.3774863996814</v>
      </c>
      <c r="BD47" s="254">
        <f t="shared" si="29"/>
        <v>4927.9405409014926</v>
      </c>
      <c r="BE47" s="254">
        <f t="shared" si="29"/>
        <v>4997.5217825978207</v>
      </c>
      <c r="BF47" s="254">
        <f t="shared" si="29"/>
        <v>5068.1058057943337</v>
      </c>
      <c r="BG47" s="254">
        <f t="shared" si="29"/>
        <v>5139.6660987382875</v>
      </c>
      <c r="BH47" s="254">
        <f t="shared" si="29"/>
        <v>5212.2623817828862</v>
      </c>
      <c r="BI47" s="254">
        <f t="shared" si="29"/>
        <v>5285.8529668375386</v>
      </c>
      <c r="BJ47" s="254">
        <f t="shared" si="29"/>
        <v>5360.4861759141622</v>
      </c>
      <c r="BK47" s="254">
        <f t="shared" si="29"/>
        <v>5436.1816620413802</v>
      </c>
      <c r="BL47" s="254">
        <f t="shared" si="29"/>
        <v>5512.9471409440039</v>
      </c>
      <c r="NVA47" s="232"/>
    </row>
    <row r="48" spans="1:64 10037:10037" s="247" customFormat="1" ht="21" customHeight="1" x14ac:dyDescent="0.35">
      <c r="A48" s="241"/>
      <c r="B48" s="250" t="s">
        <v>1655</v>
      </c>
      <c r="C48" s="230"/>
      <c r="D48" s="230"/>
      <c r="E48" s="242"/>
      <c r="F48" s="229"/>
      <c r="G48" s="229"/>
      <c r="H48" s="243"/>
      <c r="I48" s="244"/>
      <c r="J48" s="245">
        <f t="shared" si="27"/>
        <v>1641847.2701699988</v>
      </c>
      <c r="K48" s="245">
        <f t="shared" si="27"/>
        <v>3075525.4608261683</v>
      </c>
      <c r="L48" s="245">
        <f t="shared" si="27"/>
        <v>3576759.6816253853</v>
      </c>
      <c r="M48" s="241"/>
      <c r="N48" s="246"/>
      <c r="O48" s="245">
        <f t="shared" si="28"/>
        <v>346539.28341720696</v>
      </c>
      <c r="P48" s="245">
        <f t="shared" si="28"/>
        <v>396583.71452437632</v>
      </c>
      <c r="Q48" s="245">
        <f t="shared" si="28"/>
        <v>429234.96251221967</v>
      </c>
      <c r="R48" s="245">
        <f t="shared" si="28"/>
        <v>469489.30971619568</v>
      </c>
      <c r="S48" s="245">
        <f t="shared" si="28"/>
        <v>714057.15880090301</v>
      </c>
      <c r="T48" s="245">
        <f t="shared" si="28"/>
        <v>771789.86353567976</v>
      </c>
      <c r="U48" s="245">
        <f t="shared" si="28"/>
        <v>787518.92994059809</v>
      </c>
      <c r="V48" s="245">
        <f t="shared" si="28"/>
        <v>802159.50854898756</v>
      </c>
      <c r="W48" s="245">
        <f t="shared" si="28"/>
        <v>864161.53331374645</v>
      </c>
      <c r="X48" s="245">
        <f t="shared" si="28"/>
        <v>878433.32170963322</v>
      </c>
      <c r="Y48" s="245">
        <f t="shared" si="28"/>
        <v>897166.82660532207</v>
      </c>
      <c r="Z48" s="245">
        <f t="shared" si="28"/>
        <v>936997.99999668379</v>
      </c>
      <c r="AA48" s="241"/>
      <c r="AB48" s="241"/>
      <c r="AC48" s="254">
        <f>SUBTOTAL(9,AC18:AC47)</f>
        <v>109315.24471674715</v>
      </c>
      <c r="AD48" s="254">
        <f t="shared" ref="AD48:BL48" si="30">SUBTOTAL(9,AD18:AD47)</f>
        <v>115204.43653518142</v>
      </c>
      <c r="AE48" s="254">
        <f t="shared" si="30"/>
        <v>122019.6021652784</v>
      </c>
      <c r="AF48" s="254">
        <f t="shared" si="30"/>
        <v>129471.10187956895</v>
      </c>
      <c r="AG48" s="254">
        <f t="shared" si="30"/>
        <v>134218.0601050632</v>
      </c>
      <c r="AH48" s="254">
        <f t="shared" si="30"/>
        <v>132894.55253974421</v>
      </c>
      <c r="AI48" s="254">
        <f t="shared" si="30"/>
        <v>138193.81089266489</v>
      </c>
      <c r="AJ48" s="254">
        <f t="shared" si="30"/>
        <v>143293.78109313024</v>
      </c>
      <c r="AK48" s="254">
        <f t="shared" si="30"/>
        <v>147747.37052642455</v>
      </c>
      <c r="AL48" s="254">
        <f t="shared" si="30"/>
        <v>152006.89232978757</v>
      </c>
      <c r="AM48" s="254">
        <f t="shared" si="30"/>
        <v>156174.1488633813</v>
      </c>
      <c r="AN48" s="254">
        <f t="shared" si="30"/>
        <v>161308.26852302687</v>
      </c>
      <c r="AO48" s="254">
        <f t="shared" si="30"/>
        <v>233515.64881612328</v>
      </c>
      <c r="AP48" s="254">
        <f t="shared" si="30"/>
        <v>233722.96585398758</v>
      </c>
      <c r="AQ48" s="254">
        <f t="shared" si="30"/>
        <v>246818.54413079208</v>
      </c>
      <c r="AR48" s="254">
        <f t="shared" si="30"/>
        <v>249968.91135745429</v>
      </c>
      <c r="AS48" s="254">
        <f t="shared" si="30"/>
        <v>262041.07775579055</v>
      </c>
      <c r="AT48" s="254">
        <f t="shared" si="30"/>
        <v>259779.87442243492</v>
      </c>
      <c r="AU48" s="254">
        <f t="shared" si="30"/>
        <v>261349.92581750406</v>
      </c>
      <c r="AV48" s="254">
        <f t="shared" si="30"/>
        <v>262335.46562339086</v>
      </c>
      <c r="AW48" s="254">
        <f t="shared" si="30"/>
        <v>263833.53849970311</v>
      </c>
      <c r="AX48" s="254">
        <f t="shared" si="30"/>
        <v>265334.30599544541</v>
      </c>
      <c r="AY48" s="254">
        <f t="shared" si="30"/>
        <v>266847.4688070938</v>
      </c>
      <c r="AZ48" s="254">
        <f t="shared" si="30"/>
        <v>269977.73374644836</v>
      </c>
      <c r="BA48" s="254">
        <f t="shared" si="30"/>
        <v>286533.86450449476</v>
      </c>
      <c r="BB48" s="254">
        <f t="shared" si="30"/>
        <v>288024.38710805139</v>
      </c>
      <c r="BC48" s="254">
        <f t="shared" si="30"/>
        <v>289603.28170120029</v>
      </c>
      <c r="BD48" s="254">
        <f t="shared" si="30"/>
        <v>291196.32009479566</v>
      </c>
      <c r="BE48" s="254">
        <f t="shared" si="30"/>
        <v>292805.50589551526</v>
      </c>
      <c r="BF48" s="254">
        <f t="shared" si="30"/>
        <v>294431.49571932235</v>
      </c>
      <c r="BG48" s="254">
        <f t="shared" si="30"/>
        <v>296076.49546242476</v>
      </c>
      <c r="BH48" s="254">
        <f t="shared" si="30"/>
        <v>294198.06878328836</v>
      </c>
      <c r="BI48" s="254">
        <f t="shared" si="30"/>
        <v>306892.26235960895</v>
      </c>
      <c r="BJ48" s="254">
        <f t="shared" si="30"/>
        <v>309503.94508594158</v>
      </c>
      <c r="BK48" s="254">
        <f t="shared" si="30"/>
        <v>311249.44612605876</v>
      </c>
      <c r="BL48" s="254">
        <f t="shared" si="30"/>
        <v>316244.60878468346</v>
      </c>
      <c r="NVA48" s="232"/>
    </row>
    <row r="49" spans="1:64 10037:10037" s="247" customFormat="1" ht="21" customHeight="1" x14ac:dyDescent="0.35">
      <c r="A49" s="241"/>
      <c r="B49" s="250" t="s">
        <v>1656</v>
      </c>
      <c r="C49" s="230"/>
      <c r="D49" s="230"/>
      <c r="E49" s="242"/>
      <c r="F49" s="229"/>
      <c r="G49" s="229"/>
      <c r="H49" s="243"/>
      <c r="I49" s="244"/>
      <c r="J49" s="251"/>
      <c r="K49" s="251"/>
      <c r="L49" s="251"/>
      <c r="M49" s="241"/>
      <c r="N49" s="246"/>
      <c r="O49" s="251"/>
      <c r="P49" s="251"/>
      <c r="Q49" s="251"/>
      <c r="R49" s="251"/>
      <c r="S49" s="251"/>
      <c r="T49" s="251"/>
      <c r="U49" s="251"/>
      <c r="V49" s="251"/>
      <c r="W49" s="251"/>
      <c r="X49" s="251"/>
      <c r="Y49" s="251"/>
      <c r="Z49" s="251"/>
      <c r="AA49" s="241"/>
      <c r="AB49" s="241"/>
      <c r="AC49" s="245">
        <f>AC12-AC16-AC48</f>
        <v>-19656.289472844001</v>
      </c>
      <c r="AD49" s="245">
        <f t="shared" ref="AD49:BL49" si="31">AD12-AD16-AD48</f>
        <v>-40530.782816139559</v>
      </c>
      <c r="AE49" s="245">
        <f t="shared" si="31"/>
        <v>-34748.544933721729</v>
      </c>
      <c r="AF49" s="245">
        <f t="shared" si="31"/>
        <v>-34095.92577560163</v>
      </c>
      <c r="AG49" s="245">
        <f t="shared" si="31"/>
        <v>-30785.345167626248</v>
      </c>
      <c r="AH49" s="245">
        <f t="shared" si="31"/>
        <v>-33979.51276095942</v>
      </c>
      <c r="AI49" s="245">
        <f t="shared" si="31"/>
        <v>-27949.216444274454</v>
      </c>
      <c r="AJ49" s="245">
        <f t="shared" si="31"/>
        <v>-23439.07242174467</v>
      </c>
      <c r="AK49" s="245">
        <f t="shared" si="31"/>
        <v>-43731.221436368738</v>
      </c>
      <c r="AL49" s="245">
        <f t="shared" si="31"/>
        <v>-33721.878974195162</v>
      </c>
      <c r="AM49" s="245">
        <f t="shared" si="31"/>
        <v>-22606.074649497896</v>
      </c>
      <c r="AN49" s="245">
        <f t="shared" si="31"/>
        <v>25611.47335216793</v>
      </c>
      <c r="AO49" s="245">
        <f t="shared" si="31"/>
        <v>-81799.849160336831</v>
      </c>
      <c r="AP49" s="245">
        <f t="shared" si="31"/>
        <v>-7144.4950140241999</v>
      </c>
      <c r="AQ49" s="245">
        <f t="shared" si="31"/>
        <v>505473.1688692504</v>
      </c>
      <c r="AR49" s="245">
        <f t="shared" si="31"/>
        <v>689975.80280410033</v>
      </c>
      <c r="AS49" s="245">
        <f t="shared" si="31"/>
        <v>826512.2907391967</v>
      </c>
      <c r="AT49" s="245">
        <f t="shared" si="31"/>
        <v>913224.32890986465</v>
      </c>
      <c r="AU49" s="245">
        <f t="shared" si="31"/>
        <v>959687.17527995748</v>
      </c>
      <c r="AV49" s="245">
        <f t="shared" si="31"/>
        <v>1000861.8744455222</v>
      </c>
      <c r="AW49" s="245">
        <f t="shared" si="31"/>
        <v>1042466.2394947931</v>
      </c>
      <c r="AX49" s="245">
        <f t="shared" si="31"/>
        <v>1085903.5801250357</v>
      </c>
      <c r="AY49" s="245">
        <f t="shared" si="31"/>
        <v>1134417.9197715081</v>
      </c>
      <c r="AZ49" s="245">
        <f t="shared" si="31"/>
        <v>1179978.4060711642</v>
      </c>
      <c r="BA49" s="245">
        <f t="shared" si="31"/>
        <v>1194876.9522557303</v>
      </c>
      <c r="BB49" s="245">
        <f t="shared" si="31"/>
        <v>1225867.9386240537</v>
      </c>
      <c r="BC49" s="245">
        <f t="shared" si="31"/>
        <v>1257828.6337890569</v>
      </c>
      <c r="BD49" s="245">
        <f t="shared" si="31"/>
        <v>1290805.1903562874</v>
      </c>
      <c r="BE49" s="245">
        <f t="shared" si="31"/>
        <v>1324790.3954641188</v>
      </c>
      <c r="BF49" s="245">
        <f t="shared" si="31"/>
        <v>1359758.6289180825</v>
      </c>
      <c r="BG49" s="245">
        <f t="shared" si="31"/>
        <v>1395687.5678542487</v>
      </c>
      <c r="BH49" s="245">
        <f t="shared" si="31"/>
        <v>1436128.5684611767</v>
      </c>
      <c r="BI49" s="245">
        <f t="shared" si="31"/>
        <v>1463000.6381544028</v>
      </c>
      <c r="BJ49" s="245">
        <f t="shared" si="31"/>
        <v>1500965.7448788267</v>
      </c>
      <c r="BK49" s="245">
        <f t="shared" si="31"/>
        <v>1540817.2884959194</v>
      </c>
      <c r="BL49" s="245">
        <f t="shared" si="31"/>
        <v>1319915.6579600268</v>
      </c>
      <c r="NVA49" s="232"/>
    </row>
    <row r="50" spans="1:64 10037:10037" s="247" customFormat="1" ht="21" customHeight="1" x14ac:dyDescent="0.35">
      <c r="A50" s="241"/>
      <c r="B50" s="250" t="s">
        <v>1657</v>
      </c>
      <c r="C50" s="230"/>
      <c r="D50" s="230"/>
      <c r="E50" s="242"/>
      <c r="F50" s="229"/>
      <c r="G50" s="229"/>
      <c r="H50" s="243"/>
      <c r="I50" s="244"/>
      <c r="J50" s="251"/>
      <c r="K50" s="251"/>
      <c r="L50" s="251"/>
      <c r="M50" s="241"/>
      <c r="N50" s="246"/>
      <c r="O50" s="251"/>
      <c r="P50" s="251"/>
      <c r="Q50" s="251"/>
      <c r="R50" s="251"/>
      <c r="S50" s="251"/>
      <c r="T50" s="251"/>
      <c r="U50" s="251"/>
      <c r="V50" s="251"/>
      <c r="W50" s="251"/>
      <c r="X50" s="251"/>
      <c r="Y50" s="251"/>
      <c r="Z50" s="251"/>
      <c r="AA50" s="241"/>
      <c r="AB50" s="241"/>
      <c r="AC50" s="251"/>
      <c r="AD50" s="251"/>
      <c r="AE50" s="251"/>
      <c r="AF50" s="251"/>
      <c r="AG50" s="251"/>
      <c r="AH50" s="251"/>
      <c r="AI50" s="251"/>
      <c r="AJ50" s="251"/>
      <c r="AK50" s="251"/>
      <c r="AL50" s="251"/>
      <c r="AM50" s="251"/>
      <c r="AN50" s="251"/>
      <c r="AO50" s="251"/>
      <c r="AP50" s="251"/>
      <c r="AQ50" s="251"/>
      <c r="AR50" s="251"/>
      <c r="AS50" s="251"/>
      <c r="AT50" s="251"/>
      <c r="AU50" s="251"/>
      <c r="AV50" s="251"/>
      <c r="AW50" s="251"/>
      <c r="AX50" s="251"/>
      <c r="AY50" s="251"/>
      <c r="AZ50" s="251"/>
      <c r="BA50" s="251"/>
      <c r="BB50" s="251"/>
      <c r="BC50" s="251"/>
      <c r="BD50" s="251"/>
      <c r="BE50" s="251"/>
      <c r="BF50" s="251"/>
      <c r="BG50" s="251"/>
      <c r="BH50" s="251"/>
      <c r="BI50" s="251"/>
      <c r="BJ50" s="251"/>
      <c r="BK50" s="251"/>
      <c r="BL50" s="251"/>
      <c r="NVA50" s="232"/>
    </row>
    <row r="51" spans="1:64 10037:10037" s="247" customFormat="1" ht="21" customHeight="1" x14ac:dyDescent="0.35">
      <c r="A51" s="241"/>
      <c r="B51" s="253" t="s">
        <v>1658</v>
      </c>
      <c r="C51" s="230"/>
      <c r="D51" s="230"/>
      <c r="E51" s="242"/>
      <c r="F51" s="229"/>
      <c r="G51" s="229">
        <v>48</v>
      </c>
      <c r="H51" s="243"/>
      <c r="I51" s="244"/>
      <c r="J51" s="249">
        <f t="shared" ref="J51:L53" si="32">SUMIFS($AC51:$BL51,$AC$5:$BL$5,J$5)</f>
        <v>205230.90877124987</v>
      </c>
      <c r="K51" s="249">
        <f t="shared" si="32"/>
        <v>258139.32189962675</v>
      </c>
      <c r="L51" s="249">
        <f t="shared" si="32"/>
        <v>305831.20456344151</v>
      </c>
      <c r="M51" s="249"/>
      <c r="N51" s="249"/>
      <c r="O51" s="249">
        <f t="shared" ref="O51:Z53" si="33">SUMIFS($AC51:$BL51,$AC$5:$BL$5,O$5,$AC$6:$BL$6,O$6)</f>
        <v>43317.410427150884</v>
      </c>
      <c r="P51" s="249">
        <f t="shared" si="33"/>
        <v>49572.96431554704</v>
      </c>
      <c r="Q51" s="249">
        <f t="shared" si="33"/>
        <v>53654.370314027459</v>
      </c>
      <c r="R51" s="249">
        <f t="shared" si="33"/>
        <v>58686.16371452446</v>
      </c>
      <c r="S51" s="249">
        <f t="shared" si="33"/>
        <v>60192.588108132448</v>
      </c>
      <c r="T51" s="249">
        <f t="shared" si="33"/>
        <v>63321.933410636397</v>
      </c>
      <c r="U51" s="249">
        <f t="shared" si="33"/>
        <v>65858.567619986919</v>
      </c>
      <c r="V51" s="249">
        <f t="shared" si="33"/>
        <v>68766.232760871018</v>
      </c>
      <c r="W51" s="249">
        <f t="shared" si="33"/>
        <v>71698.435631975983</v>
      </c>
      <c r="X51" s="249">
        <f t="shared" si="33"/>
        <v>74785.948929944454</v>
      </c>
      <c r="Y51" s="249">
        <f t="shared" si="33"/>
        <v>77997.916999837224</v>
      </c>
      <c r="Z51" s="249">
        <f t="shared" si="33"/>
        <v>81348.903001683866</v>
      </c>
      <c r="AA51" s="241"/>
      <c r="AB51" s="241"/>
      <c r="AC51" s="249">
        <v>13664.405589593396</v>
      </c>
      <c r="AD51" s="249">
        <v>14400.554566897679</v>
      </c>
      <c r="AE51" s="249">
        <v>15252.450270659803</v>
      </c>
      <c r="AF51" s="249">
        <v>16183.887734946116</v>
      </c>
      <c r="AG51" s="249">
        <v>16777.257513132903</v>
      </c>
      <c r="AH51" s="249">
        <v>16611.819067468026</v>
      </c>
      <c r="AI51" s="249">
        <v>17274.226361583118</v>
      </c>
      <c r="AJ51" s="249">
        <v>17911.722636641272</v>
      </c>
      <c r="AK51" s="249">
        <v>18468.421315803065</v>
      </c>
      <c r="AL51" s="249">
        <v>19000.861541223447</v>
      </c>
      <c r="AM51" s="249">
        <v>19521.768607922662</v>
      </c>
      <c r="AN51" s="249">
        <v>20163.533565378359</v>
      </c>
      <c r="AO51" s="249">
        <v>19659.59345499659</v>
      </c>
      <c r="AP51" s="249">
        <v>20077.032696343944</v>
      </c>
      <c r="AQ51" s="249">
        <v>20455.961956791911</v>
      </c>
      <c r="AR51" s="249">
        <v>20803.781568964961</v>
      </c>
      <c r="AS51" s="249">
        <v>21119.292573819726</v>
      </c>
      <c r="AT51" s="249">
        <v>21398.859267851709</v>
      </c>
      <c r="AU51" s="249">
        <v>21615.041265784548</v>
      </c>
      <c r="AV51" s="249">
        <v>21957.244632672438</v>
      </c>
      <c r="AW51" s="249">
        <v>22286.281721529929</v>
      </c>
      <c r="AX51" s="249">
        <v>22606.58768035908</v>
      </c>
      <c r="AY51" s="249">
        <v>22922.078749853052</v>
      </c>
      <c r="AZ51" s="249">
        <v>23237.566330658883</v>
      </c>
      <c r="BA51" s="249">
        <v>23559.34006665014</v>
      </c>
      <c r="BB51" s="249">
        <v>23899.592356801615</v>
      </c>
      <c r="BC51" s="249">
        <v>24239.503208524224</v>
      </c>
      <c r="BD51" s="249">
        <v>24581.316968748226</v>
      </c>
      <c r="BE51" s="249">
        <v>24926.894594216326</v>
      </c>
      <c r="BF51" s="249">
        <v>25277.737366979902</v>
      </c>
      <c r="BG51" s="249">
        <v>25634.767298336079</v>
      </c>
      <c r="BH51" s="249">
        <v>25997.967063881119</v>
      </c>
      <c r="BI51" s="249">
        <v>26365.18263762003</v>
      </c>
      <c r="BJ51" s="249">
        <v>26737.176537711799</v>
      </c>
      <c r="BK51" s="249">
        <v>27114.451962280426</v>
      </c>
      <c r="BL51" s="249">
        <v>27497.274501691641</v>
      </c>
      <c r="NVA51" s="232"/>
    </row>
    <row r="52" spans="1:64 10037:10037" s="247" customFormat="1" ht="21" customHeight="1" x14ac:dyDescent="0.35">
      <c r="A52" s="241"/>
      <c r="B52" s="253" t="s">
        <v>1659</v>
      </c>
      <c r="C52" s="230"/>
      <c r="D52" s="230"/>
      <c r="E52" s="242"/>
      <c r="F52" s="229"/>
      <c r="G52" s="229">
        <v>49</v>
      </c>
      <c r="H52" s="243"/>
      <c r="I52" s="244"/>
      <c r="J52" s="249">
        <f t="shared" si="32"/>
        <v>68410.302923749943</v>
      </c>
      <c r="K52" s="249">
        <f t="shared" si="32"/>
        <v>86046.440633208927</v>
      </c>
      <c r="L52" s="249">
        <f t="shared" si="32"/>
        <v>101943.73485448047</v>
      </c>
      <c r="M52" s="249"/>
      <c r="N52" s="249"/>
      <c r="O52" s="249">
        <f t="shared" si="33"/>
        <v>14439.136809050291</v>
      </c>
      <c r="P52" s="249">
        <f t="shared" si="33"/>
        <v>16524.321438515683</v>
      </c>
      <c r="Q52" s="249">
        <f t="shared" si="33"/>
        <v>17884.79010467582</v>
      </c>
      <c r="R52" s="249">
        <f t="shared" si="33"/>
        <v>19562.054571508157</v>
      </c>
      <c r="S52" s="249">
        <f t="shared" si="33"/>
        <v>20064.196036044144</v>
      </c>
      <c r="T52" s="249">
        <f t="shared" si="33"/>
        <v>21107.311136878798</v>
      </c>
      <c r="U52" s="249">
        <f t="shared" si="33"/>
        <v>21952.855873328972</v>
      </c>
      <c r="V52" s="249">
        <f t="shared" si="33"/>
        <v>22922.077586957006</v>
      </c>
      <c r="W52" s="249">
        <f t="shared" si="33"/>
        <v>23899.478543991994</v>
      </c>
      <c r="X52" s="249">
        <f t="shared" si="33"/>
        <v>24928.649643314813</v>
      </c>
      <c r="Y52" s="249">
        <f t="shared" si="33"/>
        <v>25999.305666612403</v>
      </c>
      <c r="Z52" s="249">
        <f t="shared" si="33"/>
        <v>27116.301000561278</v>
      </c>
      <c r="AA52" s="241"/>
      <c r="AB52" s="241"/>
      <c r="AC52" s="249">
        <v>4554.8018631977984</v>
      </c>
      <c r="AD52" s="249">
        <v>4800.1848556325594</v>
      </c>
      <c r="AE52" s="249">
        <v>5084.1500902199341</v>
      </c>
      <c r="AF52" s="249">
        <v>5394.6292449820385</v>
      </c>
      <c r="AG52" s="249">
        <v>5592.419171044301</v>
      </c>
      <c r="AH52" s="249">
        <v>5537.2730224893421</v>
      </c>
      <c r="AI52" s="249">
        <v>5758.075453861039</v>
      </c>
      <c r="AJ52" s="249">
        <v>5970.5742122137572</v>
      </c>
      <c r="AK52" s="249">
        <v>6156.1404386010217</v>
      </c>
      <c r="AL52" s="249">
        <v>6333.6205137411489</v>
      </c>
      <c r="AM52" s="249">
        <v>6507.2562026408878</v>
      </c>
      <c r="AN52" s="249">
        <v>6721.1778551261195</v>
      </c>
      <c r="AO52" s="249">
        <v>6553.1978183321953</v>
      </c>
      <c r="AP52" s="249">
        <v>6692.3442321146476</v>
      </c>
      <c r="AQ52" s="249">
        <v>6818.6539855973042</v>
      </c>
      <c r="AR52" s="249">
        <v>6934.5938563216532</v>
      </c>
      <c r="AS52" s="249">
        <v>7039.7641912732415</v>
      </c>
      <c r="AT52" s="249">
        <v>7132.9530892839039</v>
      </c>
      <c r="AU52" s="249">
        <v>7205.0137552615151</v>
      </c>
      <c r="AV52" s="249">
        <v>7319.0815442241474</v>
      </c>
      <c r="AW52" s="249">
        <v>7428.7605738433094</v>
      </c>
      <c r="AX52" s="249">
        <v>7535.5292267863597</v>
      </c>
      <c r="AY52" s="249">
        <v>7640.6929166176851</v>
      </c>
      <c r="AZ52" s="249">
        <v>7745.8554435529613</v>
      </c>
      <c r="BA52" s="249">
        <v>7853.1133555500455</v>
      </c>
      <c r="BB52" s="249">
        <v>7966.5307856005402</v>
      </c>
      <c r="BC52" s="249">
        <v>8079.8344028414076</v>
      </c>
      <c r="BD52" s="249">
        <v>8193.7723229160747</v>
      </c>
      <c r="BE52" s="249">
        <v>8308.9648647387748</v>
      </c>
      <c r="BF52" s="249">
        <v>8425.9124556599654</v>
      </c>
      <c r="BG52" s="249">
        <v>8544.9224327786924</v>
      </c>
      <c r="BH52" s="249">
        <v>8665.9890212937044</v>
      </c>
      <c r="BI52" s="249">
        <v>8788.3942125400081</v>
      </c>
      <c r="BJ52" s="249">
        <v>8912.3921792372621</v>
      </c>
      <c r="BK52" s="249">
        <v>9038.1506540934715</v>
      </c>
      <c r="BL52" s="249">
        <v>9165.7581672305423</v>
      </c>
      <c r="NVA52" s="232"/>
    </row>
    <row r="53" spans="1:64 10037:10037" s="247" customFormat="1" ht="21" customHeight="1" x14ac:dyDescent="0.35">
      <c r="A53" s="241"/>
      <c r="B53" s="252" t="s">
        <v>1660</v>
      </c>
      <c r="C53" s="230"/>
      <c r="D53" s="230"/>
      <c r="E53" s="242"/>
      <c r="F53" s="229"/>
      <c r="G53" s="229"/>
      <c r="H53" s="243"/>
      <c r="I53" s="244"/>
      <c r="J53" s="245">
        <f t="shared" si="32"/>
        <v>273641.21169499977</v>
      </c>
      <c r="K53" s="245">
        <f t="shared" si="32"/>
        <v>344185.76253283571</v>
      </c>
      <c r="L53" s="245">
        <f t="shared" si="32"/>
        <v>407774.93941792205</v>
      </c>
      <c r="M53" s="241"/>
      <c r="N53" s="246"/>
      <c r="O53" s="245">
        <f t="shared" si="33"/>
        <v>57756.547236201164</v>
      </c>
      <c r="P53" s="245">
        <f t="shared" si="33"/>
        <v>66097.28575406273</v>
      </c>
      <c r="Q53" s="245">
        <f t="shared" si="33"/>
        <v>71539.160418703279</v>
      </c>
      <c r="R53" s="245">
        <f t="shared" si="33"/>
        <v>78248.218286032628</v>
      </c>
      <c r="S53" s="245">
        <f t="shared" si="33"/>
        <v>80256.784144176592</v>
      </c>
      <c r="T53" s="245">
        <f t="shared" si="33"/>
        <v>84429.244547515191</v>
      </c>
      <c r="U53" s="245">
        <f t="shared" si="33"/>
        <v>87811.423493315888</v>
      </c>
      <c r="V53" s="245">
        <f t="shared" si="33"/>
        <v>91688.310347828025</v>
      </c>
      <c r="W53" s="245">
        <f t="shared" si="33"/>
        <v>95597.914175967962</v>
      </c>
      <c r="X53" s="245">
        <f t="shared" si="33"/>
        <v>99714.598573259267</v>
      </c>
      <c r="Y53" s="245">
        <f t="shared" si="33"/>
        <v>103997.22266644963</v>
      </c>
      <c r="Z53" s="245">
        <f t="shared" si="33"/>
        <v>108465.20400224515</v>
      </c>
      <c r="AA53" s="241"/>
      <c r="AB53" s="241"/>
      <c r="AC53" s="245">
        <f>SUM(AC50:AC52)</f>
        <v>18219.207452791194</v>
      </c>
      <c r="AD53" s="245">
        <f t="shared" ref="AD53:BL53" si="34">SUM(AD50:AD52)</f>
        <v>19200.739422530238</v>
      </c>
      <c r="AE53" s="245">
        <f t="shared" si="34"/>
        <v>20336.600360879736</v>
      </c>
      <c r="AF53" s="245">
        <f t="shared" si="34"/>
        <v>21578.516979928154</v>
      </c>
      <c r="AG53" s="245">
        <f t="shared" si="34"/>
        <v>22369.676684177204</v>
      </c>
      <c r="AH53" s="245">
        <f t="shared" si="34"/>
        <v>22149.092089957368</v>
      </c>
      <c r="AI53" s="245">
        <f t="shared" si="34"/>
        <v>23032.301815444156</v>
      </c>
      <c r="AJ53" s="245">
        <f t="shared" si="34"/>
        <v>23882.296848855029</v>
      </c>
      <c r="AK53" s="245">
        <f t="shared" si="34"/>
        <v>24624.561754404087</v>
      </c>
      <c r="AL53" s="245">
        <f t="shared" si="34"/>
        <v>25334.482054964596</v>
      </c>
      <c r="AM53" s="245">
        <f t="shared" si="34"/>
        <v>26029.024810563551</v>
      </c>
      <c r="AN53" s="245">
        <f t="shared" si="34"/>
        <v>26884.711420504478</v>
      </c>
      <c r="AO53" s="245">
        <f t="shared" si="34"/>
        <v>26212.791273328785</v>
      </c>
      <c r="AP53" s="245">
        <f t="shared" si="34"/>
        <v>26769.376928458591</v>
      </c>
      <c r="AQ53" s="245">
        <f t="shared" si="34"/>
        <v>27274.615942389217</v>
      </c>
      <c r="AR53" s="245">
        <f t="shared" si="34"/>
        <v>27738.375425286613</v>
      </c>
      <c r="AS53" s="245">
        <f t="shared" si="34"/>
        <v>28159.056765092966</v>
      </c>
      <c r="AT53" s="245">
        <f t="shared" si="34"/>
        <v>28531.812357135612</v>
      </c>
      <c r="AU53" s="245">
        <f t="shared" si="34"/>
        <v>28820.055021046064</v>
      </c>
      <c r="AV53" s="245">
        <f t="shared" si="34"/>
        <v>29276.326176896586</v>
      </c>
      <c r="AW53" s="245">
        <f t="shared" si="34"/>
        <v>29715.042295373238</v>
      </c>
      <c r="AX53" s="245">
        <f t="shared" si="34"/>
        <v>30142.116907145439</v>
      </c>
      <c r="AY53" s="245">
        <f t="shared" si="34"/>
        <v>30562.771666470737</v>
      </c>
      <c r="AZ53" s="245">
        <f t="shared" si="34"/>
        <v>30983.421774211845</v>
      </c>
      <c r="BA53" s="245">
        <f t="shared" si="34"/>
        <v>31412.453422200186</v>
      </c>
      <c r="BB53" s="245">
        <f t="shared" si="34"/>
        <v>31866.123142402153</v>
      </c>
      <c r="BC53" s="245">
        <f t="shared" si="34"/>
        <v>32319.33761136563</v>
      </c>
      <c r="BD53" s="245">
        <f t="shared" si="34"/>
        <v>32775.089291664299</v>
      </c>
      <c r="BE53" s="245">
        <f t="shared" si="34"/>
        <v>33235.859458955099</v>
      </c>
      <c r="BF53" s="245">
        <f t="shared" si="34"/>
        <v>33703.649822639869</v>
      </c>
      <c r="BG53" s="245">
        <f t="shared" si="34"/>
        <v>34179.68973111477</v>
      </c>
      <c r="BH53" s="245">
        <f t="shared" si="34"/>
        <v>34663.956085174825</v>
      </c>
      <c r="BI53" s="245">
        <f t="shared" si="34"/>
        <v>35153.57685016004</v>
      </c>
      <c r="BJ53" s="245">
        <f t="shared" si="34"/>
        <v>35649.568716949063</v>
      </c>
      <c r="BK53" s="245">
        <f t="shared" si="34"/>
        <v>36152.602616373901</v>
      </c>
      <c r="BL53" s="245">
        <f t="shared" si="34"/>
        <v>36663.032668922184</v>
      </c>
      <c r="NVA53" s="232"/>
    </row>
    <row r="54" spans="1:64 10037:10037" s="247" customFormat="1" ht="21" customHeight="1" x14ac:dyDescent="0.35">
      <c r="A54" s="241"/>
      <c r="B54" s="250" t="s">
        <v>1661</v>
      </c>
      <c r="C54" s="230"/>
      <c r="D54" s="230"/>
      <c r="E54" s="242"/>
      <c r="F54" s="229"/>
      <c r="G54" s="229"/>
      <c r="H54" s="243"/>
      <c r="I54" s="244"/>
      <c r="J54" s="251"/>
      <c r="K54" s="251"/>
      <c r="L54" s="251"/>
      <c r="M54" s="241"/>
      <c r="N54" s="246"/>
      <c r="O54" s="251"/>
      <c r="P54" s="251"/>
      <c r="Q54" s="251"/>
      <c r="R54" s="251"/>
      <c r="S54" s="251"/>
      <c r="T54" s="251"/>
      <c r="U54" s="251"/>
      <c r="V54" s="251"/>
      <c r="W54" s="251"/>
      <c r="X54" s="251"/>
      <c r="Y54" s="251"/>
      <c r="Z54" s="251"/>
      <c r="AA54" s="241"/>
      <c r="AB54" s="241"/>
      <c r="AC54" s="251"/>
      <c r="AD54" s="251"/>
      <c r="AE54" s="251"/>
      <c r="AF54" s="251"/>
      <c r="AG54" s="251"/>
      <c r="AH54" s="251"/>
      <c r="AI54" s="251"/>
      <c r="AJ54" s="251"/>
      <c r="AK54" s="251"/>
      <c r="AL54" s="251"/>
      <c r="AM54" s="251"/>
      <c r="AN54" s="251"/>
      <c r="AO54" s="251"/>
      <c r="AP54" s="251"/>
      <c r="AQ54" s="251"/>
      <c r="AR54" s="251"/>
      <c r="AS54" s="251"/>
      <c r="AT54" s="251"/>
      <c r="AU54" s="251"/>
      <c r="AV54" s="251"/>
      <c r="AW54" s="251"/>
      <c r="AX54" s="251"/>
      <c r="AY54" s="251"/>
      <c r="AZ54" s="251"/>
      <c r="BA54" s="251"/>
      <c r="BB54" s="251"/>
      <c r="BC54" s="251"/>
      <c r="BD54" s="251"/>
      <c r="BE54" s="251"/>
      <c r="BF54" s="251"/>
      <c r="BG54" s="251"/>
      <c r="BH54" s="251"/>
      <c r="BI54" s="251"/>
      <c r="BJ54" s="251"/>
      <c r="BK54" s="251"/>
      <c r="BL54" s="251"/>
      <c r="NVA54" s="232"/>
    </row>
    <row r="55" spans="1:64 10037:10037" s="247" customFormat="1" ht="21" customHeight="1" x14ac:dyDescent="0.35">
      <c r="A55" s="241"/>
      <c r="B55" s="253" t="s">
        <v>1662</v>
      </c>
      <c r="C55" s="230"/>
      <c r="D55" s="230"/>
      <c r="E55" s="242"/>
      <c r="F55" s="229"/>
      <c r="G55" s="229">
        <v>50</v>
      </c>
      <c r="H55" s="243"/>
      <c r="I55" s="244"/>
      <c r="J55" s="249">
        <f t="shared" ref="J55:L59" si="35">SUMIFS($AC55:$BL55,$AC$5:$BL$5,J$5)</f>
        <v>41139.761858671678</v>
      </c>
      <c r="K55" s="249">
        <f t="shared" si="35"/>
        <v>30827.992368372794</v>
      </c>
      <c r="L55" s="249">
        <f t="shared" si="35"/>
        <v>31383.547923928349</v>
      </c>
      <c r="M55" s="249"/>
      <c r="N55" s="249"/>
      <c r="O55" s="249">
        <f t="shared" ref="O55:Z59" si="36">SUMIFS($AC55:$BL55,$AC$5:$BL$5,O$5,$AC$6:$BL$6,O$6)</f>
        <v>8902.5857402901656</v>
      </c>
      <c r="P55" s="249">
        <f t="shared" si="36"/>
        <v>9660.994818951378</v>
      </c>
      <c r="Q55" s="249">
        <f t="shared" si="36"/>
        <v>10672.991786295794</v>
      </c>
      <c r="R55" s="249">
        <f t="shared" si="36"/>
        <v>11903.189513134344</v>
      </c>
      <c r="S55" s="249">
        <f t="shared" si="36"/>
        <v>7429.2203143154184</v>
      </c>
      <c r="T55" s="249">
        <f t="shared" si="36"/>
        <v>7706.9980920931957</v>
      </c>
      <c r="U55" s="249">
        <f t="shared" si="36"/>
        <v>7845.8869809820862</v>
      </c>
      <c r="V55" s="249">
        <f t="shared" si="36"/>
        <v>7845.8869809820862</v>
      </c>
      <c r="W55" s="249">
        <f t="shared" si="36"/>
        <v>7845.8869809820862</v>
      </c>
      <c r="X55" s="249">
        <f t="shared" si="36"/>
        <v>7845.8869809820862</v>
      </c>
      <c r="Y55" s="249">
        <f t="shared" si="36"/>
        <v>7845.8869809820862</v>
      </c>
      <c r="Z55" s="249">
        <f t="shared" si="36"/>
        <v>7845.8869809820862</v>
      </c>
      <c r="AA55" s="241"/>
      <c r="AB55" s="241"/>
      <c r="AC55" s="249">
        <v>2913.1821575666531</v>
      </c>
      <c r="AD55" s="249">
        <v>2992.0371875951732</v>
      </c>
      <c r="AE55" s="249">
        <v>2997.3663951283402</v>
      </c>
      <c r="AF55" s="249">
        <v>3149.9330699747356</v>
      </c>
      <c r="AG55" s="249">
        <v>3179.8376797517863</v>
      </c>
      <c r="AH55" s="249">
        <v>3331.2240692248565</v>
      </c>
      <c r="AI55" s="249">
        <v>3503.7439306382635</v>
      </c>
      <c r="AJ55" s="249">
        <v>3559.7750266412972</v>
      </c>
      <c r="AK55" s="249">
        <v>3609.4728290162329</v>
      </c>
      <c r="AL55" s="249">
        <v>3815.598952402443</v>
      </c>
      <c r="AM55" s="249">
        <v>3944.1624840089607</v>
      </c>
      <c r="AN55" s="249">
        <v>4143.428076722942</v>
      </c>
      <c r="AO55" s="249">
        <v>2476.4067714384728</v>
      </c>
      <c r="AP55" s="249">
        <v>2476.4067714384728</v>
      </c>
      <c r="AQ55" s="249">
        <v>2476.4067714384728</v>
      </c>
      <c r="AR55" s="249">
        <v>2476.4067714384728</v>
      </c>
      <c r="AS55" s="249">
        <v>2615.2956603273619</v>
      </c>
      <c r="AT55" s="249">
        <v>2615.2956603273619</v>
      </c>
      <c r="AU55" s="249">
        <v>2615.2956603273619</v>
      </c>
      <c r="AV55" s="249">
        <v>2615.2956603273619</v>
      </c>
      <c r="AW55" s="249">
        <v>2615.2956603273619</v>
      </c>
      <c r="AX55" s="249">
        <v>2615.2956603273619</v>
      </c>
      <c r="AY55" s="249">
        <v>2615.2956603273619</v>
      </c>
      <c r="AZ55" s="249">
        <v>2615.2956603273619</v>
      </c>
      <c r="BA55" s="249">
        <v>2615.2956603273619</v>
      </c>
      <c r="BB55" s="249">
        <v>2615.2956603273619</v>
      </c>
      <c r="BC55" s="249">
        <v>2615.2956603273619</v>
      </c>
      <c r="BD55" s="249">
        <v>2615.2956603273619</v>
      </c>
      <c r="BE55" s="249">
        <v>2615.2956603273619</v>
      </c>
      <c r="BF55" s="249">
        <v>2615.2956603273619</v>
      </c>
      <c r="BG55" s="249">
        <v>2615.2956603273619</v>
      </c>
      <c r="BH55" s="249">
        <v>2615.2956603273619</v>
      </c>
      <c r="BI55" s="249">
        <v>2615.2956603273619</v>
      </c>
      <c r="BJ55" s="249">
        <v>2615.2956603273619</v>
      </c>
      <c r="BK55" s="249">
        <v>2615.2956603273619</v>
      </c>
      <c r="BL55" s="249">
        <v>2615.2956603273619</v>
      </c>
      <c r="NVA55" s="232"/>
    </row>
    <row r="56" spans="1:64 10037:10037" s="247" customFormat="1" ht="21" customHeight="1" x14ac:dyDescent="0.35">
      <c r="A56" s="241"/>
      <c r="B56" s="253" t="s">
        <v>1663</v>
      </c>
      <c r="C56" s="230"/>
      <c r="D56" s="230"/>
      <c r="E56" s="242"/>
      <c r="F56" s="229"/>
      <c r="G56" s="229">
        <v>51</v>
      </c>
      <c r="H56" s="243"/>
      <c r="I56" s="244"/>
      <c r="J56" s="249">
        <f t="shared" si="35"/>
        <v>156345.46356367928</v>
      </c>
      <c r="K56" s="249">
        <f t="shared" si="35"/>
        <v>82500</v>
      </c>
      <c r="L56" s="249">
        <f t="shared" si="35"/>
        <v>82500</v>
      </c>
      <c r="M56" s="249"/>
      <c r="N56" s="249"/>
      <c r="O56" s="249">
        <f t="shared" si="36"/>
        <v>32678.050963895221</v>
      </c>
      <c r="P56" s="249">
        <f t="shared" si="36"/>
        <v>39750.165955416844</v>
      </c>
      <c r="Q56" s="249">
        <f t="shared" si="36"/>
        <v>41025.968094292963</v>
      </c>
      <c r="R56" s="249">
        <f t="shared" si="36"/>
        <v>42891.278550074261</v>
      </c>
      <c r="S56" s="249">
        <f t="shared" si="36"/>
        <v>20625</v>
      </c>
      <c r="T56" s="249">
        <f t="shared" si="36"/>
        <v>20625</v>
      </c>
      <c r="U56" s="249">
        <f t="shared" si="36"/>
        <v>20625</v>
      </c>
      <c r="V56" s="249">
        <f t="shared" si="36"/>
        <v>20625</v>
      </c>
      <c r="W56" s="249">
        <f t="shared" si="36"/>
        <v>20625</v>
      </c>
      <c r="X56" s="249">
        <f t="shared" si="36"/>
        <v>20625</v>
      </c>
      <c r="Y56" s="249">
        <f t="shared" si="36"/>
        <v>20625</v>
      </c>
      <c r="Z56" s="249">
        <f t="shared" si="36"/>
        <v>20625</v>
      </c>
      <c r="AA56" s="241"/>
      <c r="AB56" s="241"/>
      <c r="AC56" s="249">
        <v>9352.8485789432034</v>
      </c>
      <c r="AD56" s="249">
        <v>10791.946780521275</v>
      </c>
      <c r="AE56" s="249">
        <v>12533.255604430744</v>
      </c>
      <c r="AF56" s="249">
        <v>13590.2392813612</v>
      </c>
      <c r="AG56" s="249">
        <v>13589.740266571735</v>
      </c>
      <c r="AH56" s="249">
        <v>12570.186407483914</v>
      </c>
      <c r="AI56" s="249">
        <v>13245.827351477461</v>
      </c>
      <c r="AJ56" s="249">
        <v>13761.142271378261</v>
      </c>
      <c r="AK56" s="249">
        <v>14018.99847143724</v>
      </c>
      <c r="AL56" s="249">
        <v>14109.037901353207</v>
      </c>
      <c r="AM56" s="249">
        <v>14218.090404657318</v>
      </c>
      <c r="AN56" s="249">
        <v>14564.150244063734</v>
      </c>
      <c r="AO56" s="249">
        <v>6875</v>
      </c>
      <c r="AP56" s="249">
        <v>6875</v>
      </c>
      <c r="AQ56" s="249">
        <v>6875</v>
      </c>
      <c r="AR56" s="249">
        <v>6875</v>
      </c>
      <c r="AS56" s="249">
        <v>6875</v>
      </c>
      <c r="AT56" s="249">
        <v>6875</v>
      </c>
      <c r="AU56" s="249">
        <v>6875</v>
      </c>
      <c r="AV56" s="249">
        <v>6875</v>
      </c>
      <c r="AW56" s="249">
        <v>6875</v>
      </c>
      <c r="AX56" s="249">
        <v>6875</v>
      </c>
      <c r="AY56" s="249">
        <v>6875</v>
      </c>
      <c r="AZ56" s="249">
        <v>6875</v>
      </c>
      <c r="BA56" s="249">
        <v>6875</v>
      </c>
      <c r="BB56" s="249">
        <v>6875</v>
      </c>
      <c r="BC56" s="249">
        <v>6875</v>
      </c>
      <c r="BD56" s="249">
        <v>6875</v>
      </c>
      <c r="BE56" s="249">
        <v>6875</v>
      </c>
      <c r="BF56" s="249">
        <v>6875</v>
      </c>
      <c r="BG56" s="249">
        <v>6875</v>
      </c>
      <c r="BH56" s="249">
        <v>6875</v>
      </c>
      <c r="BI56" s="249">
        <v>6875</v>
      </c>
      <c r="BJ56" s="249">
        <v>6875</v>
      </c>
      <c r="BK56" s="249">
        <v>6875</v>
      </c>
      <c r="BL56" s="249">
        <v>6875</v>
      </c>
      <c r="NVA56" s="232"/>
    </row>
    <row r="57" spans="1:64 10037:10037" s="247" customFormat="1" ht="21" customHeight="1" x14ac:dyDescent="0.35">
      <c r="A57" s="241"/>
      <c r="B57" s="226" t="s">
        <v>1664</v>
      </c>
      <c r="C57" s="230"/>
      <c r="D57" s="230"/>
      <c r="E57" s="242"/>
      <c r="F57" s="229"/>
      <c r="G57" s="229"/>
      <c r="H57" s="243"/>
      <c r="I57" s="244"/>
      <c r="J57" s="245">
        <f t="shared" si="35"/>
        <v>197485.22542235095</v>
      </c>
      <c r="K57" s="245">
        <f t="shared" si="35"/>
        <v>113327.9923683728</v>
      </c>
      <c r="L57" s="245">
        <f t="shared" si="35"/>
        <v>113883.54792392834</v>
      </c>
      <c r="M57" s="241"/>
      <c r="N57" s="246"/>
      <c r="O57" s="245">
        <f t="shared" si="36"/>
        <v>41580.636704185388</v>
      </c>
      <c r="P57" s="245">
        <f t="shared" si="36"/>
        <v>49411.160774368225</v>
      </c>
      <c r="Q57" s="245">
        <f t="shared" si="36"/>
        <v>51698.959880588751</v>
      </c>
      <c r="R57" s="245">
        <f t="shared" si="36"/>
        <v>54794.468063208609</v>
      </c>
      <c r="S57" s="245">
        <f t="shared" si="36"/>
        <v>28054.220314315418</v>
      </c>
      <c r="T57" s="245">
        <f t="shared" si="36"/>
        <v>28331.998092093199</v>
      </c>
      <c r="U57" s="245">
        <f t="shared" si="36"/>
        <v>28470.886980982083</v>
      </c>
      <c r="V57" s="245">
        <f t="shared" si="36"/>
        <v>28470.886980982083</v>
      </c>
      <c r="W57" s="245">
        <f t="shared" si="36"/>
        <v>28470.886980982083</v>
      </c>
      <c r="X57" s="245">
        <f t="shared" si="36"/>
        <v>28470.886980982083</v>
      </c>
      <c r="Y57" s="245">
        <f t="shared" si="36"/>
        <v>28470.886980982083</v>
      </c>
      <c r="Z57" s="245">
        <f t="shared" si="36"/>
        <v>28470.886980982083</v>
      </c>
      <c r="AA57" s="241"/>
      <c r="AB57" s="241"/>
      <c r="AC57" s="245">
        <f>SUM(AC54:AC56)</f>
        <v>12266.030736509856</v>
      </c>
      <c r="AD57" s="245">
        <f t="shared" ref="AD57:BL57" si="37">SUM(AD54:AD56)</f>
        <v>13783.983968116449</v>
      </c>
      <c r="AE57" s="245">
        <f t="shared" si="37"/>
        <v>15530.621999559084</v>
      </c>
      <c r="AF57" s="245">
        <f t="shared" si="37"/>
        <v>16740.172351335936</v>
      </c>
      <c r="AG57" s="245">
        <f t="shared" si="37"/>
        <v>16769.577946323519</v>
      </c>
      <c r="AH57" s="245">
        <f t="shared" si="37"/>
        <v>15901.41047670877</v>
      </c>
      <c r="AI57" s="245">
        <f t="shared" si="37"/>
        <v>16749.571282115725</v>
      </c>
      <c r="AJ57" s="245">
        <f t="shared" si="37"/>
        <v>17320.917298019558</v>
      </c>
      <c r="AK57" s="245">
        <f t="shared" si="37"/>
        <v>17628.471300453471</v>
      </c>
      <c r="AL57" s="245">
        <f t="shared" si="37"/>
        <v>17924.636853755652</v>
      </c>
      <c r="AM57" s="245">
        <f t="shared" si="37"/>
        <v>18162.252888666277</v>
      </c>
      <c r="AN57" s="245">
        <f t="shared" si="37"/>
        <v>18707.578320786677</v>
      </c>
      <c r="AO57" s="245">
        <f t="shared" si="37"/>
        <v>9351.4067714384728</v>
      </c>
      <c r="AP57" s="245">
        <f t="shared" si="37"/>
        <v>9351.4067714384728</v>
      </c>
      <c r="AQ57" s="245">
        <f t="shared" si="37"/>
        <v>9351.4067714384728</v>
      </c>
      <c r="AR57" s="245">
        <f t="shared" si="37"/>
        <v>9351.4067714384728</v>
      </c>
      <c r="AS57" s="245">
        <f t="shared" si="37"/>
        <v>9490.2956603273615</v>
      </c>
      <c r="AT57" s="245">
        <f t="shared" si="37"/>
        <v>9490.2956603273615</v>
      </c>
      <c r="AU57" s="245">
        <f t="shared" si="37"/>
        <v>9490.2956603273615</v>
      </c>
      <c r="AV57" s="245">
        <f t="shared" si="37"/>
        <v>9490.2956603273615</v>
      </c>
      <c r="AW57" s="245">
        <f t="shared" si="37"/>
        <v>9490.2956603273615</v>
      </c>
      <c r="AX57" s="245">
        <f t="shared" si="37"/>
        <v>9490.2956603273615</v>
      </c>
      <c r="AY57" s="245">
        <f t="shared" si="37"/>
        <v>9490.2956603273615</v>
      </c>
      <c r="AZ57" s="245">
        <f t="shared" si="37"/>
        <v>9490.2956603273615</v>
      </c>
      <c r="BA57" s="245">
        <f t="shared" si="37"/>
        <v>9490.2956603273615</v>
      </c>
      <c r="BB57" s="245">
        <f t="shared" si="37"/>
        <v>9490.2956603273615</v>
      </c>
      <c r="BC57" s="245">
        <f t="shared" si="37"/>
        <v>9490.2956603273615</v>
      </c>
      <c r="BD57" s="245">
        <f t="shared" si="37"/>
        <v>9490.2956603273615</v>
      </c>
      <c r="BE57" s="245">
        <f t="shared" si="37"/>
        <v>9490.2956603273615</v>
      </c>
      <c r="BF57" s="245">
        <f t="shared" si="37"/>
        <v>9490.2956603273615</v>
      </c>
      <c r="BG57" s="245">
        <f t="shared" si="37"/>
        <v>9490.2956603273615</v>
      </c>
      <c r="BH57" s="245">
        <f t="shared" si="37"/>
        <v>9490.2956603273615</v>
      </c>
      <c r="BI57" s="245">
        <f t="shared" si="37"/>
        <v>9490.2956603273615</v>
      </c>
      <c r="BJ57" s="245">
        <f t="shared" si="37"/>
        <v>9490.2956603273615</v>
      </c>
      <c r="BK57" s="245">
        <f t="shared" si="37"/>
        <v>9490.2956603273615</v>
      </c>
      <c r="BL57" s="245">
        <f t="shared" si="37"/>
        <v>9490.2956603273615</v>
      </c>
      <c r="NVA57" s="232"/>
    </row>
    <row r="58" spans="1:64 10037:10037" s="247" customFormat="1" ht="21" customHeight="1" x14ac:dyDescent="0.35">
      <c r="A58" s="241"/>
      <c r="B58" s="226" t="s">
        <v>1665</v>
      </c>
      <c r="C58" s="230"/>
      <c r="D58" s="230"/>
      <c r="E58" s="242"/>
      <c r="F58" s="229"/>
      <c r="G58" s="229"/>
      <c r="H58" s="243"/>
      <c r="I58" s="244"/>
      <c r="J58" s="245">
        <f t="shared" si="35"/>
        <v>76155.986272648821</v>
      </c>
      <c r="K58" s="245">
        <f t="shared" si="35"/>
        <v>230857.77016446291</v>
      </c>
      <c r="L58" s="245">
        <f t="shared" si="35"/>
        <v>293891.39149399358</v>
      </c>
      <c r="M58" s="241"/>
      <c r="N58" s="246"/>
      <c r="O58" s="245">
        <f t="shared" si="36"/>
        <v>16175.91053201578</v>
      </c>
      <c r="P58" s="245">
        <f t="shared" si="36"/>
        <v>16686.124979694501</v>
      </c>
      <c r="Q58" s="245">
        <f t="shared" si="36"/>
        <v>19840.200538114517</v>
      </c>
      <c r="R58" s="245">
        <f t="shared" si="36"/>
        <v>23453.750222824019</v>
      </c>
      <c r="S58" s="245">
        <f t="shared" si="36"/>
        <v>52202.563829861174</v>
      </c>
      <c r="T58" s="245">
        <f t="shared" si="36"/>
        <v>56097.246455421991</v>
      </c>
      <c r="U58" s="245">
        <f t="shared" si="36"/>
        <v>59340.536512333805</v>
      </c>
      <c r="V58" s="245">
        <f t="shared" si="36"/>
        <v>63217.423366845942</v>
      </c>
      <c r="W58" s="245">
        <f t="shared" si="36"/>
        <v>67127.027194985887</v>
      </c>
      <c r="X58" s="245">
        <f t="shared" si="36"/>
        <v>71243.711592277177</v>
      </c>
      <c r="Y58" s="245">
        <f t="shared" si="36"/>
        <v>75526.335685467551</v>
      </c>
      <c r="Z58" s="245">
        <f t="shared" si="36"/>
        <v>79994.317021263065</v>
      </c>
      <c r="AA58" s="241"/>
      <c r="AB58" s="241"/>
      <c r="AC58" s="245">
        <f>AC53-AC57</f>
        <v>5953.1767162813376</v>
      </c>
      <c r="AD58" s="245">
        <f t="shared" ref="AD58:BL58" si="38">AD53-AD57</f>
        <v>5416.7554544137893</v>
      </c>
      <c r="AE58" s="245">
        <f t="shared" si="38"/>
        <v>4805.9783613206528</v>
      </c>
      <c r="AF58" s="245">
        <f t="shared" si="38"/>
        <v>4838.3446285922182</v>
      </c>
      <c r="AG58" s="245">
        <f t="shared" si="38"/>
        <v>5600.0987378536847</v>
      </c>
      <c r="AH58" s="245">
        <f t="shared" si="38"/>
        <v>6247.6816132485983</v>
      </c>
      <c r="AI58" s="245">
        <f t="shared" si="38"/>
        <v>6282.7305333284312</v>
      </c>
      <c r="AJ58" s="245">
        <f t="shared" si="38"/>
        <v>6561.3795508354706</v>
      </c>
      <c r="AK58" s="245">
        <f t="shared" si="38"/>
        <v>6996.0904539506155</v>
      </c>
      <c r="AL58" s="245">
        <f t="shared" si="38"/>
        <v>7409.8452012089438</v>
      </c>
      <c r="AM58" s="245">
        <f t="shared" si="38"/>
        <v>7866.7719218972743</v>
      </c>
      <c r="AN58" s="245">
        <f t="shared" si="38"/>
        <v>8177.1330997178011</v>
      </c>
      <c r="AO58" s="245">
        <f t="shared" si="38"/>
        <v>16861.384501890312</v>
      </c>
      <c r="AP58" s="245">
        <f t="shared" si="38"/>
        <v>17417.970157020118</v>
      </c>
      <c r="AQ58" s="245">
        <f t="shared" si="38"/>
        <v>17923.209170950744</v>
      </c>
      <c r="AR58" s="245">
        <f t="shared" si="38"/>
        <v>18386.96865384814</v>
      </c>
      <c r="AS58" s="245">
        <f t="shared" si="38"/>
        <v>18668.761104765603</v>
      </c>
      <c r="AT58" s="245">
        <f t="shared" si="38"/>
        <v>19041.516696808249</v>
      </c>
      <c r="AU58" s="245">
        <f t="shared" si="38"/>
        <v>19329.759360718701</v>
      </c>
      <c r="AV58" s="245">
        <f t="shared" si="38"/>
        <v>19786.030516569226</v>
      </c>
      <c r="AW58" s="245">
        <f t="shared" si="38"/>
        <v>20224.746635045878</v>
      </c>
      <c r="AX58" s="245">
        <f t="shared" si="38"/>
        <v>20651.821246818079</v>
      </c>
      <c r="AY58" s="245">
        <f t="shared" si="38"/>
        <v>21072.476006143377</v>
      </c>
      <c r="AZ58" s="245">
        <f t="shared" si="38"/>
        <v>21493.126113884486</v>
      </c>
      <c r="BA58" s="245">
        <f t="shared" si="38"/>
        <v>21922.157761872826</v>
      </c>
      <c r="BB58" s="245">
        <f t="shared" si="38"/>
        <v>22375.82748207479</v>
      </c>
      <c r="BC58" s="245">
        <f t="shared" si="38"/>
        <v>22829.041951038271</v>
      </c>
      <c r="BD58" s="245">
        <f t="shared" si="38"/>
        <v>23284.793631336936</v>
      </c>
      <c r="BE58" s="245">
        <f t="shared" si="38"/>
        <v>23745.563798627736</v>
      </c>
      <c r="BF58" s="245">
        <f t="shared" si="38"/>
        <v>24213.354162312506</v>
      </c>
      <c r="BG58" s="245">
        <f t="shared" si="38"/>
        <v>24689.394070787406</v>
      </c>
      <c r="BH58" s="245">
        <f t="shared" si="38"/>
        <v>25173.660424847461</v>
      </c>
      <c r="BI58" s="245">
        <f t="shared" si="38"/>
        <v>25663.281189832676</v>
      </c>
      <c r="BJ58" s="245">
        <f t="shared" si="38"/>
        <v>26159.2730566217</v>
      </c>
      <c r="BK58" s="245">
        <f t="shared" si="38"/>
        <v>26662.306956046537</v>
      </c>
      <c r="BL58" s="245">
        <f t="shared" si="38"/>
        <v>27172.737008594821</v>
      </c>
      <c r="NVA58" s="232"/>
    </row>
    <row r="59" spans="1:64 10037:10037" s="247" customFormat="1" ht="21" customHeight="1" x14ac:dyDescent="0.35">
      <c r="A59" s="241"/>
      <c r="B59" s="226" t="s">
        <v>1666</v>
      </c>
      <c r="C59" s="230"/>
      <c r="D59" s="230"/>
      <c r="E59" s="242"/>
      <c r="F59" s="229"/>
      <c r="G59" s="229"/>
      <c r="H59" s="243"/>
      <c r="I59" s="244"/>
      <c r="J59" s="245">
        <f t="shared" si="35"/>
        <v>-243476.40522815671</v>
      </c>
      <c r="K59" s="245">
        <f t="shared" si="35"/>
        <v>9480414.212500494</v>
      </c>
      <c r="L59" s="245">
        <f t="shared" si="35"/>
        <v>16604334.596705921</v>
      </c>
      <c r="M59" s="241"/>
      <c r="N59" s="246"/>
      <c r="O59" s="245">
        <f t="shared" si="36"/>
        <v>-78759.706690689505</v>
      </c>
      <c r="P59" s="245">
        <f t="shared" si="36"/>
        <v>-82174.658724492794</v>
      </c>
      <c r="Q59" s="245">
        <f t="shared" si="36"/>
        <v>-75279.309764273348</v>
      </c>
      <c r="R59" s="245">
        <f t="shared" si="36"/>
        <v>-7262.7300487011089</v>
      </c>
      <c r="S59" s="245">
        <f t="shared" si="36"/>
        <v>468731.38852475054</v>
      </c>
      <c r="T59" s="245">
        <f t="shared" si="36"/>
        <v>2485809.6689085839</v>
      </c>
      <c r="U59" s="245">
        <f t="shared" si="36"/>
        <v>3062355.8257326065</v>
      </c>
      <c r="V59" s="245">
        <f t="shared" si="36"/>
        <v>3463517.3293345543</v>
      </c>
      <c r="W59" s="245">
        <f t="shared" si="36"/>
        <v>3745700.5518638268</v>
      </c>
      <c r="X59" s="245">
        <f t="shared" si="36"/>
        <v>4046597.9263307662</v>
      </c>
      <c r="Y59" s="245">
        <f t="shared" si="36"/>
        <v>4370343.1101552956</v>
      </c>
      <c r="Z59" s="245">
        <f t="shared" si="36"/>
        <v>4441693.0083560357</v>
      </c>
      <c r="AA59" s="241"/>
      <c r="AB59" s="241"/>
      <c r="AC59" s="245">
        <f>AC49+AC58</f>
        <v>-13703.112756562663</v>
      </c>
      <c r="AD59" s="245">
        <f>AD49+AD58</f>
        <v>-35114.02736172577</v>
      </c>
      <c r="AE59" s="245">
        <f t="shared" ref="AE59:BL59" si="39">AE49+AE58</f>
        <v>-29942.566572401076</v>
      </c>
      <c r="AF59" s="245">
        <f>AF49+AF58</f>
        <v>-29257.581147009412</v>
      </c>
      <c r="AG59" s="245">
        <f t="shared" si="39"/>
        <v>-25185.246429772564</v>
      </c>
      <c r="AH59" s="245">
        <f t="shared" si="39"/>
        <v>-27731.831147710822</v>
      </c>
      <c r="AI59" s="245">
        <f t="shared" si="39"/>
        <v>-21666.485910946023</v>
      </c>
      <c r="AJ59" s="245">
        <f t="shared" si="39"/>
        <v>-16877.692870909199</v>
      </c>
      <c r="AK59" s="245">
        <f t="shared" si="39"/>
        <v>-36735.130982418123</v>
      </c>
      <c r="AL59" s="245">
        <f t="shared" si="39"/>
        <v>-26312.033772986219</v>
      </c>
      <c r="AM59" s="245">
        <f t="shared" si="39"/>
        <v>-14739.302727600621</v>
      </c>
      <c r="AN59" s="245">
        <f t="shared" si="39"/>
        <v>33788.606451885731</v>
      </c>
      <c r="AO59" s="245">
        <f t="shared" si="39"/>
        <v>-64938.464658446523</v>
      </c>
      <c r="AP59" s="245">
        <f t="shared" si="39"/>
        <v>10273.475142995918</v>
      </c>
      <c r="AQ59" s="245">
        <f t="shared" si="39"/>
        <v>523396.37804020115</v>
      </c>
      <c r="AR59" s="245">
        <f t="shared" si="39"/>
        <v>708362.77145794849</v>
      </c>
      <c r="AS59" s="245">
        <f t="shared" si="39"/>
        <v>845181.05184396228</v>
      </c>
      <c r="AT59" s="245">
        <f t="shared" si="39"/>
        <v>932265.84560667293</v>
      </c>
      <c r="AU59" s="245">
        <f t="shared" si="39"/>
        <v>979016.93464067613</v>
      </c>
      <c r="AV59" s="245">
        <f t="shared" si="39"/>
        <v>1020647.9049620915</v>
      </c>
      <c r="AW59" s="245">
        <f t="shared" si="39"/>
        <v>1062690.986129839</v>
      </c>
      <c r="AX59" s="245">
        <f t="shared" si="39"/>
        <v>1106555.4013718539</v>
      </c>
      <c r="AY59" s="245">
        <f t="shared" si="39"/>
        <v>1155490.3957776516</v>
      </c>
      <c r="AZ59" s="245">
        <f t="shared" si="39"/>
        <v>1201471.5321850486</v>
      </c>
      <c r="BA59" s="245">
        <f t="shared" si="39"/>
        <v>1216799.110017603</v>
      </c>
      <c r="BB59" s="245">
        <f t="shared" si="39"/>
        <v>1248243.7661061285</v>
      </c>
      <c r="BC59" s="245">
        <f t="shared" si="39"/>
        <v>1280657.6757400951</v>
      </c>
      <c r="BD59" s="245">
        <f t="shared" si="39"/>
        <v>1314089.9839876243</v>
      </c>
      <c r="BE59" s="245">
        <f t="shared" si="39"/>
        <v>1348535.9592627466</v>
      </c>
      <c r="BF59" s="245">
        <f t="shared" si="39"/>
        <v>1383971.983080395</v>
      </c>
      <c r="BG59" s="245">
        <f t="shared" si="39"/>
        <v>1420376.961925036</v>
      </c>
      <c r="BH59" s="245">
        <f t="shared" si="39"/>
        <v>1461302.2288860241</v>
      </c>
      <c r="BI59" s="245">
        <f t="shared" si="39"/>
        <v>1488663.9193442354</v>
      </c>
      <c r="BJ59" s="245">
        <f t="shared" si="39"/>
        <v>1527125.0179354483</v>
      </c>
      <c r="BK59" s="245">
        <f t="shared" si="39"/>
        <v>1567479.5954519659</v>
      </c>
      <c r="BL59" s="245">
        <f t="shared" si="39"/>
        <v>1347088.3949686217</v>
      </c>
      <c r="NVA59" s="232"/>
    </row>
    <row r="60" spans="1:64 10037:10037" s="247" customFormat="1" ht="21" customHeight="1" x14ac:dyDescent="0.35">
      <c r="A60" s="241"/>
      <c r="B60" s="248"/>
      <c r="C60" s="242"/>
      <c r="D60" s="242"/>
      <c r="E60" s="242"/>
      <c r="F60" s="229"/>
      <c r="G60" s="229"/>
      <c r="H60" s="243"/>
      <c r="I60" s="244"/>
      <c r="J60" s="251"/>
      <c r="K60" s="251"/>
      <c r="L60" s="251"/>
      <c r="M60" s="241"/>
      <c r="N60" s="246"/>
      <c r="O60" s="251"/>
      <c r="P60" s="251"/>
      <c r="Q60" s="251"/>
      <c r="R60" s="251"/>
      <c r="S60" s="251"/>
      <c r="T60" s="251"/>
      <c r="U60" s="251"/>
      <c r="V60" s="251"/>
      <c r="W60" s="251"/>
      <c r="X60" s="251"/>
      <c r="Y60" s="251"/>
      <c r="Z60" s="251"/>
      <c r="AA60" s="241"/>
      <c r="AB60" s="241"/>
      <c r="AC60" s="251"/>
      <c r="AD60" s="251"/>
      <c r="AE60" s="251"/>
      <c r="AF60" s="251"/>
      <c r="AG60" s="251"/>
      <c r="AH60" s="251"/>
      <c r="AI60" s="251"/>
      <c r="AJ60" s="251"/>
      <c r="AK60" s="251"/>
      <c r="AL60" s="251"/>
      <c r="AM60" s="251"/>
      <c r="AN60" s="251"/>
      <c r="AO60" s="251"/>
      <c r="AP60" s="251"/>
      <c r="AQ60" s="251"/>
      <c r="AR60" s="251"/>
      <c r="AS60" s="251"/>
      <c r="AT60" s="251"/>
      <c r="AU60" s="251"/>
      <c r="AV60" s="251"/>
      <c r="AW60" s="251"/>
      <c r="AX60" s="251"/>
      <c r="AY60" s="251"/>
      <c r="AZ60" s="251"/>
      <c r="BA60" s="251"/>
      <c r="BB60" s="251"/>
      <c r="BC60" s="251"/>
      <c r="BD60" s="251"/>
      <c r="BE60" s="251"/>
      <c r="BF60" s="251"/>
      <c r="BG60" s="251"/>
      <c r="BH60" s="251"/>
      <c r="BI60" s="251"/>
      <c r="BJ60" s="251"/>
      <c r="BK60" s="251"/>
      <c r="BL60" s="251"/>
      <c r="NVA60" s="232"/>
    </row>
    <row r="61" spans="1:64 10037:10037" s="247" customFormat="1" ht="21" customHeight="1" x14ac:dyDescent="0.35">
      <c r="A61" s="241"/>
      <c r="B61" s="255" t="s">
        <v>1667</v>
      </c>
      <c r="C61" s="242"/>
      <c r="D61" s="242"/>
      <c r="E61" s="242"/>
      <c r="F61" s="229"/>
      <c r="G61" s="229"/>
      <c r="H61" s="243"/>
      <c r="I61" s="244"/>
      <c r="J61" s="251"/>
      <c r="K61" s="251"/>
      <c r="L61" s="251"/>
      <c r="M61" s="241"/>
      <c r="N61" s="246"/>
      <c r="O61" s="251"/>
      <c r="P61" s="251"/>
      <c r="Q61" s="251"/>
      <c r="R61" s="251"/>
      <c r="S61" s="251"/>
      <c r="T61" s="251"/>
      <c r="U61" s="251"/>
      <c r="V61" s="251"/>
      <c r="W61" s="251"/>
      <c r="X61" s="251"/>
      <c r="Y61" s="251"/>
      <c r="Z61" s="251"/>
      <c r="AA61" s="241"/>
      <c r="AB61" s="241"/>
      <c r="AC61" s="251"/>
      <c r="AD61" s="251"/>
      <c r="AE61" s="251"/>
      <c r="AF61" s="251"/>
      <c r="AG61" s="251"/>
      <c r="AH61" s="251"/>
      <c r="AI61" s="251"/>
      <c r="AJ61" s="251"/>
      <c r="AK61" s="251"/>
      <c r="AL61" s="251"/>
      <c r="AM61" s="251"/>
      <c r="AN61" s="251"/>
      <c r="AO61" s="251"/>
      <c r="AP61" s="251"/>
      <c r="AQ61" s="251"/>
      <c r="AR61" s="251"/>
      <c r="AS61" s="251"/>
      <c r="AT61" s="251"/>
      <c r="AU61" s="251"/>
      <c r="AV61" s="251"/>
      <c r="AW61" s="251"/>
      <c r="AX61" s="251"/>
      <c r="AY61" s="251"/>
      <c r="AZ61" s="251"/>
      <c r="BA61" s="251"/>
      <c r="BB61" s="251"/>
      <c r="BC61" s="251"/>
      <c r="BD61" s="251"/>
      <c r="BE61" s="251"/>
      <c r="BF61" s="251"/>
      <c r="BG61" s="251"/>
      <c r="BH61" s="251"/>
      <c r="BI61" s="251"/>
      <c r="BJ61" s="251"/>
      <c r="BK61" s="251"/>
      <c r="BL61" s="251"/>
      <c r="NVA61" s="232"/>
    </row>
    <row r="62" spans="1:64 10037:10037" s="247" customFormat="1" ht="21" customHeight="1" outlineLevel="1" x14ac:dyDescent="0.35">
      <c r="A62" s="241"/>
      <c r="B62" s="256" t="s">
        <v>1610</v>
      </c>
      <c r="C62" s="242"/>
      <c r="D62" s="242"/>
      <c r="E62" s="242"/>
      <c r="F62" s="229"/>
      <c r="G62" s="229"/>
      <c r="H62" s="243"/>
      <c r="I62" s="244"/>
      <c r="J62" s="251"/>
      <c r="K62" s="251"/>
      <c r="L62" s="251"/>
      <c r="M62" s="241"/>
      <c r="N62" s="246"/>
      <c r="O62" s="251"/>
      <c r="P62" s="251"/>
      <c r="Q62" s="251"/>
      <c r="R62" s="251"/>
      <c r="S62" s="251"/>
      <c r="T62" s="251"/>
      <c r="U62" s="251"/>
      <c r="V62" s="251"/>
      <c r="W62" s="251"/>
      <c r="X62" s="251"/>
      <c r="Y62" s="251"/>
      <c r="Z62" s="251"/>
      <c r="AA62" s="241"/>
      <c r="AB62" s="241"/>
      <c r="AC62" s="257">
        <v>0</v>
      </c>
      <c r="AD62" s="257">
        <v>0</v>
      </c>
      <c r="AE62" s="257">
        <v>0</v>
      </c>
      <c r="AF62" s="257">
        <v>0</v>
      </c>
      <c r="AG62" s="257">
        <v>0</v>
      </c>
      <c r="AH62" s="257">
        <v>0</v>
      </c>
      <c r="AI62" s="257">
        <v>0</v>
      </c>
      <c r="AJ62" s="257">
        <v>0</v>
      </c>
      <c r="AK62" s="257">
        <v>0</v>
      </c>
      <c r="AL62" s="257">
        <v>0</v>
      </c>
      <c r="AM62" s="257">
        <v>0</v>
      </c>
      <c r="AN62" s="257">
        <v>0</v>
      </c>
      <c r="AO62" s="257">
        <v>0</v>
      </c>
      <c r="AP62" s="257">
        <v>0</v>
      </c>
      <c r="AQ62" s="257">
        <v>0</v>
      </c>
      <c r="AR62" s="257">
        <v>0</v>
      </c>
      <c r="AS62" s="257">
        <v>0</v>
      </c>
      <c r="AT62" s="257">
        <v>0</v>
      </c>
      <c r="AU62" s="257">
        <v>0</v>
      </c>
      <c r="AV62" s="257">
        <v>0</v>
      </c>
      <c r="AW62" s="257">
        <v>0</v>
      </c>
      <c r="AX62" s="257">
        <v>0</v>
      </c>
      <c r="AY62" s="257">
        <v>0</v>
      </c>
      <c r="AZ62" s="257">
        <v>0</v>
      </c>
      <c r="BA62" s="257">
        <v>0</v>
      </c>
      <c r="BB62" s="257">
        <v>0</v>
      </c>
      <c r="BC62" s="257">
        <v>0</v>
      </c>
      <c r="BD62" s="257">
        <v>0</v>
      </c>
      <c r="BE62" s="257">
        <v>0</v>
      </c>
      <c r="BF62" s="257">
        <v>0</v>
      </c>
      <c r="BG62" s="257">
        <v>0</v>
      </c>
      <c r="BH62" s="257">
        <v>0</v>
      </c>
      <c r="BI62" s="257">
        <v>0</v>
      </c>
      <c r="BJ62" s="257">
        <v>0</v>
      </c>
      <c r="BK62" s="257">
        <v>0</v>
      </c>
      <c r="BL62" s="257">
        <v>0</v>
      </c>
      <c r="NVA62" s="232"/>
    </row>
    <row r="63" spans="1:64 10037:10037" s="247" customFormat="1" ht="21" customHeight="1" outlineLevel="1" x14ac:dyDescent="0.35">
      <c r="A63" s="241"/>
      <c r="B63" s="256" t="s">
        <v>1668</v>
      </c>
      <c r="C63" s="242"/>
      <c r="D63" s="242"/>
      <c r="E63" s="242"/>
      <c r="F63" s="229"/>
      <c r="G63" s="229"/>
      <c r="H63" s="243"/>
      <c r="I63" s="244"/>
      <c r="J63" s="251"/>
      <c r="K63" s="251"/>
      <c r="L63" s="251"/>
      <c r="M63" s="241"/>
      <c r="N63" s="246"/>
      <c r="O63" s="251"/>
      <c r="P63" s="251"/>
      <c r="Q63" s="251"/>
      <c r="R63" s="251"/>
      <c r="S63" s="251"/>
      <c r="T63" s="251"/>
      <c r="U63" s="251"/>
      <c r="V63" s="251"/>
      <c r="W63" s="251"/>
      <c r="X63" s="251"/>
      <c r="Y63" s="251"/>
      <c r="Z63" s="251"/>
      <c r="AA63" s="241"/>
      <c r="AB63" s="241"/>
      <c r="AC63" s="257">
        <v>0</v>
      </c>
      <c r="AD63" s="257">
        <v>0</v>
      </c>
      <c r="AE63" s="257">
        <v>0</v>
      </c>
      <c r="AF63" s="257">
        <v>0</v>
      </c>
      <c r="AG63" s="257">
        <v>0</v>
      </c>
      <c r="AH63" s="257">
        <v>0</v>
      </c>
      <c r="AI63" s="257">
        <v>0</v>
      </c>
      <c r="AJ63" s="257">
        <v>0</v>
      </c>
      <c r="AK63" s="257">
        <v>0</v>
      </c>
      <c r="AL63" s="257">
        <v>0</v>
      </c>
      <c r="AM63" s="257">
        <v>0</v>
      </c>
      <c r="AN63" s="257">
        <v>0</v>
      </c>
      <c r="AO63" s="257">
        <v>0</v>
      </c>
      <c r="AP63" s="257">
        <v>0</v>
      </c>
      <c r="AQ63" s="257">
        <v>0</v>
      </c>
      <c r="AR63" s="257">
        <v>0</v>
      </c>
      <c r="AS63" s="257">
        <v>0</v>
      </c>
      <c r="AT63" s="257">
        <v>0</v>
      </c>
      <c r="AU63" s="257">
        <v>0</v>
      </c>
      <c r="AV63" s="257">
        <v>0</v>
      </c>
      <c r="AW63" s="257">
        <v>0</v>
      </c>
      <c r="AX63" s="257">
        <v>0</v>
      </c>
      <c r="AY63" s="257">
        <v>0</v>
      </c>
      <c r="AZ63" s="257">
        <v>0</v>
      </c>
      <c r="BA63" s="257">
        <v>0</v>
      </c>
      <c r="BB63" s="257">
        <v>0</v>
      </c>
      <c r="BC63" s="257">
        <v>0</v>
      </c>
      <c r="BD63" s="257">
        <v>0</v>
      </c>
      <c r="BE63" s="257">
        <v>0</v>
      </c>
      <c r="BF63" s="257">
        <v>0</v>
      </c>
      <c r="BG63" s="257">
        <v>0</v>
      </c>
      <c r="BH63" s="257">
        <v>0</v>
      </c>
      <c r="BI63" s="257">
        <v>0</v>
      </c>
      <c r="BJ63" s="257">
        <v>0</v>
      </c>
      <c r="BK63" s="257">
        <v>0</v>
      </c>
      <c r="BL63" s="257">
        <v>0</v>
      </c>
      <c r="NVA63" s="232"/>
    </row>
    <row r="64" spans="1:64 10037:10037" s="247" customFormat="1" ht="21" customHeight="1" outlineLevel="1" x14ac:dyDescent="0.35">
      <c r="A64" s="241"/>
      <c r="B64" s="256" t="s">
        <v>1669</v>
      </c>
      <c r="C64" s="242"/>
      <c r="D64" s="242"/>
      <c r="E64" s="242"/>
      <c r="F64" s="229"/>
      <c r="G64" s="229"/>
      <c r="H64" s="243"/>
      <c r="I64" s="244"/>
      <c r="J64" s="251"/>
      <c r="K64" s="251"/>
      <c r="L64" s="251"/>
      <c r="M64" s="241"/>
      <c r="N64" s="246"/>
      <c r="O64" s="251"/>
      <c r="P64" s="251"/>
      <c r="Q64" s="251"/>
      <c r="R64" s="251"/>
      <c r="S64" s="251"/>
      <c r="T64" s="251"/>
      <c r="U64" s="251"/>
      <c r="V64" s="251"/>
      <c r="W64" s="251"/>
      <c r="X64" s="251"/>
      <c r="Y64" s="251"/>
      <c r="Z64" s="251"/>
      <c r="AA64" s="241"/>
      <c r="AB64" s="241"/>
      <c r="AC64" s="257">
        <v>0</v>
      </c>
      <c r="AD64" s="257">
        <v>0</v>
      </c>
      <c r="AE64" s="257">
        <v>0</v>
      </c>
      <c r="AF64" s="257">
        <v>0</v>
      </c>
      <c r="AG64" s="257">
        <v>0</v>
      </c>
      <c r="AH64" s="257">
        <v>0</v>
      </c>
      <c r="AI64" s="257">
        <v>0</v>
      </c>
      <c r="AJ64" s="257">
        <v>0</v>
      </c>
      <c r="AK64" s="257">
        <v>0</v>
      </c>
      <c r="AL64" s="257">
        <v>0</v>
      </c>
      <c r="AM64" s="257">
        <v>0</v>
      </c>
      <c r="AN64" s="257">
        <v>0</v>
      </c>
      <c r="AO64" s="257">
        <v>0</v>
      </c>
      <c r="AP64" s="257">
        <v>0</v>
      </c>
      <c r="AQ64" s="257">
        <v>0</v>
      </c>
      <c r="AR64" s="257">
        <v>0</v>
      </c>
      <c r="AS64" s="257">
        <v>0</v>
      </c>
      <c r="AT64" s="257">
        <v>0</v>
      </c>
      <c r="AU64" s="257">
        <v>0</v>
      </c>
      <c r="AV64" s="257">
        <v>0</v>
      </c>
      <c r="AW64" s="257">
        <v>0</v>
      </c>
      <c r="AX64" s="257">
        <v>0</v>
      </c>
      <c r="AY64" s="257">
        <v>0</v>
      </c>
      <c r="AZ64" s="257">
        <v>0</v>
      </c>
      <c r="BA64" s="257">
        <v>0</v>
      </c>
      <c r="BB64" s="257">
        <v>0</v>
      </c>
      <c r="BC64" s="257">
        <v>0</v>
      </c>
      <c r="BD64" s="257">
        <v>0</v>
      </c>
      <c r="BE64" s="257">
        <v>0</v>
      </c>
      <c r="BF64" s="257">
        <v>0</v>
      </c>
      <c r="BG64" s="257">
        <v>0</v>
      </c>
      <c r="BH64" s="257">
        <v>0</v>
      </c>
      <c r="BI64" s="257">
        <v>0</v>
      </c>
      <c r="BJ64" s="257">
        <v>0</v>
      </c>
      <c r="BK64" s="257">
        <v>0</v>
      </c>
      <c r="BL64" s="257">
        <v>0</v>
      </c>
      <c r="NVA64" s="232"/>
    </row>
    <row r="65" spans="1:64 10037:10037" s="247" customFormat="1" ht="21" customHeight="1" outlineLevel="1" x14ac:dyDescent="0.35">
      <c r="A65" s="241"/>
      <c r="B65" s="256" t="s">
        <v>1670</v>
      </c>
      <c r="C65" s="242"/>
      <c r="D65" s="242"/>
      <c r="E65" s="242"/>
      <c r="F65" s="229"/>
      <c r="G65" s="229"/>
      <c r="H65" s="243"/>
      <c r="I65" s="244"/>
      <c r="J65" s="251"/>
      <c r="K65" s="251"/>
      <c r="L65" s="251"/>
      <c r="M65" s="241"/>
      <c r="N65" s="246"/>
      <c r="O65" s="251"/>
      <c r="P65" s="251"/>
      <c r="Q65" s="251"/>
      <c r="R65" s="251"/>
      <c r="S65" s="251"/>
      <c r="T65" s="251"/>
      <c r="U65" s="251"/>
      <c r="V65" s="251"/>
      <c r="W65" s="251"/>
      <c r="X65" s="251"/>
      <c r="Y65" s="251"/>
      <c r="Z65" s="251"/>
      <c r="AA65" s="241"/>
      <c r="AB65" s="241"/>
      <c r="AC65" s="257">
        <v>0</v>
      </c>
      <c r="AD65" s="257">
        <v>0</v>
      </c>
      <c r="AE65" s="257">
        <v>0</v>
      </c>
      <c r="AF65" s="257">
        <v>0</v>
      </c>
      <c r="AG65" s="257">
        <v>0</v>
      </c>
      <c r="AH65" s="257">
        <v>0</v>
      </c>
      <c r="AI65" s="257">
        <v>0</v>
      </c>
      <c r="AJ65" s="257">
        <v>0</v>
      </c>
      <c r="AK65" s="257">
        <v>0</v>
      </c>
      <c r="AL65" s="257">
        <v>0</v>
      </c>
      <c r="AM65" s="257">
        <v>0</v>
      </c>
      <c r="AN65" s="257">
        <v>0</v>
      </c>
      <c r="AO65" s="257">
        <v>0</v>
      </c>
      <c r="AP65" s="257">
        <v>0</v>
      </c>
      <c r="AQ65" s="257">
        <v>0</v>
      </c>
      <c r="AR65" s="257">
        <v>0</v>
      </c>
      <c r="AS65" s="257">
        <v>0</v>
      </c>
      <c r="AT65" s="257">
        <v>0</v>
      </c>
      <c r="AU65" s="257">
        <v>0</v>
      </c>
      <c r="AV65" s="257">
        <v>0</v>
      </c>
      <c r="AW65" s="257">
        <v>0</v>
      </c>
      <c r="AX65" s="257">
        <v>0</v>
      </c>
      <c r="AY65" s="257">
        <v>0</v>
      </c>
      <c r="AZ65" s="257">
        <v>0</v>
      </c>
      <c r="BA65" s="257">
        <v>0</v>
      </c>
      <c r="BB65" s="257">
        <v>0</v>
      </c>
      <c r="BC65" s="257">
        <v>0</v>
      </c>
      <c r="BD65" s="257">
        <v>0</v>
      </c>
      <c r="BE65" s="257">
        <v>0</v>
      </c>
      <c r="BF65" s="257">
        <v>0</v>
      </c>
      <c r="BG65" s="257">
        <v>0</v>
      </c>
      <c r="BH65" s="257">
        <v>0</v>
      </c>
      <c r="BI65" s="257">
        <v>0</v>
      </c>
      <c r="BJ65" s="257">
        <v>0</v>
      </c>
      <c r="BK65" s="257">
        <v>0</v>
      </c>
      <c r="BL65" s="257">
        <v>0</v>
      </c>
      <c r="NVA65" s="232"/>
    </row>
    <row r="66" spans="1:64 10037:10037" s="247" customFormat="1" ht="21" customHeight="1" outlineLevel="1" x14ac:dyDescent="0.35">
      <c r="A66" s="241"/>
      <c r="B66" s="256" t="s">
        <v>1666</v>
      </c>
      <c r="C66" s="242"/>
      <c r="D66" s="242"/>
      <c r="E66" s="242"/>
      <c r="F66" s="229"/>
      <c r="G66" s="229"/>
      <c r="H66" s="243"/>
      <c r="I66" s="244"/>
      <c r="J66" s="251"/>
      <c r="K66" s="251"/>
      <c r="L66" s="251"/>
      <c r="M66" s="241"/>
      <c r="N66" s="246"/>
      <c r="O66" s="251"/>
      <c r="P66" s="251"/>
      <c r="Q66" s="251"/>
      <c r="R66" s="251"/>
      <c r="S66" s="251"/>
      <c r="T66" s="251"/>
      <c r="U66" s="251"/>
      <c r="V66" s="251"/>
      <c r="W66" s="251"/>
      <c r="X66" s="251"/>
      <c r="Y66" s="251"/>
      <c r="Z66" s="251"/>
      <c r="AA66" s="241"/>
      <c r="AB66" s="241"/>
      <c r="AC66" s="257">
        <v>0</v>
      </c>
      <c r="AD66" s="257">
        <v>0</v>
      </c>
      <c r="AE66" s="257">
        <v>0</v>
      </c>
      <c r="AF66" s="257">
        <v>0</v>
      </c>
      <c r="AG66" s="257">
        <v>0</v>
      </c>
      <c r="AH66" s="257">
        <v>0</v>
      </c>
      <c r="AI66" s="257">
        <v>0</v>
      </c>
      <c r="AJ66" s="257">
        <v>0</v>
      </c>
      <c r="AK66" s="257">
        <v>0</v>
      </c>
      <c r="AL66" s="257">
        <v>0</v>
      </c>
      <c r="AM66" s="257">
        <v>0</v>
      </c>
      <c r="AN66" s="257">
        <v>0</v>
      </c>
      <c r="AO66" s="257">
        <v>0</v>
      </c>
      <c r="AP66" s="257">
        <v>0</v>
      </c>
      <c r="AQ66" s="257">
        <v>0</v>
      </c>
      <c r="AR66" s="257">
        <v>0</v>
      </c>
      <c r="AS66" s="257">
        <v>0</v>
      </c>
      <c r="AT66" s="257">
        <v>0</v>
      </c>
      <c r="AU66" s="257">
        <v>0</v>
      </c>
      <c r="AV66" s="257">
        <v>0</v>
      </c>
      <c r="AW66" s="257">
        <v>0</v>
      </c>
      <c r="AX66" s="257">
        <v>0</v>
      </c>
      <c r="AY66" s="257">
        <v>0</v>
      </c>
      <c r="AZ66" s="257">
        <v>0</v>
      </c>
      <c r="BA66" s="257">
        <v>0</v>
      </c>
      <c r="BB66" s="257">
        <v>0</v>
      </c>
      <c r="BC66" s="257">
        <v>0</v>
      </c>
      <c r="BD66" s="257">
        <v>0</v>
      </c>
      <c r="BE66" s="257">
        <v>0</v>
      </c>
      <c r="BF66" s="257">
        <v>0</v>
      </c>
      <c r="BG66" s="257">
        <v>0</v>
      </c>
      <c r="BH66" s="257">
        <v>0</v>
      </c>
      <c r="BI66" s="257">
        <v>0</v>
      </c>
      <c r="BJ66" s="257">
        <v>0</v>
      </c>
      <c r="BK66" s="257">
        <v>0</v>
      </c>
      <c r="BL66" s="257">
        <v>0</v>
      </c>
      <c r="NVA66" s="232"/>
    </row>
    <row r="67" spans="1:64 10037:10037" s="247" customFormat="1" ht="21" customHeight="1" x14ac:dyDescent="0.35">
      <c r="A67" s="241"/>
      <c r="B67" s="252"/>
      <c r="C67" s="242"/>
      <c r="D67" s="242"/>
      <c r="E67" s="242"/>
      <c r="F67" s="229"/>
      <c r="G67" s="229"/>
      <c r="H67" s="243"/>
      <c r="I67" s="244"/>
      <c r="J67" s="245"/>
      <c r="K67" s="245"/>
      <c r="L67" s="245"/>
      <c r="M67" s="241"/>
      <c r="N67" s="246"/>
      <c r="O67" s="245"/>
      <c r="P67" s="245"/>
      <c r="Q67" s="245"/>
      <c r="R67" s="245"/>
      <c r="S67" s="245"/>
      <c r="T67" s="245"/>
      <c r="U67" s="245"/>
      <c r="V67" s="245"/>
      <c r="W67" s="245"/>
      <c r="X67" s="245"/>
      <c r="Y67" s="245"/>
      <c r="Z67" s="245"/>
      <c r="AA67" s="241"/>
      <c r="AB67" s="241"/>
      <c r="AC67" s="245"/>
      <c r="AD67" s="245"/>
      <c r="AE67" s="245"/>
      <c r="AF67" s="245"/>
      <c r="AG67" s="245"/>
      <c r="AH67" s="245"/>
      <c r="AI67" s="245"/>
      <c r="AJ67" s="245"/>
      <c r="AK67" s="245"/>
      <c r="AL67" s="245"/>
      <c r="AM67" s="245"/>
      <c r="AN67" s="245"/>
      <c r="AO67" s="245"/>
      <c r="AP67" s="245"/>
      <c r="AQ67" s="245"/>
      <c r="AR67" s="245"/>
      <c r="AS67" s="245"/>
      <c r="AT67" s="245"/>
      <c r="AU67" s="245"/>
      <c r="AV67" s="245"/>
      <c r="AW67" s="245"/>
      <c r="AX67" s="245"/>
      <c r="AY67" s="245"/>
      <c r="AZ67" s="245"/>
      <c r="BA67" s="245"/>
      <c r="BB67" s="245"/>
      <c r="BC67" s="245"/>
      <c r="BD67" s="245"/>
      <c r="BE67" s="245"/>
      <c r="BF67" s="245"/>
      <c r="BG67" s="245"/>
      <c r="BH67" s="245"/>
      <c r="BI67" s="245"/>
      <c r="BJ67" s="245"/>
      <c r="BK67" s="245"/>
      <c r="BL67" s="245"/>
      <c r="NVA67" s="232"/>
    </row>
    <row r="68" spans="1:64 10037:10037" s="247" customFormat="1" ht="21" customHeight="1" x14ac:dyDescent="0.35">
      <c r="A68" s="241"/>
      <c r="B68" s="248"/>
      <c r="C68" s="242"/>
      <c r="D68" s="242"/>
      <c r="E68" s="242"/>
      <c r="F68" s="229"/>
      <c r="G68" s="229"/>
      <c r="H68" s="243"/>
      <c r="I68" s="244"/>
      <c r="J68" s="251"/>
      <c r="K68" s="251"/>
      <c r="L68" s="251"/>
      <c r="M68" s="241"/>
      <c r="N68" s="246"/>
      <c r="O68" s="251"/>
      <c r="P68" s="251"/>
      <c r="Q68" s="251"/>
      <c r="R68" s="251"/>
      <c r="S68" s="251"/>
      <c r="T68" s="251"/>
      <c r="U68" s="251"/>
      <c r="V68" s="251"/>
      <c r="W68" s="251"/>
      <c r="X68" s="251"/>
      <c r="Y68" s="251"/>
      <c r="Z68" s="251"/>
      <c r="AA68" s="241"/>
      <c r="AB68" s="241"/>
      <c r="AC68" s="251"/>
      <c r="AD68" s="251"/>
      <c r="AE68" s="251"/>
      <c r="AF68" s="251"/>
      <c r="AG68" s="251"/>
      <c r="AH68" s="251"/>
      <c r="AI68" s="251"/>
      <c r="AJ68" s="251"/>
      <c r="AK68" s="251"/>
      <c r="AL68" s="251"/>
      <c r="AM68" s="251"/>
      <c r="AN68" s="251"/>
      <c r="AO68" s="251"/>
      <c r="AP68" s="251"/>
      <c r="AQ68" s="251"/>
      <c r="AR68" s="251"/>
      <c r="AS68" s="251"/>
      <c r="AT68" s="251"/>
      <c r="AU68" s="251"/>
      <c r="AV68" s="251"/>
      <c r="AW68" s="251"/>
      <c r="AX68" s="251"/>
      <c r="AY68" s="251"/>
      <c r="AZ68" s="251"/>
      <c r="BA68" s="251"/>
      <c r="BB68" s="251"/>
      <c r="BC68" s="251"/>
      <c r="BD68" s="251"/>
      <c r="BE68" s="251"/>
      <c r="BF68" s="251"/>
      <c r="BG68" s="251"/>
      <c r="BH68" s="251"/>
      <c r="BI68" s="251"/>
      <c r="BJ68" s="251"/>
      <c r="BK68" s="251"/>
      <c r="BL68" s="251"/>
      <c r="NVA68" s="232"/>
    </row>
    <row r="69" spans="1:64 10037:10037" s="247" customFormat="1" ht="21" customHeight="1" x14ac:dyDescent="0.35">
      <c r="A69" s="241"/>
      <c r="B69" s="248"/>
      <c r="C69" s="242"/>
      <c r="D69" s="242"/>
      <c r="E69" s="242"/>
      <c r="F69" s="229"/>
      <c r="G69" s="229"/>
      <c r="H69" s="243"/>
      <c r="I69" s="244"/>
      <c r="J69" s="251"/>
      <c r="K69" s="251"/>
      <c r="L69" s="251"/>
      <c r="M69" s="241"/>
      <c r="N69" s="246"/>
      <c r="O69" s="251"/>
      <c r="P69" s="251"/>
      <c r="Q69" s="251"/>
      <c r="R69" s="251"/>
      <c r="S69" s="251"/>
      <c r="T69" s="251"/>
      <c r="U69" s="251"/>
      <c r="V69" s="251"/>
      <c r="W69" s="251"/>
      <c r="X69" s="251"/>
      <c r="Y69" s="251"/>
      <c r="Z69" s="251"/>
      <c r="AA69" s="241"/>
      <c r="AB69" s="241"/>
      <c r="AC69" s="251"/>
      <c r="AD69" s="251"/>
      <c r="AE69" s="251"/>
      <c r="AF69" s="251"/>
      <c r="AG69" s="251"/>
      <c r="AH69" s="251"/>
      <c r="AI69" s="251"/>
      <c r="AJ69" s="251"/>
      <c r="AK69" s="251"/>
      <c r="AL69" s="251"/>
      <c r="AM69" s="251"/>
      <c r="AN69" s="251"/>
      <c r="AO69" s="251"/>
      <c r="AP69" s="251"/>
      <c r="AQ69" s="251"/>
      <c r="AR69" s="251"/>
      <c r="AS69" s="251"/>
      <c r="AT69" s="251"/>
      <c r="AU69" s="251"/>
      <c r="AV69" s="251"/>
      <c r="AW69" s="251"/>
      <c r="AX69" s="251"/>
      <c r="AY69" s="251"/>
      <c r="AZ69" s="251"/>
      <c r="BA69" s="251"/>
      <c r="BB69" s="251"/>
      <c r="BC69" s="251"/>
      <c r="BD69" s="251"/>
      <c r="BE69" s="251"/>
      <c r="BF69" s="251"/>
      <c r="BG69" s="251"/>
      <c r="BH69" s="251"/>
      <c r="BI69" s="251"/>
      <c r="BJ69" s="251"/>
      <c r="BK69" s="251"/>
      <c r="BL69" s="251"/>
      <c r="NVA69" s="232"/>
    </row>
    <row r="70" spans="1:64 10037:10037" s="247" customFormat="1" ht="21" customHeight="1" x14ac:dyDescent="0.35">
      <c r="A70" s="241"/>
      <c r="B70" s="248"/>
      <c r="C70" s="242"/>
      <c r="D70" s="242"/>
      <c r="E70" s="242"/>
      <c r="F70" s="229"/>
      <c r="G70" s="229"/>
      <c r="H70" s="243"/>
      <c r="I70" s="244"/>
      <c r="J70" s="251"/>
      <c r="K70" s="251"/>
      <c r="L70" s="251"/>
      <c r="M70" s="241"/>
      <c r="N70" s="246"/>
      <c r="O70" s="251"/>
      <c r="P70" s="251"/>
      <c r="Q70" s="251"/>
      <c r="R70" s="251"/>
      <c r="S70" s="251"/>
      <c r="T70" s="251"/>
      <c r="U70" s="251"/>
      <c r="V70" s="251"/>
      <c r="W70" s="251"/>
      <c r="X70" s="251"/>
      <c r="Y70" s="251"/>
      <c r="Z70" s="251"/>
      <c r="AA70" s="241"/>
      <c r="AB70" s="241"/>
      <c r="AC70" s="251"/>
      <c r="AD70" s="251"/>
      <c r="AE70" s="251"/>
      <c r="AF70" s="251"/>
      <c r="AG70" s="251"/>
      <c r="AH70" s="251"/>
      <c r="AI70" s="251"/>
      <c r="AJ70" s="251"/>
      <c r="AK70" s="251"/>
      <c r="AL70" s="251"/>
      <c r="AM70" s="251"/>
      <c r="AN70" s="251"/>
      <c r="AO70" s="251"/>
      <c r="AP70" s="251"/>
      <c r="AQ70" s="251"/>
      <c r="AR70" s="251"/>
      <c r="AS70" s="251"/>
      <c r="AT70" s="251"/>
      <c r="AU70" s="251"/>
      <c r="AV70" s="251"/>
      <c r="AW70" s="251"/>
      <c r="AX70" s="251"/>
      <c r="AY70" s="251"/>
      <c r="AZ70" s="251"/>
      <c r="BA70" s="251"/>
      <c r="BB70" s="251"/>
      <c r="BC70" s="251"/>
      <c r="BD70" s="251"/>
      <c r="BE70" s="251"/>
      <c r="BF70" s="251"/>
      <c r="BG70" s="251"/>
      <c r="BH70" s="251"/>
      <c r="BI70" s="251"/>
      <c r="BJ70" s="251"/>
      <c r="BK70" s="251"/>
      <c r="BL70" s="251"/>
      <c r="NVA70" s="232"/>
    </row>
    <row r="71" spans="1:64 10037:10037" s="247" customFormat="1" ht="21" customHeight="1" x14ac:dyDescent="0.35">
      <c r="A71" s="241"/>
      <c r="B71" s="248"/>
      <c r="C71" s="242"/>
      <c r="D71" s="242"/>
      <c r="E71" s="242"/>
      <c r="F71" s="229"/>
      <c r="G71" s="229"/>
      <c r="H71" s="243"/>
      <c r="I71" s="244"/>
      <c r="J71" s="251"/>
      <c r="K71" s="251"/>
      <c r="L71" s="251"/>
      <c r="M71" s="241"/>
      <c r="N71" s="246"/>
      <c r="O71" s="251"/>
      <c r="P71" s="251"/>
      <c r="Q71" s="251"/>
      <c r="R71" s="251"/>
      <c r="S71" s="251"/>
      <c r="T71" s="251"/>
      <c r="U71" s="251"/>
      <c r="V71" s="251"/>
      <c r="W71" s="251"/>
      <c r="X71" s="251"/>
      <c r="Y71" s="251"/>
      <c r="Z71" s="251"/>
      <c r="AA71" s="241"/>
      <c r="AB71" s="241"/>
      <c r="AC71" s="251"/>
      <c r="AD71" s="251"/>
      <c r="AE71" s="251"/>
      <c r="AF71" s="251"/>
      <c r="AG71" s="251"/>
      <c r="AH71" s="251"/>
      <c r="AI71" s="251"/>
      <c r="AJ71" s="251"/>
      <c r="AK71" s="251"/>
      <c r="AL71" s="251"/>
      <c r="AM71" s="251"/>
      <c r="AN71" s="251"/>
      <c r="AO71" s="251"/>
      <c r="AP71" s="251"/>
      <c r="AQ71" s="251"/>
      <c r="AR71" s="251"/>
      <c r="AS71" s="251"/>
      <c r="AT71" s="251"/>
      <c r="AU71" s="251"/>
      <c r="AV71" s="251"/>
      <c r="AW71" s="251"/>
      <c r="AX71" s="251"/>
      <c r="AY71" s="251"/>
      <c r="AZ71" s="251"/>
      <c r="BA71" s="251"/>
      <c r="BB71" s="251"/>
      <c r="BC71" s="251"/>
      <c r="BD71" s="251"/>
      <c r="BE71" s="251"/>
      <c r="BF71" s="251"/>
      <c r="BG71" s="251"/>
      <c r="BH71" s="251"/>
      <c r="BI71" s="251"/>
      <c r="BJ71" s="251"/>
      <c r="BK71" s="251"/>
      <c r="BL71" s="251"/>
      <c r="NVA71" s="232"/>
    </row>
    <row r="72" spans="1:64 10037:10037" s="247" customFormat="1" ht="21" customHeight="1" x14ac:dyDescent="0.35">
      <c r="A72" s="241"/>
      <c r="B72" s="250"/>
      <c r="C72" s="242"/>
      <c r="D72" s="242"/>
      <c r="E72" s="242"/>
      <c r="F72" s="229"/>
      <c r="G72" s="229"/>
      <c r="H72" s="243"/>
      <c r="I72" s="244"/>
      <c r="J72" s="245"/>
      <c r="K72" s="245"/>
      <c r="L72" s="245"/>
      <c r="M72" s="241"/>
      <c r="N72" s="246"/>
      <c r="O72" s="245"/>
      <c r="P72" s="245"/>
      <c r="Q72" s="245"/>
      <c r="R72" s="245"/>
      <c r="S72" s="245"/>
      <c r="T72" s="245"/>
      <c r="U72" s="245"/>
      <c r="V72" s="245"/>
      <c r="W72" s="245"/>
      <c r="X72" s="245"/>
      <c r="Y72" s="245"/>
      <c r="Z72" s="245"/>
      <c r="AA72" s="241"/>
      <c r="AB72" s="241"/>
      <c r="AC72" s="245"/>
      <c r="AD72" s="245"/>
      <c r="AE72" s="245"/>
      <c r="AF72" s="245"/>
      <c r="AG72" s="245"/>
      <c r="AH72" s="245"/>
      <c r="AI72" s="245"/>
      <c r="AJ72" s="245"/>
      <c r="AK72" s="245"/>
      <c r="AL72" s="245"/>
      <c r="AM72" s="245"/>
      <c r="AN72" s="245"/>
      <c r="AO72" s="245"/>
      <c r="AP72" s="245"/>
      <c r="AQ72" s="245"/>
      <c r="AR72" s="245"/>
      <c r="AS72" s="245"/>
      <c r="AT72" s="245"/>
      <c r="AU72" s="245"/>
      <c r="AV72" s="245"/>
      <c r="AW72" s="245"/>
      <c r="AX72" s="245"/>
      <c r="AY72" s="245"/>
      <c r="AZ72" s="245"/>
      <c r="BA72" s="245"/>
      <c r="BB72" s="245"/>
      <c r="BC72" s="245"/>
      <c r="BD72" s="245"/>
      <c r="BE72" s="245"/>
      <c r="BF72" s="245"/>
      <c r="BG72" s="245"/>
      <c r="BH72" s="245"/>
      <c r="BI72" s="245"/>
      <c r="BJ72" s="245"/>
      <c r="BK72" s="245"/>
      <c r="BL72" s="245"/>
      <c r="NVA72" s="232"/>
    </row>
    <row r="73" spans="1:64 10037:10037" s="247" customFormat="1" ht="21" customHeight="1" x14ac:dyDescent="0.35">
      <c r="A73" s="241"/>
      <c r="B73" s="250"/>
      <c r="C73" s="242"/>
      <c r="D73" s="242"/>
      <c r="E73" s="242"/>
      <c r="F73" s="229"/>
      <c r="G73" s="229"/>
      <c r="H73" s="243"/>
      <c r="I73" s="244"/>
      <c r="J73" s="245"/>
      <c r="K73" s="245"/>
      <c r="L73" s="245"/>
      <c r="M73" s="241"/>
      <c r="N73" s="246"/>
      <c r="O73" s="245"/>
      <c r="P73" s="245"/>
      <c r="Q73" s="245"/>
      <c r="R73" s="245"/>
      <c r="S73" s="245"/>
      <c r="T73" s="245"/>
      <c r="U73" s="245"/>
      <c r="V73" s="245"/>
      <c r="W73" s="245"/>
      <c r="X73" s="245"/>
      <c r="Y73" s="245"/>
      <c r="Z73" s="245"/>
      <c r="AA73" s="241"/>
      <c r="AB73" s="241"/>
      <c r="AC73" s="245"/>
      <c r="AD73" s="245"/>
      <c r="AE73" s="245"/>
      <c r="AF73" s="245"/>
      <c r="AG73" s="245"/>
      <c r="AH73" s="245"/>
      <c r="AI73" s="245"/>
      <c r="AJ73" s="245"/>
      <c r="AK73" s="245"/>
      <c r="AL73" s="245"/>
      <c r="AM73" s="245"/>
      <c r="AN73" s="245"/>
      <c r="AO73" s="245"/>
      <c r="AP73" s="245"/>
      <c r="AQ73" s="245"/>
      <c r="AR73" s="245"/>
      <c r="AS73" s="245"/>
      <c r="AT73" s="245"/>
      <c r="AU73" s="245"/>
      <c r="AV73" s="245"/>
      <c r="AW73" s="245"/>
      <c r="AX73" s="245"/>
      <c r="AY73" s="245"/>
      <c r="AZ73" s="245"/>
      <c r="BA73" s="245"/>
      <c r="BB73" s="245"/>
      <c r="BC73" s="245"/>
      <c r="BD73" s="245"/>
      <c r="BE73" s="245"/>
      <c r="BF73" s="245"/>
      <c r="BG73" s="245"/>
      <c r="BH73" s="245"/>
      <c r="BI73" s="245"/>
      <c r="BJ73" s="245"/>
      <c r="BK73" s="245"/>
      <c r="BL73" s="245"/>
      <c r="NVA73" s="232"/>
    </row>
    <row r="74" spans="1:64 10037:10037" s="247" customFormat="1" ht="21" customHeight="1" x14ac:dyDescent="0.35">
      <c r="A74" s="241"/>
      <c r="B74" s="250"/>
      <c r="C74" s="242"/>
      <c r="D74" s="242"/>
      <c r="E74" s="242"/>
      <c r="F74" s="229"/>
      <c r="G74" s="229"/>
      <c r="H74" s="243"/>
      <c r="I74" s="244"/>
      <c r="J74" s="245"/>
      <c r="K74" s="245"/>
      <c r="L74" s="245"/>
      <c r="M74" s="241"/>
      <c r="N74" s="246"/>
      <c r="O74" s="245"/>
      <c r="P74" s="245"/>
      <c r="Q74" s="245"/>
      <c r="R74" s="245"/>
      <c r="S74" s="245"/>
      <c r="T74" s="245"/>
      <c r="U74" s="245"/>
      <c r="V74" s="245"/>
      <c r="W74" s="245"/>
      <c r="X74" s="245"/>
      <c r="Y74" s="245"/>
      <c r="Z74" s="245"/>
      <c r="AA74" s="241"/>
      <c r="AB74" s="241"/>
      <c r="AC74" s="245"/>
      <c r="AD74" s="245"/>
      <c r="AE74" s="245"/>
      <c r="AF74" s="245"/>
      <c r="AG74" s="245"/>
      <c r="AH74" s="245"/>
      <c r="AI74" s="245"/>
      <c r="AJ74" s="245"/>
      <c r="AK74" s="245"/>
      <c r="AL74" s="245"/>
      <c r="AM74" s="245"/>
      <c r="AN74" s="245"/>
      <c r="AO74" s="245"/>
      <c r="AP74" s="245"/>
      <c r="AQ74" s="245"/>
      <c r="AR74" s="245"/>
      <c r="AS74" s="245"/>
      <c r="AT74" s="245"/>
      <c r="AU74" s="245"/>
      <c r="AV74" s="245"/>
      <c r="AW74" s="245"/>
      <c r="AX74" s="245"/>
      <c r="AY74" s="245"/>
      <c r="AZ74" s="245"/>
      <c r="BA74" s="245"/>
      <c r="BB74" s="245"/>
      <c r="BC74" s="245"/>
      <c r="BD74" s="245"/>
      <c r="BE74" s="245"/>
      <c r="BF74" s="245"/>
      <c r="BG74" s="245"/>
      <c r="BH74" s="245"/>
      <c r="BI74" s="245"/>
      <c r="BJ74" s="245"/>
      <c r="BK74" s="245"/>
      <c r="BL74" s="245"/>
      <c r="NVA74" s="232"/>
    </row>
    <row r="75" spans="1:64 10037:10037" s="247" customFormat="1" ht="21" customHeight="1" x14ac:dyDescent="0.35">
      <c r="A75" s="241"/>
      <c r="B75" s="248"/>
      <c r="C75" s="242"/>
      <c r="D75" s="242"/>
      <c r="E75" s="242"/>
      <c r="F75" s="229"/>
      <c r="G75" s="229"/>
      <c r="H75" s="243"/>
      <c r="I75" s="244"/>
      <c r="J75" s="251"/>
      <c r="K75" s="251"/>
      <c r="L75" s="251"/>
      <c r="M75" s="241"/>
      <c r="N75" s="246"/>
      <c r="O75" s="251"/>
      <c r="P75" s="251"/>
      <c r="Q75" s="251"/>
      <c r="R75" s="251"/>
      <c r="S75" s="251"/>
      <c r="T75" s="251"/>
      <c r="U75" s="251"/>
      <c r="V75" s="251"/>
      <c r="W75" s="251"/>
      <c r="X75" s="251"/>
      <c r="Y75" s="251"/>
      <c r="Z75" s="251"/>
      <c r="AA75" s="241"/>
      <c r="AB75" s="241"/>
      <c r="AC75" s="251"/>
      <c r="AD75" s="251"/>
      <c r="AE75" s="251"/>
      <c r="AF75" s="251"/>
      <c r="AG75" s="251"/>
      <c r="AH75" s="251"/>
      <c r="AI75" s="251"/>
      <c r="AJ75" s="251"/>
      <c r="AK75" s="251"/>
      <c r="AL75" s="251"/>
      <c r="AM75" s="251"/>
      <c r="AN75" s="251"/>
      <c r="AO75" s="251"/>
      <c r="AP75" s="251"/>
      <c r="AQ75" s="251"/>
      <c r="AR75" s="251"/>
      <c r="AS75" s="251"/>
      <c r="AT75" s="251"/>
      <c r="AU75" s="251"/>
      <c r="AV75" s="251"/>
      <c r="AW75" s="251"/>
      <c r="AX75" s="251"/>
      <c r="AY75" s="251"/>
      <c r="AZ75" s="251"/>
      <c r="BA75" s="251"/>
      <c r="BB75" s="251"/>
      <c r="BC75" s="251"/>
      <c r="BD75" s="251"/>
      <c r="BE75" s="251"/>
      <c r="BF75" s="251"/>
      <c r="BG75" s="251"/>
      <c r="BH75" s="251"/>
      <c r="BI75" s="251"/>
      <c r="BJ75" s="251"/>
      <c r="BK75" s="251"/>
      <c r="BL75" s="251"/>
      <c r="NVA75" s="232"/>
    </row>
    <row r="76" spans="1:64 10037:10037" s="247" customFormat="1" ht="21" customHeight="1" x14ac:dyDescent="0.35">
      <c r="A76" s="241"/>
      <c r="B76" s="248"/>
      <c r="C76" s="242"/>
      <c r="D76" s="242"/>
      <c r="E76" s="242"/>
      <c r="F76" s="229"/>
      <c r="G76" s="229"/>
      <c r="H76" s="243"/>
      <c r="I76" s="244"/>
      <c r="J76" s="251"/>
      <c r="K76" s="251"/>
      <c r="L76" s="251"/>
      <c r="M76" s="241"/>
      <c r="N76" s="246"/>
      <c r="O76" s="251"/>
      <c r="P76" s="251"/>
      <c r="Q76" s="251"/>
      <c r="R76" s="251"/>
      <c r="S76" s="251"/>
      <c r="T76" s="251"/>
      <c r="U76" s="251"/>
      <c r="V76" s="251"/>
      <c r="W76" s="251"/>
      <c r="X76" s="251"/>
      <c r="Y76" s="251"/>
      <c r="Z76" s="251"/>
      <c r="AA76" s="241"/>
      <c r="AB76" s="241"/>
      <c r="AC76" s="251"/>
      <c r="AD76" s="251"/>
      <c r="AE76" s="251"/>
      <c r="AF76" s="251"/>
      <c r="AG76" s="251"/>
      <c r="AH76" s="251"/>
      <c r="AI76" s="251"/>
      <c r="AJ76" s="251"/>
      <c r="AK76" s="251"/>
      <c r="AL76" s="251"/>
      <c r="AM76" s="251"/>
      <c r="AN76" s="251"/>
      <c r="AO76" s="251"/>
      <c r="AP76" s="251"/>
      <c r="AQ76" s="251"/>
      <c r="AR76" s="251"/>
      <c r="AS76" s="251"/>
      <c r="AT76" s="251"/>
      <c r="AU76" s="251"/>
      <c r="AV76" s="251"/>
      <c r="AW76" s="251"/>
      <c r="AX76" s="251"/>
      <c r="AY76" s="251"/>
      <c r="AZ76" s="251"/>
      <c r="BA76" s="251"/>
      <c r="BB76" s="251"/>
      <c r="BC76" s="251"/>
      <c r="BD76" s="251"/>
      <c r="BE76" s="251"/>
      <c r="BF76" s="251"/>
      <c r="BG76" s="251"/>
      <c r="BH76" s="251"/>
      <c r="BI76" s="251"/>
      <c r="BJ76" s="251"/>
      <c r="BK76" s="251"/>
      <c r="BL76" s="251"/>
      <c r="NVA76" s="232"/>
    </row>
    <row r="77" spans="1:64 10037:10037" s="247" customFormat="1" ht="21" customHeight="1" x14ac:dyDescent="0.35">
      <c r="A77" s="241"/>
      <c r="B77" s="250"/>
      <c r="C77" s="242"/>
      <c r="D77" s="242"/>
      <c r="E77" s="242"/>
      <c r="F77" s="229"/>
      <c r="G77" s="229"/>
      <c r="H77" s="243"/>
      <c r="I77" s="244"/>
      <c r="J77" s="245"/>
      <c r="K77" s="245"/>
      <c r="L77" s="245"/>
      <c r="M77" s="241"/>
      <c r="N77" s="246"/>
      <c r="O77" s="245"/>
      <c r="P77" s="245"/>
      <c r="Q77" s="245"/>
      <c r="R77" s="245"/>
      <c r="S77" s="245"/>
      <c r="T77" s="245"/>
      <c r="U77" s="245"/>
      <c r="V77" s="245"/>
      <c r="W77" s="245"/>
      <c r="X77" s="245"/>
      <c r="Y77" s="245"/>
      <c r="Z77" s="245"/>
      <c r="AA77" s="241"/>
      <c r="AB77" s="241"/>
      <c r="AC77" s="245"/>
      <c r="AD77" s="245"/>
      <c r="AE77" s="245"/>
      <c r="AF77" s="245"/>
      <c r="AG77" s="245"/>
      <c r="AH77" s="245"/>
      <c r="AI77" s="245"/>
      <c r="AJ77" s="245"/>
      <c r="AK77" s="245"/>
      <c r="AL77" s="245"/>
      <c r="AM77" s="245"/>
      <c r="AN77" s="245"/>
      <c r="AO77" s="245"/>
      <c r="AP77" s="245"/>
      <c r="AQ77" s="245"/>
      <c r="AR77" s="245"/>
      <c r="AS77" s="245"/>
      <c r="AT77" s="245"/>
      <c r="AU77" s="245"/>
      <c r="AV77" s="245"/>
      <c r="AW77" s="245"/>
      <c r="AX77" s="245"/>
      <c r="AY77" s="245"/>
      <c r="AZ77" s="245"/>
      <c r="BA77" s="245"/>
      <c r="BB77" s="245"/>
      <c r="BC77" s="245"/>
      <c r="BD77" s="245"/>
      <c r="BE77" s="245"/>
      <c r="BF77" s="245"/>
      <c r="BG77" s="245"/>
      <c r="BH77" s="245"/>
      <c r="BI77" s="245"/>
      <c r="BJ77" s="245"/>
      <c r="BK77" s="245"/>
      <c r="BL77" s="245"/>
      <c r="NVA77" s="232"/>
    </row>
    <row r="78" spans="1:64 10037:10037" s="247" customFormat="1" ht="21" customHeight="1" x14ac:dyDescent="0.35">
      <c r="A78" s="241"/>
      <c r="B78" s="250"/>
      <c r="C78" s="242"/>
      <c r="D78" s="242"/>
      <c r="E78" s="242"/>
      <c r="F78" s="229"/>
      <c r="G78" s="229"/>
      <c r="H78" s="243"/>
      <c r="I78" s="244"/>
      <c r="J78" s="245"/>
      <c r="K78" s="245"/>
      <c r="L78" s="245"/>
      <c r="M78" s="241"/>
      <c r="N78" s="246"/>
      <c r="O78" s="245"/>
      <c r="P78" s="245"/>
      <c r="Q78" s="245"/>
      <c r="R78" s="245"/>
      <c r="S78" s="245"/>
      <c r="T78" s="245"/>
      <c r="U78" s="245"/>
      <c r="V78" s="245"/>
      <c r="W78" s="245"/>
      <c r="X78" s="245"/>
      <c r="Y78" s="245"/>
      <c r="Z78" s="245"/>
      <c r="AA78" s="241"/>
      <c r="AB78" s="241"/>
      <c r="AC78" s="245"/>
      <c r="AD78" s="245"/>
      <c r="AE78" s="245"/>
      <c r="AF78" s="245"/>
      <c r="AG78" s="245"/>
      <c r="AH78" s="245"/>
      <c r="AI78" s="245"/>
      <c r="AJ78" s="245"/>
      <c r="AK78" s="245"/>
      <c r="AL78" s="245"/>
      <c r="AM78" s="245"/>
      <c r="AN78" s="245"/>
      <c r="AO78" s="245"/>
      <c r="AP78" s="245"/>
      <c r="AQ78" s="245"/>
      <c r="AR78" s="245"/>
      <c r="AS78" s="245"/>
      <c r="AT78" s="245"/>
      <c r="AU78" s="245"/>
      <c r="AV78" s="245"/>
      <c r="AW78" s="245"/>
      <c r="AX78" s="245"/>
      <c r="AY78" s="245"/>
      <c r="AZ78" s="245"/>
      <c r="BA78" s="245"/>
      <c r="BB78" s="245"/>
      <c r="BC78" s="245"/>
      <c r="BD78" s="245"/>
      <c r="BE78" s="245"/>
      <c r="BF78" s="245"/>
      <c r="BG78" s="245"/>
      <c r="BH78" s="245"/>
      <c r="BI78" s="245"/>
      <c r="BJ78" s="245"/>
      <c r="BK78" s="245"/>
      <c r="BL78" s="245"/>
      <c r="NVA78" s="232"/>
    </row>
    <row r="79" spans="1:64 10037:10037" s="247" customFormat="1" ht="21" customHeight="1" x14ac:dyDescent="0.35">
      <c r="A79" s="241"/>
      <c r="B79" s="248"/>
      <c r="C79" s="242"/>
      <c r="D79" s="242"/>
      <c r="E79" s="242"/>
      <c r="F79" s="229"/>
      <c r="G79" s="229"/>
      <c r="H79" s="243"/>
      <c r="I79" s="244"/>
      <c r="J79" s="251"/>
      <c r="K79" s="251"/>
      <c r="L79" s="251"/>
      <c r="M79" s="241"/>
      <c r="N79" s="246"/>
      <c r="O79" s="251"/>
      <c r="P79" s="251"/>
      <c r="Q79" s="251"/>
      <c r="R79" s="251"/>
      <c r="S79" s="251"/>
      <c r="T79" s="251"/>
      <c r="U79" s="251"/>
      <c r="V79" s="251"/>
      <c r="W79" s="251"/>
      <c r="X79" s="251"/>
      <c r="Y79" s="251"/>
      <c r="Z79" s="251"/>
      <c r="AA79" s="241"/>
      <c r="AB79" s="241"/>
      <c r="AC79" s="251"/>
      <c r="AD79" s="251"/>
      <c r="AE79" s="251"/>
      <c r="AF79" s="251"/>
      <c r="AG79" s="251"/>
      <c r="AH79" s="251"/>
      <c r="AI79" s="251"/>
      <c r="AJ79" s="251"/>
      <c r="AK79" s="251"/>
      <c r="AL79" s="251"/>
      <c r="AM79" s="251"/>
      <c r="AN79" s="251"/>
      <c r="AO79" s="251"/>
      <c r="AP79" s="251"/>
      <c r="AQ79" s="251"/>
      <c r="AR79" s="251"/>
      <c r="AS79" s="251"/>
      <c r="AT79" s="251"/>
      <c r="AU79" s="251"/>
      <c r="AV79" s="251"/>
      <c r="AW79" s="251"/>
      <c r="AX79" s="251"/>
      <c r="AY79" s="251"/>
      <c r="AZ79" s="251"/>
      <c r="BA79" s="251"/>
      <c r="BB79" s="251"/>
      <c r="BC79" s="251"/>
      <c r="BD79" s="251"/>
      <c r="BE79" s="251"/>
      <c r="BF79" s="251"/>
      <c r="BG79" s="251"/>
      <c r="BH79" s="251"/>
      <c r="BI79" s="251"/>
      <c r="BJ79" s="251"/>
      <c r="BK79" s="251"/>
      <c r="BL79" s="251"/>
      <c r="NVA79" s="232"/>
    </row>
    <row r="80" spans="1:64 10037:10037" s="247" customFormat="1" ht="21" customHeight="1" x14ac:dyDescent="0.35">
      <c r="A80" s="241"/>
      <c r="B80" s="248"/>
      <c r="C80" s="242"/>
      <c r="D80" s="242"/>
      <c r="E80" s="242"/>
      <c r="F80" s="229"/>
      <c r="G80" s="229"/>
      <c r="H80" s="243"/>
      <c r="I80" s="244"/>
      <c r="J80" s="251"/>
      <c r="K80" s="251"/>
      <c r="L80" s="251"/>
      <c r="M80" s="241"/>
      <c r="N80" s="246"/>
      <c r="O80" s="251"/>
      <c r="P80" s="251"/>
      <c r="Q80" s="251"/>
      <c r="R80" s="251"/>
      <c r="S80" s="251"/>
      <c r="T80" s="251"/>
      <c r="U80" s="251"/>
      <c r="V80" s="251"/>
      <c r="W80" s="251"/>
      <c r="X80" s="251"/>
      <c r="Y80" s="251"/>
      <c r="Z80" s="251"/>
      <c r="AA80" s="241"/>
      <c r="AB80" s="241"/>
      <c r="AC80" s="251"/>
      <c r="AD80" s="251"/>
      <c r="AE80" s="251"/>
      <c r="AF80" s="251"/>
      <c r="AG80" s="251"/>
      <c r="AH80" s="251"/>
      <c r="AI80" s="251"/>
      <c r="AJ80" s="251"/>
      <c r="AK80" s="251"/>
      <c r="AL80" s="251"/>
      <c r="AM80" s="251"/>
      <c r="AN80" s="251"/>
      <c r="AO80" s="251"/>
      <c r="AP80" s="251"/>
      <c r="AQ80" s="251"/>
      <c r="AR80" s="251"/>
      <c r="AS80" s="251"/>
      <c r="AT80" s="251"/>
      <c r="AU80" s="251"/>
      <c r="AV80" s="251"/>
      <c r="AW80" s="251"/>
      <c r="AX80" s="251"/>
      <c r="AY80" s="251"/>
      <c r="AZ80" s="251"/>
      <c r="BA80" s="251"/>
      <c r="BB80" s="251"/>
      <c r="BC80" s="251"/>
      <c r="BD80" s="251"/>
      <c r="BE80" s="251"/>
      <c r="BF80" s="251"/>
      <c r="BG80" s="251"/>
      <c r="BH80" s="251"/>
      <c r="BI80" s="251"/>
      <c r="BJ80" s="251"/>
      <c r="BK80" s="251"/>
      <c r="BL80" s="251"/>
      <c r="NVA80" s="232"/>
    </row>
    <row r="81" spans="1:64 10037:10037" s="247" customFormat="1" ht="21" customHeight="1" x14ac:dyDescent="0.35">
      <c r="A81" s="241"/>
      <c r="B81" s="248"/>
      <c r="C81" s="242"/>
      <c r="D81" s="242"/>
      <c r="E81" s="242"/>
      <c r="F81" s="229"/>
      <c r="G81" s="229"/>
      <c r="H81" s="243"/>
      <c r="I81" s="244"/>
      <c r="J81" s="251"/>
      <c r="K81" s="251"/>
      <c r="L81" s="251"/>
      <c r="M81" s="241"/>
      <c r="N81" s="246"/>
      <c r="O81" s="251"/>
      <c r="P81" s="251"/>
      <c r="Q81" s="251"/>
      <c r="R81" s="251"/>
      <c r="S81" s="251"/>
      <c r="T81" s="251"/>
      <c r="U81" s="251"/>
      <c r="V81" s="251"/>
      <c r="W81" s="251"/>
      <c r="X81" s="251"/>
      <c r="Y81" s="251"/>
      <c r="Z81" s="251"/>
      <c r="AA81" s="241"/>
      <c r="AB81" s="241"/>
      <c r="AC81" s="251"/>
      <c r="AD81" s="251"/>
      <c r="AE81" s="251"/>
      <c r="AF81" s="251"/>
      <c r="AG81" s="251"/>
      <c r="AH81" s="251"/>
      <c r="AI81" s="251"/>
      <c r="AJ81" s="251"/>
      <c r="AK81" s="251"/>
      <c r="AL81" s="251"/>
      <c r="AM81" s="251"/>
      <c r="AN81" s="251"/>
      <c r="AO81" s="251"/>
      <c r="AP81" s="251"/>
      <c r="AQ81" s="251"/>
      <c r="AR81" s="251"/>
      <c r="AS81" s="251"/>
      <c r="AT81" s="251"/>
      <c r="AU81" s="251"/>
      <c r="AV81" s="251"/>
      <c r="AW81" s="251"/>
      <c r="AX81" s="251"/>
      <c r="AY81" s="251"/>
      <c r="AZ81" s="251"/>
      <c r="BA81" s="251"/>
      <c r="BB81" s="251"/>
      <c r="BC81" s="251"/>
      <c r="BD81" s="251"/>
      <c r="BE81" s="251"/>
      <c r="BF81" s="251"/>
      <c r="BG81" s="251"/>
      <c r="BH81" s="251"/>
      <c r="BI81" s="251"/>
      <c r="BJ81" s="251"/>
      <c r="BK81" s="251"/>
      <c r="BL81" s="251"/>
      <c r="NVA81" s="232"/>
    </row>
    <row r="82" spans="1:64 10037:10037" s="247" customFormat="1" ht="21" customHeight="1" x14ac:dyDescent="0.35">
      <c r="A82" s="241"/>
      <c r="B82" s="250"/>
      <c r="C82" s="242"/>
      <c r="D82" s="242"/>
      <c r="E82" s="242"/>
      <c r="F82" s="229"/>
      <c r="G82" s="229"/>
      <c r="H82" s="243"/>
      <c r="I82" s="244"/>
      <c r="J82" s="245"/>
      <c r="K82" s="245"/>
      <c r="L82" s="245"/>
      <c r="M82" s="241"/>
      <c r="N82" s="246"/>
      <c r="O82" s="245"/>
      <c r="P82" s="245"/>
      <c r="Q82" s="245"/>
      <c r="R82" s="245"/>
      <c r="S82" s="245"/>
      <c r="T82" s="245"/>
      <c r="U82" s="245"/>
      <c r="V82" s="245"/>
      <c r="W82" s="245"/>
      <c r="X82" s="245"/>
      <c r="Y82" s="245"/>
      <c r="Z82" s="245"/>
      <c r="AA82" s="241"/>
      <c r="AB82" s="241"/>
      <c r="AC82" s="245"/>
      <c r="AD82" s="245"/>
      <c r="AE82" s="245"/>
      <c r="AF82" s="245"/>
      <c r="AG82" s="245"/>
      <c r="AH82" s="245"/>
      <c r="AI82" s="245"/>
      <c r="AJ82" s="245"/>
      <c r="AK82" s="245"/>
      <c r="AL82" s="245"/>
      <c r="AM82" s="245"/>
      <c r="AN82" s="245"/>
      <c r="AO82" s="245"/>
      <c r="AP82" s="245"/>
      <c r="AQ82" s="245"/>
      <c r="AR82" s="245"/>
      <c r="AS82" s="245"/>
      <c r="AT82" s="245"/>
      <c r="AU82" s="245"/>
      <c r="AV82" s="245"/>
      <c r="AW82" s="245"/>
      <c r="AX82" s="245"/>
      <c r="AY82" s="245"/>
      <c r="AZ82" s="245"/>
      <c r="BA82" s="245"/>
      <c r="BB82" s="245"/>
      <c r="BC82" s="245"/>
      <c r="BD82" s="245"/>
      <c r="BE82" s="245"/>
      <c r="BF82" s="245"/>
      <c r="BG82" s="245"/>
      <c r="BH82" s="245"/>
      <c r="BI82" s="245"/>
      <c r="BJ82" s="245"/>
      <c r="BK82" s="245"/>
      <c r="BL82" s="245"/>
      <c r="NVA82" s="232"/>
    </row>
    <row r="83" spans="1:64 10037:10037" s="247" customFormat="1" ht="21" customHeight="1" x14ac:dyDescent="0.35">
      <c r="A83" s="241"/>
      <c r="B83" s="250"/>
      <c r="C83" s="242"/>
      <c r="D83" s="242"/>
      <c r="E83" s="242"/>
      <c r="F83" s="229"/>
      <c r="G83" s="229"/>
      <c r="H83" s="243"/>
      <c r="I83" s="244"/>
      <c r="J83" s="245"/>
      <c r="K83" s="245"/>
      <c r="L83" s="245"/>
      <c r="M83" s="241"/>
      <c r="N83" s="246"/>
      <c r="O83" s="245"/>
      <c r="P83" s="245"/>
      <c r="Q83" s="245"/>
      <c r="R83" s="245"/>
      <c r="S83" s="245"/>
      <c r="T83" s="245"/>
      <c r="U83" s="245"/>
      <c r="V83" s="245"/>
      <c r="W83" s="245"/>
      <c r="X83" s="245"/>
      <c r="Y83" s="245"/>
      <c r="Z83" s="245"/>
      <c r="AA83" s="241"/>
      <c r="AB83" s="241"/>
      <c r="AC83" s="245"/>
      <c r="AD83" s="245"/>
      <c r="AE83" s="245"/>
      <c r="AF83" s="245"/>
      <c r="AG83" s="245"/>
      <c r="AH83" s="245"/>
      <c r="AI83" s="245"/>
      <c r="AJ83" s="245"/>
      <c r="AK83" s="245"/>
      <c r="AL83" s="245"/>
      <c r="AM83" s="245"/>
      <c r="AN83" s="245"/>
      <c r="AO83" s="245"/>
      <c r="AP83" s="245"/>
      <c r="AQ83" s="245"/>
      <c r="AR83" s="245"/>
      <c r="AS83" s="245"/>
      <c r="AT83" s="245"/>
      <c r="AU83" s="245"/>
      <c r="AV83" s="245"/>
      <c r="AW83" s="245"/>
      <c r="AX83" s="245"/>
      <c r="AY83" s="245"/>
      <c r="AZ83" s="245"/>
      <c r="BA83" s="245"/>
      <c r="BB83" s="245"/>
      <c r="BC83" s="245"/>
      <c r="BD83" s="245"/>
      <c r="BE83" s="245"/>
      <c r="BF83" s="245"/>
      <c r="BG83" s="245"/>
      <c r="BH83" s="245"/>
      <c r="BI83" s="245"/>
      <c r="BJ83" s="245"/>
      <c r="BK83" s="245"/>
      <c r="BL83" s="245"/>
      <c r="NVA83" s="232"/>
    </row>
    <row r="84" spans="1:64 10037:10037" s="247" customFormat="1" ht="21" customHeight="1" x14ac:dyDescent="0.35">
      <c r="A84" s="241"/>
      <c r="B84" s="250"/>
      <c r="C84" s="242"/>
      <c r="D84" s="242"/>
      <c r="E84" s="242"/>
      <c r="F84" s="229"/>
      <c r="G84" s="229"/>
      <c r="H84" s="243"/>
      <c r="I84" s="244"/>
      <c r="J84" s="245"/>
      <c r="K84" s="245"/>
      <c r="L84" s="245"/>
      <c r="M84" s="241"/>
      <c r="N84" s="246"/>
      <c r="O84" s="245"/>
      <c r="P84" s="245"/>
      <c r="Q84" s="245"/>
      <c r="R84" s="245"/>
      <c r="S84" s="245"/>
      <c r="T84" s="245"/>
      <c r="U84" s="245"/>
      <c r="V84" s="245"/>
      <c r="W84" s="245"/>
      <c r="X84" s="245"/>
      <c r="Y84" s="245"/>
      <c r="Z84" s="245"/>
      <c r="AA84" s="241"/>
      <c r="AB84" s="241"/>
      <c r="AC84" s="245"/>
      <c r="AD84" s="245"/>
      <c r="AE84" s="245"/>
      <c r="AF84" s="245"/>
      <c r="AG84" s="245"/>
      <c r="AH84" s="245"/>
      <c r="AI84" s="245"/>
      <c r="AJ84" s="245"/>
      <c r="AK84" s="245"/>
      <c r="AL84" s="245"/>
      <c r="AM84" s="245"/>
      <c r="AN84" s="245"/>
      <c r="AO84" s="245"/>
      <c r="AP84" s="245"/>
      <c r="AQ84" s="245"/>
      <c r="AR84" s="245"/>
      <c r="AS84" s="245"/>
      <c r="AT84" s="245"/>
      <c r="AU84" s="245"/>
      <c r="AV84" s="245"/>
      <c r="AW84" s="245"/>
      <c r="AX84" s="245"/>
      <c r="AY84" s="245"/>
      <c r="AZ84" s="245"/>
      <c r="BA84" s="245"/>
      <c r="BB84" s="245"/>
      <c r="BC84" s="245"/>
      <c r="BD84" s="245"/>
      <c r="BE84" s="245"/>
      <c r="BF84" s="245"/>
      <c r="BG84" s="245"/>
      <c r="BH84" s="245"/>
      <c r="BI84" s="245"/>
      <c r="BJ84" s="245"/>
      <c r="BK84" s="245"/>
      <c r="BL84" s="245"/>
      <c r="NVA84" s="232"/>
    </row>
    <row r="85" spans="1:64 10037:10037" s="247" customFormat="1" ht="21" customHeight="1" x14ac:dyDescent="0.35">
      <c r="A85" s="241"/>
      <c r="B85" s="248"/>
      <c r="C85" s="242"/>
      <c r="D85" s="242"/>
      <c r="E85" s="242"/>
      <c r="F85" s="229"/>
      <c r="G85" s="229"/>
      <c r="H85" s="243"/>
      <c r="I85" s="244"/>
      <c r="J85" s="245"/>
      <c r="K85" s="245"/>
      <c r="L85" s="245"/>
      <c r="M85" s="241"/>
      <c r="N85" s="246"/>
      <c r="O85" s="245"/>
      <c r="P85" s="245"/>
      <c r="Q85" s="245"/>
      <c r="R85" s="245"/>
      <c r="S85" s="245"/>
      <c r="T85" s="245"/>
      <c r="U85" s="245"/>
      <c r="V85" s="245"/>
      <c r="W85" s="245"/>
      <c r="X85" s="245"/>
      <c r="Y85" s="245"/>
      <c r="Z85" s="245"/>
      <c r="AA85" s="241"/>
      <c r="AB85" s="241"/>
      <c r="AC85" s="245"/>
      <c r="AD85" s="245"/>
      <c r="AE85" s="245"/>
      <c r="AF85" s="245"/>
      <c r="AG85" s="245"/>
      <c r="AH85" s="245"/>
      <c r="AI85" s="245"/>
      <c r="AJ85" s="245"/>
      <c r="AK85" s="245"/>
      <c r="AL85" s="245"/>
      <c r="AM85" s="245"/>
      <c r="AN85" s="245"/>
      <c r="AO85" s="245"/>
      <c r="AP85" s="245"/>
      <c r="AQ85" s="245"/>
      <c r="AR85" s="245"/>
      <c r="AS85" s="245"/>
      <c r="AT85" s="245"/>
      <c r="AU85" s="245"/>
      <c r="AV85" s="245"/>
      <c r="AW85" s="245"/>
      <c r="AX85" s="245"/>
      <c r="AY85" s="245"/>
      <c r="AZ85" s="245"/>
      <c r="BA85" s="245"/>
      <c r="BB85" s="245"/>
      <c r="BC85" s="245"/>
      <c r="BD85" s="245"/>
      <c r="BE85" s="245"/>
      <c r="BF85" s="245"/>
      <c r="BG85" s="245"/>
      <c r="BH85" s="245"/>
      <c r="BI85" s="245"/>
      <c r="BJ85" s="245"/>
      <c r="BK85" s="245"/>
      <c r="BL85" s="245"/>
      <c r="NVA85" s="232"/>
    </row>
    <row r="86" spans="1:64 10037:10037" s="247" customFormat="1" ht="21" customHeight="1" x14ac:dyDescent="0.35">
      <c r="A86" s="241"/>
      <c r="B86" s="248"/>
      <c r="C86" s="242"/>
      <c r="D86" s="242"/>
      <c r="E86" s="242"/>
      <c r="F86" s="229"/>
      <c r="G86" s="229"/>
      <c r="H86" s="243"/>
      <c r="I86" s="244"/>
      <c r="J86" s="258"/>
      <c r="K86" s="258"/>
      <c r="L86" s="258"/>
      <c r="M86" s="243"/>
      <c r="N86" s="244"/>
      <c r="O86" s="258"/>
      <c r="P86" s="258"/>
      <c r="Q86" s="258"/>
      <c r="R86" s="258"/>
      <c r="S86" s="258"/>
      <c r="T86" s="258"/>
      <c r="U86" s="258"/>
      <c r="V86" s="258"/>
      <c r="W86" s="258"/>
      <c r="X86" s="258"/>
      <c r="Y86" s="258"/>
      <c r="Z86" s="258"/>
      <c r="AA86" s="243"/>
      <c r="AB86" s="243"/>
      <c r="AC86" s="258"/>
      <c r="AD86" s="258"/>
      <c r="AE86" s="258"/>
      <c r="AF86" s="258"/>
      <c r="AG86" s="258"/>
      <c r="AH86" s="258"/>
      <c r="AI86" s="258"/>
      <c r="AJ86" s="258"/>
      <c r="AK86" s="258"/>
      <c r="AL86" s="258"/>
      <c r="AM86" s="258"/>
      <c r="AN86" s="258"/>
      <c r="AO86" s="258"/>
      <c r="AP86" s="258"/>
      <c r="AQ86" s="258"/>
      <c r="AR86" s="258"/>
      <c r="AS86" s="258"/>
      <c r="AT86" s="258"/>
      <c r="AU86" s="258"/>
      <c r="AV86" s="258"/>
      <c r="AW86" s="258"/>
      <c r="AX86" s="258"/>
      <c r="AY86" s="258"/>
      <c r="AZ86" s="258"/>
      <c r="BA86" s="258"/>
      <c r="BB86" s="258"/>
      <c r="BC86" s="258"/>
      <c r="BD86" s="258"/>
      <c r="BE86" s="258"/>
      <c r="BF86" s="258"/>
      <c r="BG86" s="258"/>
      <c r="BH86" s="258"/>
      <c r="BI86" s="258"/>
      <c r="BJ86" s="258"/>
      <c r="BK86" s="258"/>
      <c r="BL86" s="258"/>
      <c r="NVA86" s="232"/>
    </row>
    <row r="87" spans="1:64 10037:10037" s="247" customFormat="1" ht="21" customHeight="1" x14ac:dyDescent="0.35">
      <c r="A87" s="241"/>
      <c r="B87" s="248"/>
      <c r="C87" s="242"/>
      <c r="D87" s="242"/>
      <c r="E87" s="242"/>
      <c r="F87" s="229"/>
      <c r="G87" s="229"/>
      <c r="H87" s="243"/>
      <c r="I87" s="244"/>
      <c r="J87" s="258"/>
      <c r="K87" s="258"/>
      <c r="L87" s="258"/>
      <c r="M87" s="243"/>
      <c r="N87" s="244"/>
      <c r="O87" s="258"/>
      <c r="P87" s="258"/>
      <c r="Q87" s="258"/>
      <c r="R87" s="258"/>
      <c r="S87" s="258"/>
      <c r="T87" s="258"/>
      <c r="U87" s="258"/>
      <c r="V87" s="258"/>
      <c r="W87" s="258"/>
      <c r="X87" s="258"/>
      <c r="Y87" s="258"/>
      <c r="Z87" s="258"/>
      <c r="AA87" s="243"/>
      <c r="AB87" s="243"/>
      <c r="AC87" s="258"/>
      <c r="AD87" s="258"/>
      <c r="AE87" s="258"/>
      <c r="AF87" s="258"/>
      <c r="AG87" s="258"/>
      <c r="AH87" s="258"/>
      <c r="AI87" s="258"/>
      <c r="AJ87" s="258"/>
      <c r="AK87" s="258"/>
      <c r="AL87" s="258"/>
      <c r="AM87" s="258"/>
      <c r="AN87" s="258"/>
      <c r="AO87" s="258"/>
      <c r="AP87" s="258"/>
      <c r="AQ87" s="258"/>
      <c r="AR87" s="258"/>
      <c r="AS87" s="258"/>
      <c r="AT87" s="258"/>
      <c r="AU87" s="258"/>
      <c r="AV87" s="258"/>
      <c r="AW87" s="258"/>
      <c r="AX87" s="258"/>
      <c r="AY87" s="258"/>
      <c r="AZ87" s="258"/>
      <c r="BA87" s="258"/>
      <c r="BB87" s="258"/>
      <c r="BC87" s="258"/>
      <c r="BD87" s="258"/>
      <c r="BE87" s="258"/>
      <c r="BF87" s="258"/>
      <c r="BG87" s="258"/>
      <c r="BH87" s="258"/>
      <c r="BI87" s="258"/>
      <c r="BJ87" s="258"/>
      <c r="BK87" s="258"/>
      <c r="BL87" s="258"/>
      <c r="NVA87" s="232"/>
    </row>
    <row r="88" spans="1:64 10037:10037" s="247" customFormat="1" ht="21" customHeight="1" x14ac:dyDescent="0.35">
      <c r="A88" s="241"/>
      <c r="B88" s="248"/>
      <c r="C88" s="242"/>
      <c r="D88" s="242"/>
      <c r="E88" s="242"/>
      <c r="F88" s="229"/>
      <c r="G88" s="229"/>
      <c r="H88" s="243"/>
      <c r="I88" s="244"/>
      <c r="J88" s="258"/>
      <c r="K88" s="258"/>
      <c r="L88" s="258"/>
      <c r="M88" s="243"/>
      <c r="N88" s="244"/>
      <c r="O88" s="258"/>
      <c r="P88" s="258"/>
      <c r="Q88" s="258"/>
      <c r="R88" s="258"/>
      <c r="S88" s="258"/>
      <c r="T88" s="258"/>
      <c r="U88" s="258"/>
      <c r="V88" s="258"/>
      <c r="W88" s="258"/>
      <c r="X88" s="258"/>
      <c r="Y88" s="258"/>
      <c r="Z88" s="258"/>
      <c r="AA88" s="243"/>
      <c r="AB88" s="243"/>
      <c r="AC88" s="258"/>
      <c r="AD88" s="258"/>
      <c r="AE88" s="258"/>
      <c r="AF88" s="258"/>
      <c r="AG88" s="258"/>
      <c r="AH88" s="258"/>
      <c r="AI88" s="258"/>
      <c r="AJ88" s="258"/>
      <c r="AK88" s="258"/>
      <c r="AL88" s="258"/>
      <c r="AM88" s="258"/>
      <c r="AN88" s="258"/>
      <c r="AO88" s="258"/>
      <c r="AP88" s="258"/>
      <c r="AQ88" s="258"/>
      <c r="AR88" s="258"/>
      <c r="AS88" s="258"/>
      <c r="AT88" s="258"/>
      <c r="AU88" s="258"/>
      <c r="AV88" s="258"/>
      <c r="AW88" s="258"/>
      <c r="AX88" s="258"/>
      <c r="AY88" s="258"/>
      <c r="AZ88" s="258"/>
      <c r="BA88" s="258"/>
      <c r="BB88" s="258"/>
      <c r="BC88" s="258"/>
      <c r="BD88" s="258"/>
      <c r="BE88" s="258"/>
      <c r="BF88" s="258"/>
      <c r="BG88" s="258"/>
      <c r="BH88" s="258"/>
      <c r="BI88" s="258"/>
      <c r="BJ88" s="258"/>
      <c r="BK88" s="258"/>
      <c r="BL88" s="258"/>
      <c r="NVA88" s="232"/>
    </row>
    <row r="89" spans="1:64 10037:10037" s="247" customFormat="1" ht="21" customHeight="1" x14ac:dyDescent="0.35">
      <c r="A89" s="241"/>
      <c r="B89" s="248"/>
      <c r="C89" s="242"/>
      <c r="D89" s="242"/>
      <c r="E89" s="242"/>
      <c r="F89" s="229"/>
      <c r="G89" s="229"/>
      <c r="H89" s="243"/>
      <c r="I89" s="244"/>
      <c r="J89" s="258"/>
      <c r="K89" s="258"/>
      <c r="L89" s="258"/>
      <c r="M89" s="243"/>
      <c r="N89" s="244"/>
      <c r="O89" s="258"/>
      <c r="P89" s="258"/>
      <c r="Q89" s="258"/>
      <c r="R89" s="258"/>
      <c r="S89" s="258"/>
      <c r="T89" s="258"/>
      <c r="U89" s="258"/>
      <c r="V89" s="258"/>
      <c r="W89" s="258"/>
      <c r="X89" s="258"/>
      <c r="Y89" s="258"/>
      <c r="Z89" s="258"/>
      <c r="AA89" s="243"/>
      <c r="AB89" s="243"/>
      <c r="AC89" s="258"/>
      <c r="AD89" s="258"/>
      <c r="AE89" s="258"/>
      <c r="AF89" s="258"/>
      <c r="AG89" s="258"/>
      <c r="AH89" s="258"/>
      <c r="AI89" s="258"/>
      <c r="AJ89" s="258"/>
      <c r="AK89" s="258"/>
      <c r="AL89" s="258"/>
      <c r="AM89" s="258"/>
      <c r="AN89" s="258"/>
      <c r="AO89" s="258"/>
      <c r="AP89" s="258"/>
      <c r="AQ89" s="258"/>
      <c r="AR89" s="258"/>
      <c r="AS89" s="258"/>
      <c r="AT89" s="258"/>
      <c r="AU89" s="258"/>
      <c r="AV89" s="258"/>
      <c r="AW89" s="258"/>
      <c r="AX89" s="258"/>
      <c r="AY89" s="258"/>
      <c r="AZ89" s="258"/>
      <c r="BA89" s="258"/>
      <c r="BB89" s="258"/>
      <c r="BC89" s="258"/>
      <c r="BD89" s="258"/>
      <c r="BE89" s="258"/>
      <c r="BF89" s="258"/>
      <c r="BG89" s="258"/>
      <c r="BH89" s="258"/>
      <c r="BI89" s="258"/>
      <c r="BJ89" s="258"/>
      <c r="BK89" s="258"/>
      <c r="BL89" s="258"/>
      <c r="NVA89" s="232"/>
    </row>
    <row r="90" spans="1:64 10037:10037" s="247" customFormat="1" ht="21" customHeight="1" x14ac:dyDescent="0.35">
      <c r="A90" s="241"/>
      <c r="B90" s="248"/>
      <c r="C90" s="242"/>
      <c r="D90" s="242"/>
      <c r="E90" s="242"/>
      <c r="F90" s="229"/>
      <c r="G90" s="229"/>
      <c r="H90" s="243"/>
      <c r="I90" s="244"/>
      <c r="J90" s="258"/>
      <c r="K90" s="258"/>
      <c r="L90" s="258"/>
      <c r="M90" s="243"/>
      <c r="N90" s="244"/>
      <c r="O90" s="258"/>
      <c r="P90" s="258"/>
      <c r="Q90" s="258"/>
      <c r="R90" s="258"/>
      <c r="S90" s="258"/>
      <c r="T90" s="258"/>
      <c r="U90" s="258"/>
      <c r="V90" s="258"/>
      <c r="W90" s="258"/>
      <c r="X90" s="258"/>
      <c r="Y90" s="258"/>
      <c r="Z90" s="258"/>
      <c r="AA90" s="243"/>
      <c r="AB90" s="243"/>
      <c r="AC90" s="258"/>
      <c r="AD90" s="258"/>
      <c r="AE90" s="258"/>
      <c r="AF90" s="258"/>
      <c r="AG90" s="258"/>
      <c r="AH90" s="258"/>
      <c r="AI90" s="258"/>
      <c r="AJ90" s="258"/>
      <c r="AK90" s="258"/>
      <c r="AL90" s="258"/>
      <c r="AM90" s="258"/>
      <c r="AN90" s="258"/>
      <c r="AO90" s="258"/>
      <c r="AP90" s="258"/>
      <c r="AQ90" s="258"/>
      <c r="AR90" s="258"/>
      <c r="AS90" s="258"/>
      <c r="AT90" s="258"/>
      <c r="AU90" s="258"/>
      <c r="AV90" s="258"/>
      <c r="AW90" s="258"/>
      <c r="AX90" s="258"/>
      <c r="AY90" s="258"/>
      <c r="AZ90" s="258"/>
      <c r="BA90" s="258"/>
      <c r="BB90" s="258"/>
      <c r="BC90" s="258"/>
      <c r="BD90" s="258"/>
      <c r="BE90" s="258"/>
      <c r="BF90" s="258"/>
      <c r="BG90" s="258"/>
      <c r="BH90" s="258"/>
      <c r="BI90" s="258"/>
      <c r="BJ90" s="258"/>
      <c r="BK90" s="258"/>
      <c r="BL90" s="258"/>
      <c r="NVA90" s="232"/>
    </row>
    <row r="91" spans="1:64 10037:10037" s="247" customFormat="1" ht="21" customHeight="1" x14ac:dyDescent="0.35">
      <c r="A91" s="241"/>
      <c r="B91" s="248"/>
      <c r="C91" s="242"/>
      <c r="D91" s="242"/>
      <c r="E91" s="242"/>
      <c r="F91" s="229"/>
      <c r="G91" s="229"/>
      <c r="H91" s="243"/>
      <c r="I91" s="244"/>
      <c r="J91" s="258"/>
      <c r="K91" s="258"/>
      <c r="L91" s="258"/>
      <c r="M91" s="243"/>
      <c r="N91" s="244"/>
      <c r="O91" s="258"/>
      <c r="P91" s="258"/>
      <c r="Q91" s="258"/>
      <c r="R91" s="258"/>
      <c r="S91" s="258"/>
      <c r="T91" s="258"/>
      <c r="U91" s="258"/>
      <c r="V91" s="258"/>
      <c r="W91" s="258"/>
      <c r="X91" s="258"/>
      <c r="Y91" s="258"/>
      <c r="Z91" s="258"/>
      <c r="AA91" s="243"/>
      <c r="AB91" s="243"/>
      <c r="AC91" s="258"/>
      <c r="AD91" s="258"/>
      <c r="AE91" s="258"/>
      <c r="AF91" s="258"/>
      <c r="AG91" s="258"/>
      <c r="AH91" s="258"/>
      <c r="AI91" s="258"/>
      <c r="AJ91" s="258"/>
      <c r="AK91" s="258"/>
      <c r="AL91" s="258"/>
      <c r="AM91" s="258"/>
      <c r="AN91" s="258"/>
      <c r="AO91" s="258"/>
      <c r="AP91" s="258"/>
      <c r="AQ91" s="258"/>
      <c r="AR91" s="258"/>
      <c r="AS91" s="258"/>
      <c r="AT91" s="258"/>
      <c r="AU91" s="258"/>
      <c r="AV91" s="258"/>
      <c r="AW91" s="258"/>
      <c r="AX91" s="258"/>
      <c r="AY91" s="258"/>
      <c r="AZ91" s="258"/>
      <c r="BA91" s="258"/>
      <c r="BB91" s="258"/>
      <c r="BC91" s="258"/>
      <c r="BD91" s="258"/>
      <c r="BE91" s="258"/>
      <c r="BF91" s="258"/>
      <c r="BG91" s="258"/>
      <c r="BH91" s="258"/>
      <c r="BI91" s="258"/>
      <c r="BJ91" s="258"/>
      <c r="BK91" s="258"/>
      <c r="BL91" s="258"/>
      <c r="NVA91" s="232"/>
    </row>
    <row r="92" spans="1:64 10037:10037" s="247" customFormat="1" ht="21" customHeight="1" x14ac:dyDescent="0.35">
      <c r="A92" s="241"/>
      <c r="B92" s="248"/>
      <c r="C92" s="242"/>
      <c r="D92" s="242"/>
      <c r="E92" s="242"/>
      <c r="F92" s="229"/>
      <c r="G92" s="229"/>
      <c r="H92" s="243"/>
      <c r="I92" s="244"/>
      <c r="J92" s="258"/>
      <c r="K92" s="258"/>
      <c r="L92" s="258"/>
      <c r="M92" s="243"/>
      <c r="N92" s="244"/>
      <c r="O92" s="258"/>
      <c r="P92" s="258"/>
      <c r="Q92" s="258"/>
      <c r="R92" s="258"/>
      <c r="S92" s="258"/>
      <c r="T92" s="258"/>
      <c r="U92" s="258"/>
      <c r="V92" s="258"/>
      <c r="W92" s="258"/>
      <c r="X92" s="258"/>
      <c r="Y92" s="258"/>
      <c r="Z92" s="258"/>
      <c r="AA92" s="243"/>
      <c r="AB92" s="243"/>
      <c r="AC92" s="258"/>
      <c r="AD92" s="258"/>
      <c r="AE92" s="258"/>
      <c r="AF92" s="258"/>
      <c r="AG92" s="258"/>
      <c r="AH92" s="258"/>
      <c r="AI92" s="258"/>
      <c r="AJ92" s="258"/>
      <c r="AK92" s="258"/>
      <c r="AL92" s="258"/>
      <c r="AM92" s="258"/>
      <c r="AN92" s="258"/>
      <c r="AO92" s="258"/>
      <c r="AP92" s="258"/>
      <c r="AQ92" s="258"/>
      <c r="AR92" s="258"/>
      <c r="AS92" s="258"/>
      <c r="AT92" s="258"/>
      <c r="AU92" s="258"/>
      <c r="AV92" s="258"/>
      <c r="AW92" s="258"/>
      <c r="AX92" s="258"/>
      <c r="AY92" s="258"/>
      <c r="AZ92" s="258"/>
      <c r="BA92" s="258"/>
      <c r="BB92" s="258"/>
      <c r="BC92" s="258"/>
      <c r="BD92" s="258"/>
      <c r="BE92" s="258"/>
      <c r="BF92" s="258"/>
      <c r="BG92" s="258"/>
      <c r="BH92" s="258"/>
      <c r="BI92" s="258"/>
      <c r="BJ92" s="258"/>
      <c r="BK92" s="258"/>
      <c r="BL92" s="258"/>
      <c r="NVA92" s="232"/>
    </row>
    <row r="93" spans="1:64 10037:10037" s="247" customFormat="1" ht="21" customHeight="1" x14ac:dyDescent="0.35">
      <c r="A93" s="241"/>
      <c r="B93" s="248"/>
      <c r="C93" s="242"/>
      <c r="D93" s="242"/>
      <c r="E93" s="242"/>
      <c r="F93" s="229"/>
      <c r="G93" s="229"/>
      <c r="H93" s="243"/>
      <c r="I93" s="244"/>
      <c r="J93" s="258"/>
      <c r="K93" s="258"/>
      <c r="L93" s="258"/>
      <c r="M93" s="243"/>
      <c r="N93" s="244"/>
      <c r="O93" s="258"/>
      <c r="P93" s="258"/>
      <c r="Q93" s="258"/>
      <c r="R93" s="258"/>
      <c r="S93" s="258"/>
      <c r="T93" s="258"/>
      <c r="U93" s="258"/>
      <c r="V93" s="258"/>
      <c r="W93" s="258"/>
      <c r="X93" s="258"/>
      <c r="Y93" s="258"/>
      <c r="Z93" s="258"/>
      <c r="AA93" s="243"/>
      <c r="AB93" s="243"/>
      <c r="AC93" s="258"/>
      <c r="AD93" s="258"/>
      <c r="AE93" s="258"/>
      <c r="AF93" s="258"/>
      <c r="AG93" s="258"/>
      <c r="AH93" s="258"/>
      <c r="AI93" s="258"/>
      <c r="AJ93" s="258"/>
      <c r="AK93" s="258"/>
      <c r="AL93" s="258"/>
      <c r="AM93" s="258"/>
      <c r="AN93" s="258"/>
      <c r="AO93" s="258"/>
      <c r="AP93" s="258"/>
      <c r="AQ93" s="258"/>
      <c r="AR93" s="258"/>
      <c r="AS93" s="258"/>
      <c r="AT93" s="258"/>
      <c r="AU93" s="258"/>
      <c r="AV93" s="258"/>
      <c r="AW93" s="258"/>
      <c r="AX93" s="258"/>
      <c r="AY93" s="258"/>
      <c r="AZ93" s="258"/>
      <c r="BA93" s="258"/>
      <c r="BB93" s="258"/>
      <c r="BC93" s="258"/>
      <c r="BD93" s="258"/>
      <c r="BE93" s="258"/>
      <c r="BF93" s="258"/>
      <c r="BG93" s="258"/>
      <c r="BH93" s="258"/>
      <c r="BI93" s="258"/>
      <c r="BJ93" s="258"/>
      <c r="BK93" s="258"/>
      <c r="BL93" s="258"/>
      <c r="NVA93" s="232"/>
    </row>
    <row r="94" spans="1:64 10037:10037" s="247" customFormat="1" ht="21" customHeight="1" x14ac:dyDescent="0.35">
      <c r="A94" s="241"/>
      <c r="B94" s="250"/>
      <c r="C94" s="242"/>
      <c r="D94" s="242"/>
      <c r="E94" s="242"/>
      <c r="F94" s="229"/>
      <c r="G94" s="229"/>
      <c r="H94" s="243"/>
      <c r="I94" s="244"/>
      <c r="J94" s="258"/>
      <c r="K94" s="258"/>
      <c r="L94" s="258"/>
      <c r="M94" s="243"/>
      <c r="N94" s="244"/>
      <c r="O94" s="258"/>
      <c r="P94" s="258"/>
      <c r="Q94" s="258"/>
      <c r="R94" s="258"/>
      <c r="S94" s="258"/>
      <c r="T94" s="258"/>
      <c r="U94" s="258"/>
      <c r="V94" s="258"/>
      <c r="W94" s="258"/>
      <c r="X94" s="258"/>
      <c r="Y94" s="258"/>
      <c r="Z94" s="258"/>
      <c r="AA94" s="243"/>
      <c r="AB94" s="243"/>
      <c r="AC94" s="258"/>
      <c r="AD94" s="258"/>
      <c r="AE94" s="258"/>
      <c r="AF94" s="258"/>
      <c r="AG94" s="258"/>
      <c r="AH94" s="258"/>
      <c r="AI94" s="258"/>
      <c r="AJ94" s="258"/>
      <c r="AK94" s="258"/>
      <c r="AL94" s="258"/>
      <c r="AM94" s="258"/>
      <c r="AN94" s="258"/>
      <c r="AO94" s="258"/>
      <c r="AP94" s="258"/>
      <c r="AQ94" s="258"/>
      <c r="AR94" s="258"/>
      <c r="AS94" s="258"/>
      <c r="AT94" s="258"/>
      <c r="AU94" s="258"/>
      <c r="AV94" s="258"/>
      <c r="AW94" s="258"/>
      <c r="AX94" s="258"/>
      <c r="AY94" s="258"/>
      <c r="AZ94" s="258"/>
      <c r="BA94" s="258"/>
      <c r="BB94" s="258"/>
      <c r="BC94" s="258"/>
      <c r="BD94" s="258"/>
      <c r="BE94" s="258"/>
      <c r="BF94" s="258"/>
      <c r="BG94" s="258"/>
      <c r="BH94" s="258"/>
      <c r="BI94" s="258"/>
      <c r="BJ94" s="258"/>
      <c r="BK94" s="258"/>
      <c r="BL94" s="258"/>
      <c r="NVA94" s="232"/>
    </row>
    <row r="95" spans="1:64 10037:10037" s="247" customFormat="1" ht="21" customHeight="1" x14ac:dyDescent="0.35">
      <c r="A95" s="241"/>
      <c r="B95" s="250"/>
      <c r="C95" s="242"/>
      <c r="D95" s="242"/>
      <c r="E95" s="242"/>
      <c r="F95" s="229"/>
      <c r="G95" s="229"/>
      <c r="H95" s="243"/>
      <c r="I95" s="244"/>
      <c r="J95" s="258"/>
      <c r="K95" s="258"/>
      <c r="L95" s="258"/>
      <c r="M95" s="243"/>
      <c r="N95" s="244"/>
      <c r="O95" s="258"/>
      <c r="P95" s="258"/>
      <c r="Q95" s="258"/>
      <c r="R95" s="258"/>
      <c r="S95" s="258"/>
      <c r="T95" s="258"/>
      <c r="U95" s="258"/>
      <c r="V95" s="258"/>
      <c r="W95" s="258"/>
      <c r="X95" s="258"/>
      <c r="Y95" s="258"/>
      <c r="Z95" s="258"/>
      <c r="AA95" s="243"/>
      <c r="AB95" s="243"/>
      <c r="AC95" s="258"/>
      <c r="AD95" s="258"/>
      <c r="AE95" s="258"/>
      <c r="AF95" s="258"/>
      <c r="AG95" s="258"/>
      <c r="AH95" s="258"/>
      <c r="AI95" s="258"/>
      <c r="AJ95" s="258"/>
      <c r="AK95" s="258"/>
      <c r="AL95" s="258"/>
      <c r="AM95" s="258"/>
      <c r="AN95" s="258"/>
      <c r="AO95" s="258"/>
      <c r="AP95" s="258"/>
      <c r="AQ95" s="258"/>
      <c r="AR95" s="258"/>
      <c r="AS95" s="258"/>
      <c r="AT95" s="258"/>
      <c r="AU95" s="258"/>
      <c r="AV95" s="258"/>
      <c r="AW95" s="258"/>
      <c r="AX95" s="258"/>
      <c r="AY95" s="258"/>
      <c r="AZ95" s="258"/>
      <c r="BA95" s="258"/>
      <c r="BB95" s="258"/>
      <c r="BC95" s="258"/>
      <c r="BD95" s="258"/>
      <c r="BE95" s="258"/>
      <c r="BF95" s="258"/>
      <c r="BG95" s="258"/>
      <c r="BH95" s="258"/>
      <c r="BI95" s="258"/>
      <c r="BJ95" s="258"/>
      <c r="BK95" s="258"/>
      <c r="BL95" s="258"/>
      <c r="NVA95" s="232"/>
    </row>
    <row r="96" spans="1:64 10037:10037" s="247" customFormat="1" ht="21" customHeight="1" x14ac:dyDescent="0.35">
      <c r="A96" s="241"/>
      <c r="B96" s="248"/>
      <c r="C96" s="242"/>
      <c r="D96" s="242"/>
      <c r="E96" s="242"/>
      <c r="F96" s="229"/>
      <c r="G96" s="229"/>
      <c r="H96" s="243"/>
      <c r="I96" s="244"/>
      <c r="J96" s="258"/>
      <c r="K96" s="258"/>
      <c r="L96" s="258"/>
      <c r="M96" s="243"/>
      <c r="N96" s="244"/>
      <c r="O96" s="258"/>
      <c r="P96" s="258"/>
      <c r="Q96" s="258"/>
      <c r="R96" s="258"/>
      <c r="S96" s="258"/>
      <c r="T96" s="258"/>
      <c r="U96" s="258"/>
      <c r="V96" s="258"/>
      <c r="W96" s="258"/>
      <c r="X96" s="258"/>
      <c r="Y96" s="258"/>
      <c r="Z96" s="258"/>
      <c r="AA96" s="243"/>
      <c r="AB96" s="243"/>
      <c r="AC96" s="258"/>
      <c r="AD96" s="258"/>
      <c r="AE96" s="258"/>
      <c r="AF96" s="258"/>
      <c r="AG96" s="258"/>
      <c r="AH96" s="258"/>
      <c r="AI96" s="258"/>
      <c r="AJ96" s="258"/>
      <c r="AK96" s="258"/>
      <c r="AL96" s="258"/>
      <c r="AM96" s="258"/>
      <c r="AN96" s="258"/>
      <c r="AO96" s="258"/>
      <c r="AP96" s="258"/>
      <c r="AQ96" s="258"/>
      <c r="AR96" s="258"/>
      <c r="AS96" s="258"/>
      <c r="AT96" s="258"/>
      <c r="AU96" s="258"/>
      <c r="AV96" s="258"/>
      <c r="AW96" s="258"/>
      <c r="AX96" s="258"/>
      <c r="AY96" s="258"/>
      <c r="AZ96" s="258"/>
      <c r="BA96" s="258"/>
      <c r="BB96" s="258"/>
      <c r="BC96" s="258"/>
      <c r="BD96" s="258"/>
      <c r="BE96" s="258"/>
      <c r="BF96" s="258"/>
      <c r="BG96" s="258"/>
      <c r="BH96" s="258"/>
      <c r="BI96" s="258"/>
      <c r="BJ96" s="258"/>
      <c r="BK96" s="258"/>
      <c r="BL96" s="258"/>
      <c r="NVA96" s="232"/>
    </row>
    <row r="97" spans="1:64 10037:10037" s="247" customFormat="1" ht="21" customHeight="1" x14ac:dyDescent="0.35">
      <c r="A97" s="241"/>
      <c r="B97" s="248"/>
      <c r="C97" s="242"/>
      <c r="D97" s="242"/>
      <c r="E97" s="242"/>
      <c r="F97" s="229"/>
      <c r="G97" s="229"/>
      <c r="H97" s="243"/>
      <c r="I97" s="244"/>
      <c r="J97" s="258"/>
      <c r="K97" s="258"/>
      <c r="L97" s="258"/>
      <c r="M97" s="243"/>
      <c r="N97" s="244"/>
      <c r="O97" s="258"/>
      <c r="P97" s="258"/>
      <c r="Q97" s="258"/>
      <c r="R97" s="258"/>
      <c r="S97" s="258"/>
      <c r="T97" s="258"/>
      <c r="U97" s="258"/>
      <c r="V97" s="258"/>
      <c r="W97" s="258"/>
      <c r="X97" s="258"/>
      <c r="Y97" s="258"/>
      <c r="Z97" s="258"/>
      <c r="AA97" s="243"/>
      <c r="AB97" s="243"/>
      <c r="AC97" s="258"/>
      <c r="AD97" s="258"/>
      <c r="AE97" s="258"/>
      <c r="AF97" s="258"/>
      <c r="AG97" s="258"/>
      <c r="AH97" s="258"/>
      <c r="AI97" s="258"/>
      <c r="AJ97" s="258"/>
      <c r="AK97" s="258"/>
      <c r="AL97" s="258"/>
      <c r="AM97" s="258"/>
      <c r="AN97" s="258"/>
      <c r="AO97" s="258"/>
      <c r="AP97" s="258"/>
      <c r="AQ97" s="258"/>
      <c r="AR97" s="258"/>
      <c r="AS97" s="258"/>
      <c r="AT97" s="258"/>
      <c r="AU97" s="258"/>
      <c r="AV97" s="258"/>
      <c r="AW97" s="258"/>
      <c r="AX97" s="258"/>
      <c r="AY97" s="258"/>
      <c r="AZ97" s="258"/>
      <c r="BA97" s="258"/>
      <c r="BB97" s="258"/>
      <c r="BC97" s="258"/>
      <c r="BD97" s="258"/>
      <c r="BE97" s="258"/>
      <c r="BF97" s="258"/>
      <c r="BG97" s="258"/>
      <c r="BH97" s="258"/>
      <c r="BI97" s="258"/>
      <c r="BJ97" s="258"/>
      <c r="BK97" s="258"/>
      <c r="BL97" s="258"/>
      <c r="NVA97" s="232"/>
    </row>
    <row r="98" spans="1:64 10037:10037" s="247" customFormat="1" ht="21" customHeight="1" x14ac:dyDescent="0.35">
      <c r="A98" s="241"/>
      <c r="B98" s="248"/>
      <c r="C98" s="242"/>
      <c r="D98" s="242"/>
      <c r="E98" s="242"/>
      <c r="F98" s="229"/>
      <c r="G98" s="229"/>
      <c r="H98" s="243"/>
      <c r="I98" s="244"/>
      <c r="J98" s="258"/>
      <c r="K98" s="258"/>
      <c r="L98" s="258"/>
      <c r="M98" s="243"/>
      <c r="N98" s="244"/>
      <c r="O98" s="258"/>
      <c r="P98" s="258"/>
      <c r="Q98" s="258"/>
      <c r="R98" s="258"/>
      <c r="S98" s="258"/>
      <c r="T98" s="258"/>
      <c r="U98" s="258"/>
      <c r="V98" s="258"/>
      <c r="W98" s="258"/>
      <c r="X98" s="258"/>
      <c r="Y98" s="258"/>
      <c r="Z98" s="258"/>
      <c r="AA98" s="243"/>
      <c r="AB98" s="243"/>
      <c r="AC98" s="258"/>
      <c r="AD98" s="258"/>
      <c r="AE98" s="258"/>
      <c r="AF98" s="258"/>
      <c r="AG98" s="258"/>
      <c r="AH98" s="258"/>
      <c r="AI98" s="258"/>
      <c r="AJ98" s="258"/>
      <c r="AK98" s="258"/>
      <c r="AL98" s="258"/>
      <c r="AM98" s="258"/>
      <c r="AN98" s="258"/>
      <c r="AO98" s="258"/>
      <c r="AP98" s="258"/>
      <c r="AQ98" s="258"/>
      <c r="AR98" s="258"/>
      <c r="AS98" s="258"/>
      <c r="AT98" s="258"/>
      <c r="AU98" s="258"/>
      <c r="AV98" s="258"/>
      <c r="AW98" s="258"/>
      <c r="AX98" s="258"/>
      <c r="AY98" s="258"/>
      <c r="AZ98" s="258"/>
      <c r="BA98" s="258"/>
      <c r="BB98" s="258"/>
      <c r="BC98" s="258"/>
      <c r="BD98" s="258"/>
      <c r="BE98" s="258"/>
      <c r="BF98" s="258"/>
      <c r="BG98" s="258"/>
      <c r="BH98" s="258"/>
      <c r="BI98" s="258"/>
      <c r="BJ98" s="258"/>
      <c r="BK98" s="258"/>
      <c r="BL98" s="258"/>
      <c r="NVA98" s="232"/>
    </row>
    <row r="99" spans="1:64 10037:10037" s="247" customFormat="1" ht="21" customHeight="1" x14ac:dyDescent="0.35">
      <c r="A99" s="241"/>
      <c r="B99" s="248"/>
      <c r="C99" s="242"/>
      <c r="D99" s="242"/>
      <c r="E99" s="242"/>
      <c r="F99" s="229"/>
      <c r="G99" s="229"/>
      <c r="H99" s="243"/>
      <c r="I99" s="244"/>
      <c r="J99" s="258"/>
      <c r="K99" s="258"/>
      <c r="L99" s="258"/>
      <c r="M99" s="243"/>
      <c r="N99" s="244"/>
      <c r="O99" s="258"/>
      <c r="P99" s="258"/>
      <c r="Q99" s="258"/>
      <c r="R99" s="258"/>
      <c r="S99" s="258"/>
      <c r="T99" s="258"/>
      <c r="U99" s="258"/>
      <c r="V99" s="258"/>
      <c r="W99" s="258"/>
      <c r="X99" s="258"/>
      <c r="Y99" s="258"/>
      <c r="Z99" s="258"/>
      <c r="AA99" s="243"/>
      <c r="AB99" s="243"/>
      <c r="AC99" s="258"/>
      <c r="AD99" s="258"/>
      <c r="AE99" s="258"/>
      <c r="AF99" s="258"/>
      <c r="AG99" s="258"/>
      <c r="AH99" s="258"/>
      <c r="AI99" s="258"/>
      <c r="AJ99" s="258"/>
      <c r="AK99" s="258"/>
      <c r="AL99" s="258"/>
      <c r="AM99" s="258"/>
      <c r="AN99" s="258"/>
      <c r="AO99" s="258"/>
      <c r="AP99" s="258"/>
      <c r="AQ99" s="258"/>
      <c r="AR99" s="258"/>
      <c r="AS99" s="258"/>
      <c r="AT99" s="258"/>
      <c r="AU99" s="258"/>
      <c r="AV99" s="258"/>
      <c r="AW99" s="258"/>
      <c r="AX99" s="258"/>
      <c r="AY99" s="258"/>
      <c r="AZ99" s="258"/>
      <c r="BA99" s="258"/>
      <c r="BB99" s="258"/>
      <c r="BC99" s="258"/>
      <c r="BD99" s="258"/>
      <c r="BE99" s="258"/>
      <c r="BF99" s="258"/>
      <c r="BG99" s="258"/>
      <c r="BH99" s="258"/>
      <c r="BI99" s="258"/>
      <c r="BJ99" s="258"/>
      <c r="BK99" s="258"/>
      <c r="BL99" s="258"/>
      <c r="NVA99" s="232"/>
    </row>
    <row r="100" spans="1:64 10037:10037" s="247" customFormat="1" ht="21" customHeight="1" x14ac:dyDescent="0.35">
      <c r="A100" s="241"/>
      <c r="B100" s="248"/>
      <c r="C100" s="242"/>
      <c r="D100" s="242"/>
      <c r="E100" s="242"/>
      <c r="F100" s="229"/>
      <c r="G100" s="229"/>
      <c r="H100" s="243"/>
      <c r="I100" s="244"/>
      <c r="J100" s="258"/>
      <c r="K100" s="258"/>
      <c r="L100" s="258"/>
      <c r="M100" s="243"/>
      <c r="N100" s="244"/>
      <c r="O100" s="258"/>
      <c r="P100" s="258"/>
      <c r="Q100" s="258"/>
      <c r="R100" s="258"/>
      <c r="S100" s="258"/>
      <c r="T100" s="258"/>
      <c r="U100" s="258"/>
      <c r="V100" s="258"/>
      <c r="W100" s="258"/>
      <c r="X100" s="258"/>
      <c r="Y100" s="258"/>
      <c r="Z100" s="258"/>
      <c r="AA100" s="243"/>
      <c r="AB100" s="243"/>
      <c r="AC100" s="258"/>
      <c r="AD100" s="258"/>
      <c r="AE100" s="258"/>
      <c r="AF100" s="258"/>
      <c r="AG100" s="258"/>
      <c r="AH100" s="258"/>
      <c r="AI100" s="258"/>
      <c r="AJ100" s="258"/>
      <c r="AK100" s="258"/>
      <c r="AL100" s="258"/>
      <c r="AM100" s="258"/>
      <c r="AN100" s="258"/>
      <c r="AO100" s="258"/>
      <c r="AP100" s="258"/>
      <c r="AQ100" s="258"/>
      <c r="AR100" s="258"/>
      <c r="AS100" s="258"/>
      <c r="AT100" s="258"/>
      <c r="AU100" s="258"/>
      <c r="AV100" s="258"/>
      <c r="AW100" s="258"/>
      <c r="AX100" s="258"/>
      <c r="AY100" s="258"/>
      <c r="AZ100" s="258"/>
      <c r="BA100" s="258"/>
      <c r="BB100" s="258"/>
      <c r="BC100" s="258"/>
      <c r="BD100" s="258"/>
      <c r="BE100" s="258"/>
      <c r="BF100" s="258"/>
      <c r="BG100" s="258"/>
      <c r="BH100" s="258"/>
      <c r="BI100" s="258"/>
      <c r="BJ100" s="258"/>
      <c r="BK100" s="258"/>
      <c r="BL100" s="258"/>
      <c r="NVA100" s="232"/>
    </row>
    <row r="101" spans="1:64 10037:10037" s="247" customFormat="1" ht="21" customHeight="1" x14ac:dyDescent="0.35">
      <c r="A101" s="241"/>
      <c r="B101" s="248"/>
      <c r="C101" s="242"/>
      <c r="D101" s="242"/>
      <c r="E101" s="242"/>
      <c r="F101" s="229"/>
      <c r="G101" s="229"/>
      <c r="H101" s="243"/>
      <c r="I101" s="244"/>
      <c r="J101" s="258"/>
      <c r="K101" s="258"/>
      <c r="L101" s="258"/>
      <c r="M101" s="243"/>
      <c r="N101" s="244"/>
      <c r="O101" s="258"/>
      <c r="P101" s="258"/>
      <c r="Q101" s="258"/>
      <c r="R101" s="258"/>
      <c r="S101" s="258"/>
      <c r="T101" s="258"/>
      <c r="U101" s="258"/>
      <c r="V101" s="258"/>
      <c r="W101" s="258"/>
      <c r="X101" s="258"/>
      <c r="Y101" s="258"/>
      <c r="Z101" s="258"/>
      <c r="AA101" s="243"/>
      <c r="AB101" s="243"/>
      <c r="AC101" s="258"/>
      <c r="AD101" s="258"/>
      <c r="AE101" s="258"/>
      <c r="AF101" s="258"/>
      <c r="AG101" s="258"/>
      <c r="AH101" s="258"/>
      <c r="AI101" s="258"/>
      <c r="AJ101" s="258"/>
      <c r="AK101" s="258"/>
      <c r="AL101" s="258"/>
      <c r="AM101" s="258"/>
      <c r="AN101" s="258"/>
      <c r="AO101" s="258"/>
      <c r="AP101" s="258"/>
      <c r="AQ101" s="258"/>
      <c r="AR101" s="258"/>
      <c r="AS101" s="258"/>
      <c r="AT101" s="258"/>
      <c r="AU101" s="258"/>
      <c r="AV101" s="258"/>
      <c r="AW101" s="258"/>
      <c r="AX101" s="258"/>
      <c r="AY101" s="258"/>
      <c r="AZ101" s="258"/>
      <c r="BA101" s="258"/>
      <c r="BB101" s="258"/>
      <c r="BC101" s="258"/>
      <c r="BD101" s="258"/>
      <c r="BE101" s="258"/>
      <c r="BF101" s="258"/>
      <c r="BG101" s="258"/>
      <c r="BH101" s="258"/>
      <c r="BI101" s="258"/>
      <c r="BJ101" s="258"/>
      <c r="BK101" s="258"/>
      <c r="BL101" s="258"/>
      <c r="NVA101" s="232"/>
    </row>
    <row r="102" spans="1:64 10037:10037" s="247" customFormat="1" ht="21" customHeight="1" x14ac:dyDescent="0.35">
      <c r="A102" s="241"/>
      <c r="B102" s="248"/>
      <c r="C102" s="242"/>
      <c r="D102" s="242"/>
      <c r="E102" s="242"/>
      <c r="F102" s="229"/>
      <c r="G102" s="229"/>
      <c r="H102" s="243"/>
      <c r="I102" s="244"/>
      <c r="J102" s="258"/>
      <c r="K102" s="258"/>
      <c r="L102" s="258"/>
      <c r="M102" s="243"/>
      <c r="N102" s="244"/>
      <c r="O102" s="258"/>
      <c r="P102" s="258"/>
      <c r="Q102" s="258"/>
      <c r="R102" s="258"/>
      <c r="S102" s="258"/>
      <c r="T102" s="258"/>
      <c r="U102" s="258"/>
      <c r="V102" s="258"/>
      <c r="W102" s="258"/>
      <c r="X102" s="258"/>
      <c r="Y102" s="258"/>
      <c r="Z102" s="258"/>
      <c r="AA102" s="243"/>
      <c r="AB102" s="243"/>
      <c r="AC102" s="258"/>
      <c r="AD102" s="258"/>
      <c r="AE102" s="258"/>
      <c r="AF102" s="258"/>
      <c r="AG102" s="258"/>
      <c r="AH102" s="258"/>
      <c r="AI102" s="258"/>
      <c r="AJ102" s="258"/>
      <c r="AK102" s="258"/>
      <c r="AL102" s="258"/>
      <c r="AM102" s="258"/>
      <c r="AN102" s="258"/>
      <c r="AO102" s="258"/>
      <c r="AP102" s="258"/>
      <c r="AQ102" s="258"/>
      <c r="AR102" s="258"/>
      <c r="AS102" s="258"/>
      <c r="AT102" s="258"/>
      <c r="AU102" s="258"/>
      <c r="AV102" s="258"/>
      <c r="AW102" s="258"/>
      <c r="AX102" s="258"/>
      <c r="AY102" s="258"/>
      <c r="AZ102" s="258"/>
      <c r="BA102" s="258"/>
      <c r="BB102" s="258"/>
      <c r="BC102" s="258"/>
      <c r="BD102" s="258"/>
      <c r="BE102" s="258"/>
      <c r="BF102" s="258"/>
      <c r="BG102" s="258"/>
      <c r="BH102" s="258"/>
      <c r="BI102" s="258"/>
      <c r="BJ102" s="258"/>
      <c r="BK102" s="258"/>
      <c r="BL102" s="258"/>
      <c r="NVA102" s="232"/>
    </row>
    <row r="103" spans="1:64 10037:10037" s="247" customFormat="1" ht="21" customHeight="1" x14ac:dyDescent="0.35">
      <c r="A103" s="241"/>
      <c r="B103" s="248"/>
      <c r="C103" s="242"/>
      <c r="D103" s="242"/>
      <c r="E103" s="242"/>
      <c r="F103" s="229"/>
      <c r="G103" s="229"/>
      <c r="H103" s="243"/>
      <c r="I103" s="244"/>
      <c r="J103" s="258"/>
      <c r="K103" s="258"/>
      <c r="L103" s="258"/>
      <c r="M103" s="243"/>
      <c r="N103" s="244"/>
      <c r="O103" s="258"/>
      <c r="P103" s="258"/>
      <c r="Q103" s="258"/>
      <c r="R103" s="258"/>
      <c r="S103" s="258"/>
      <c r="T103" s="258"/>
      <c r="U103" s="258"/>
      <c r="V103" s="258"/>
      <c r="W103" s="258"/>
      <c r="X103" s="258"/>
      <c r="Y103" s="258"/>
      <c r="Z103" s="258"/>
      <c r="AA103" s="243"/>
      <c r="AB103" s="243"/>
      <c r="AC103" s="258"/>
      <c r="AD103" s="258"/>
      <c r="AE103" s="258"/>
      <c r="AF103" s="258"/>
      <c r="AG103" s="258"/>
      <c r="AH103" s="258"/>
      <c r="AI103" s="258"/>
      <c r="AJ103" s="258"/>
      <c r="AK103" s="258"/>
      <c r="AL103" s="258"/>
      <c r="AM103" s="258"/>
      <c r="AN103" s="258"/>
      <c r="AO103" s="258"/>
      <c r="AP103" s="258"/>
      <c r="AQ103" s="258"/>
      <c r="AR103" s="258"/>
      <c r="AS103" s="258"/>
      <c r="AT103" s="258"/>
      <c r="AU103" s="258"/>
      <c r="AV103" s="258"/>
      <c r="AW103" s="258"/>
      <c r="AX103" s="258"/>
      <c r="AY103" s="258"/>
      <c r="AZ103" s="258"/>
      <c r="BA103" s="258"/>
      <c r="BB103" s="258"/>
      <c r="BC103" s="258"/>
      <c r="BD103" s="258"/>
      <c r="BE103" s="258"/>
      <c r="BF103" s="258"/>
      <c r="BG103" s="258"/>
      <c r="BH103" s="258"/>
      <c r="BI103" s="258"/>
      <c r="BJ103" s="258"/>
      <c r="BK103" s="258"/>
      <c r="BL103" s="258"/>
      <c r="NVA103" s="232"/>
    </row>
    <row r="104" spans="1:64 10037:10037" s="247" customFormat="1" ht="21" customHeight="1" x14ac:dyDescent="0.35">
      <c r="A104" s="241"/>
      <c r="B104" s="248"/>
      <c r="C104" s="242"/>
      <c r="D104" s="242"/>
      <c r="E104" s="242"/>
      <c r="F104" s="229"/>
      <c r="G104" s="229"/>
      <c r="H104" s="243"/>
      <c r="I104" s="244"/>
      <c r="J104" s="258"/>
      <c r="K104" s="258"/>
      <c r="L104" s="258"/>
      <c r="M104" s="243"/>
      <c r="N104" s="244"/>
      <c r="O104" s="258"/>
      <c r="P104" s="258"/>
      <c r="Q104" s="258"/>
      <c r="R104" s="258"/>
      <c r="S104" s="258"/>
      <c r="T104" s="258"/>
      <c r="U104" s="258"/>
      <c r="V104" s="258"/>
      <c r="W104" s="258"/>
      <c r="X104" s="258"/>
      <c r="Y104" s="258"/>
      <c r="Z104" s="258"/>
      <c r="AA104" s="243"/>
      <c r="AB104" s="243"/>
      <c r="AC104" s="258"/>
      <c r="AD104" s="258"/>
      <c r="AE104" s="258"/>
      <c r="AF104" s="258"/>
      <c r="AG104" s="258"/>
      <c r="AH104" s="258"/>
      <c r="AI104" s="258"/>
      <c r="AJ104" s="258"/>
      <c r="AK104" s="258"/>
      <c r="AL104" s="258"/>
      <c r="AM104" s="258"/>
      <c r="AN104" s="258"/>
      <c r="AO104" s="258"/>
      <c r="AP104" s="258"/>
      <c r="AQ104" s="258"/>
      <c r="AR104" s="258"/>
      <c r="AS104" s="258"/>
      <c r="AT104" s="258"/>
      <c r="AU104" s="258"/>
      <c r="AV104" s="258"/>
      <c r="AW104" s="258"/>
      <c r="AX104" s="258"/>
      <c r="AY104" s="258"/>
      <c r="AZ104" s="258"/>
      <c r="BA104" s="258"/>
      <c r="BB104" s="258"/>
      <c r="BC104" s="258"/>
      <c r="BD104" s="258"/>
      <c r="BE104" s="258"/>
      <c r="BF104" s="258"/>
      <c r="BG104" s="258"/>
      <c r="BH104" s="258"/>
      <c r="BI104" s="258"/>
      <c r="BJ104" s="258"/>
      <c r="BK104" s="258"/>
      <c r="BL104" s="258"/>
      <c r="NVA104" s="232"/>
    </row>
    <row r="105" spans="1:64 10037:10037" s="247" customFormat="1" ht="21" customHeight="1" x14ac:dyDescent="0.35">
      <c r="A105" s="241"/>
      <c r="B105" s="250"/>
      <c r="C105" s="242"/>
      <c r="D105" s="242"/>
      <c r="E105" s="242"/>
      <c r="F105" s="229"/>
      <c r="G105" s="229"/>
      <c r="H105" s="243"/>
      <c r="I105" s="244"/>
      <c r="J105" s="258"/>
      <c r="K105" s="258"/>
      <c r="L105" s="258"/>
      <c r="M105" s="243"/>
      <c r="N105" s="244"/>
      <c r="O105" s="258"/>
      <c r="P105" s="258"/>
      <c r="Q105" s="258"/>
      <c r="R105" s="258"/>
      <c r="S105" s="258"/>
      <c r="T105" s="258"/>
      <c r="U105" s="258"/>
      <c r="V105" s="258"/>
      <c r="W105" s="258"/>
      <c r="X105" s="258"/>
      <c r="Y105" s="258"/>
      <c r="Z105" s="258"/>
      <c r="AA105" s="243"/>
      <c r="AB105" s="243"/>
      <c r="AC105" s="258"/>
      <c r="AD105" s="258"/>
      <c r="AE105" s="258"/>
      <c r="AF105" s="258"/>
      <c r="AG105" s="258"/>
      <c r="AH105" s="258"/>
      <c r="AI105" s="258"/>
      <c r="AJ105" s="258"/>
      <c r="AK105" s="258"/>
      <c r="AL105" s="258"/>
      <c r="AM105" s="258"/>
      <c r="AN105" s="258"/>
      <c r="AO105" s="258"/>
      <c r="AP105" s="258"/>
      <c r="AQ105" s="258"/>
      <c r="AR105" s="258"/>
      <c r="AS105" s="258"/>
      <c r="AT105" s="258"/>
      <c r="AU105" s="258"/>
      <c r="AV105" s="258"/>
      <c r="AW105" s="258"/>
      <c r="AX105" s="258"/>
      <c r="AY105" s="258"/>
      <c r="AZ105" s="258"/>
      <c r="BA105" s="258"/>
      <c r="BB105" s="258"/>
      <c r="BC105" s="258"/>
      <c r="BD105" s="258"/>
      <c r="BE105" s="258"/>
      <c r="BF105" s="258"/>
      <c r="BG105" s="258"/>
      <c r="BH105" s="258"/>
      <c r="BI105" s="258"/>
      <c r="BJ105" s="258"/>
      <c r="BK105" s="258"/>
      <c r="BL105" s="258"/>
      <c r="NVA105" s="232"/>
    </row>
    <row r="106" spans="1:64 10037:10037" s="247" customFormat="1" ht="21" customHeight="1" x14ac:dyDescent="0.35">
      <c r="A106" s="241"/>
      <c r="B106" s="250"/>
      <c r="C106" s="242"/>
      <c r="D106" s="242"/>
      <c r="E106" s="242"/>
      <c r="F106" s="229"/>
      <c r="G106" s="229"/>
      <c r="H106" s="243"/>
      <c r="I106" s="244"/>
      <c r="J106" s="258"/>
      <c r="K106" s="258"/>
      <c r="L106" s="258"/>
      <c r="M106" s="243"/>
      <c r="N106" s="244"/>
      <c r="O106" s="258"/>
      <c r="P106" s="258"/>
      <c r="Q106" s="258"/>
      <c r="R106" s="258"/>
      <c r="S106" s="258"/>
      <c r="T106" s="258"/>
      <c r="U106" s="258"/>
      <c r="V106" s="258"/>
      <c r="W106" s="258"/>
      <c r="X106" s="258"/>
      <c r="Y106" s="258"/>
      <c r="Z106" s="258"/>
      <c r="AA106" s="243"/>
      <c r="AB106" s="243"/>
      <c r="AC106" s="258"/>
      <c r="AD106" s="258"/>
      <c r="AE106" s="258"/>
      <c r="AF106" s="258"/>
      <c r="AG106" s="258"/>
      <c r="AH106" s="258"/>
      <c r="AI106" s="258"/>
      <c r="AJ106" s="258"/>
      <c r="AK106" s="258"/>
      <c r="AL106" s="258"/>
      <c r="AM106" s="258"/>
      <c r="AN106" s="258"/>
      <c r="AO106" s="258"/>
      <c r="AP106" s="258"/>
      <c r="AQ106" s="258"/>
      <c r="AR106" s="258"/>
      <c r="AS106" s="258"/>
      <c r="AT106" s="258"/>
      <c r="AU106" s="258"/>
      <c r="AV106" s="258"/>
      <c r="AW106" s="258"/>
      <c r="AX106" s="258"/>
      <c r="AY106" s="258"/>
      <c r="AZ106" s="258"/>
      <c r="BA106" s="258"/>
      <c r="BB106" s="258"/>
      <c r="BC106" s="258"/>
      <c r="BD106" s="258"/>
      <c r="BE106" s="258"/>
      <c r="BF106" s="258"/>
      <c r="BG106" s="258"/>
      <c r="BH106" s="258"/>
      <c r="BI106" s="258"/>
      <c r="BJ106" s="258"/>
      <c r="BK106" s="258"/>
      <c r="BL106" s="258"/>
      <c r="NVA106" s="232"/>
    </row>
    <row r="107" spans="1:64 10037:10037" s="247" customFormat="1" ht="21" customHeight="1" x14ac:dyDescent="0.35">
      <c r="A107" s="241"/>
      <c r="B107" s="250"/>
      <c r="C107" s="242"/>
      <c r="D107" s="242"/>
      <c r="E107" s="242"/>
      <c r="F107" s="229"/>
      <c r="G107" s="229"/>
      <c r="H107" s="243"/>
      <c r="I107" s="244"/>
      <c r="J107" s="258"/>
      <c r="K107" s="258"/>
      <c r="L107" s="258"/>
      <c r="M107" s="243"/>
      <c r="N107" s="244"/>
      <c r="O107" s="258"/>
      <c r="P107" s="258"/>
      <c r="Q107" s="258"/>
      <c r="R107" s="258"/>
      <c r="S107" s="258"/>
      <c r="T107" s="258"/>
      <c r="U107" s="258"/>
      <c r="V107" s="258"/>
      <c r="W107" s="258"/>
      <c r="X107" s="258"/>
      <c r="Y107" s="258"/>
      <c r="Z107" s="258"/>
      <c r="AA107" s="243"/>
      <c r="AB107" s="243"/>
      <c r="AC107" s="258"/>
      <c r="AD107" s="258"/>
      <c r="AE107" s="258"/>
      <c r="AF107" s="258"/>
      <c r="AG107" s="258"/>
      <c r="AH107" s="258"/>
      <c r="AI107" s="258"/>
      <c r="AJ107" s="258"/>
      <c r="AK107" s="258"/>
      <c r="AL107" s="258"/>
      <c r="AM107" s="258"/>
      <c r="AN107" s="258"/>
      <c r="AO107" s="258"/>
      <c r="AP107" s="258"/>
      <c r="AQ107" s="258"/>
      <c r="AR107" s="258"/>
      <c r="AS107" s="258"/>
      <c r="AT107" s="258"/>
      <c r="AU107" s="258"/>
      <c r="AV107" s="258"/>
      <c r="AW107" s="258"/>
      <c r="AX107" s="258"/>
      <c r="AY107" s="258"/>
      <c r="AZ107" s="258"/>
      <c r="BA107" s="258"/>
      <c r="BB107" s="258"/>
      <c r="BC107" s="258"/>
      <c r="BD107" s="258"/>
      <c r="BE107" s="258"/>
      <c r="BF107" s="258"/>
      <c r="BG107" s="258"/>
      <c r="BH107" s="258"/>
      <c r="BI107" s="258"/>
      <c r="BJ107" s="258"/>
      <c r="BK107" s="258"/>
      <c r="BL107" s="258"/>
      <c r="NVA107" s="232"/>
    </row>
    <row r="108" spans="1:64 10037:10037" s="247" customFormat="1" ht="21" customHeight="1" x14ac:dyDescent="0.35">
      <c r="A108" s="241"/>
      <c r="B108" s="248"/>
      <c r="C108" s="242"/>
      <c r="D108" s="242"/>
      <c r="E108" s="242"/>
      <c r="F108" s="229"/>
      <c r="G108" s="229"/>
      <c r="H108" s="243"/>
      <c r="I108" s="244"/>
      <c r="J108" s="258"/>
      <c r="K108" s="258"/>
      <c r="L108" s="258"/>
      <c r="M108" s="243"/>
      <c r="N108" s="244"/>
      <c r="O108" s="258"/>
      <c r="P108" s="258"/>
      <c r="Q108" s="258"/>
      <c r="R108" s="258"/>
      <c r="S108" s="258"/>
      <c r="T108" s="258"/>
      <c r="U108" s="258"/>
      <c r="V108" s="258"/>
      <c r="W108" s="258"/>
      <c r="X108" s="258"/>
      <c r="Y108" s="258"/>
      <c r="Z108" s="258"/>
      <c r="AA108" s="243"/>
      <c r="AB108" s="243"/>
      <c r="AC108" s="258"/>
      <c r="AD108" s="258"/>
      <c r="AE108" s="258"/>
      <c r="AF108" s="258"/>
      <c r="AG108" s="258"/>
      <c r="AH108" s="258"/>
      <c r="AI108" s="258"/>
      <c r="AJ108" s="258"/>
      <c r="AK108" s="258"/>
      <c r="AL108" s="258"/>
      <c r="AM108" s="258"/>
      <c r="AN108" s="258"/>
      <c r="AO108" s="258"/>
      <c r="AP108" s="258"/>
      <c r="AQ108" s="258"/>
      <c r="AR108" s="258"/>
      <c r="AS108" s="258"/>
      <c r="AT108" s="258"/>
      <c r="AU108" s="258"/>
      <c r="AV108" s="258"/>
      <c r="AW108" s="258"/>
      <c r="AX108" s="258"/>
      <c r="AY108" s="258"/>
      <c r="AZ108" s="258"/>
      <c r="BA108" s="258"/>
      <c r="BB108" s="258"/>
      <c r="BC108" s="258"/>
      <c r="BD108" s="258"/>
      <c r="BE108" s="258"/>
      <c r="BF108" s="258"/>
      <c r="BG108" s="258"/>
      <c r="BH108" s="258"/>
      <c r="BI108" s="258"/>
      <c r="BJ108" s="258"/>
      <c r="BK108" s="258"/>
      <c r="BL108" s="258"/>
      <c r="NVA108" s="232"/>
    </row>
    <row r="109" spans="1:64 10037:10037" s="247" customFormat="1" ht="21" customHeight="1" x14ac:dyDescent="0.35">
      <c r="A109" s="241"/>
      <c r="B109" s="248"/>
      <c r="C109" s="242"/>
      <c r="D109" s="242"/>
      <c r="E109" s="242"/>
      <c r="F109" s="229"/>
      <c r="G109" s="229"/>
      <c r="H109" s="243"/>
      <c r="I109" s="244"/>
      <c r="J109" s="258"/>
      <c r="K109" s="258"/>
      <c r="L109" s="258"/>
      <c r="M109" s="243"/>
      <c r="N109" s="244"/>
      <c r="O109" s="258"/>
      <c r="P109" s="258"/>
      <c r="Q109" s="258"/>
      <c r="R109" s="258"/>
      <c r="S109" s="258"/>
      <c r="T109" s="258"/>
      <c r="U109" s="258"/>
      <c r="V109" s="258"/>
      <c r="W109" s="258"/>
      <c r="X109" s="258"/>
      <c r="Y109" s="258"/>
      <c r="Z109" s="258"/>
      <c r="AA109" s="243"/>
      <c r="AB109" s="243"/>
      <c r="AC109" s="258"/>
      <c r="AD109" s="258"/>
      <c r="AE109" s="258"/>
      <c r="AF109" s="258"/>
      <c r="AG109" s="258"/>
      <c r="AH109" s="258"/>
      <c r="AI109" s="258"/>
      <c r="AJ109" s="258"/>
      <c r="AK109" s="258"/>
      <c r="AL109" s="258"/>
      <c r="AM109" s="258"/>
      <c r="AN109" s="258"/>
      <c r="AO109" s="258"/>
      <c r="AP109" s="258"/>
      <c r="AQ109" s="258"/>
      <c r="AR109" s="258"/>
      <c r="AS109" s="258"/>
      <c r="AT109" s="258"/>
      <c r="AU109" s="258"/>
      <c r="AV109" s="258"/>
      <c r="AW109" s="258"/>
      <c r="AX109" s="258"/>
      <c r="AY109" s="258"/>
      <c r="AZ109" s="258"/>
      <c r="BA109" s="258"/>
      <c r="BB109" s="258"/>
      <c r="BC109" s="258"/>
      <c r="BD109" s="258"/>
      <c r="BE109" s="258"/>
      <c r="BF109" s="258"/>
      <c r="BG109" s="258"/>
      <c r="BH109" s="258"/>
      <c r="BI109" s="258"/>
      <c r="BJ109" s="258"/>
      <c r="BK109" s="258"/>
      <c r="BL109" s="258"/>
      <c r="NVA109" s="232"/>
    </row>
    <row r="110" spans="1:64 10037:10037" s="247" customFormat="1" ht="21" customHeight="1" x14ac:dyDescent="0.35">
      <c r="A110" s="241"/>
      <c r="B110" s="248"/>
      <c r="C110" s="242"/>
      <c r="D110" s="242"/>
      <c r="E110" s="242"/>
      <c r="F110" s="229"/>
      <c r="G110" s="229"/>
      <c r="H110" s="243"/>
      <c r="I110" s="244"/>
      <c r="J110" s="258"/>
      <c r="K110" s="258"/>
      <c r="L110" s="258"/>
      <c r="M110" s="243"/>
      <c r="N110" s="244"/>
      <c r="O110" s="258"/>
      <c r="P110" s="258"/>
      <c r="Q110" s="258"/>
      <c r="R110" s="258"/>
      <c r="S110" s="258"/>
      <c r="T110" s="258"/>
      <c r="U110" s="258"/>
      <c r="V110" s="258"/>
      <c r="W110" s="258"/>
      <c r="X110" s="258"/>
      <c r="Y110" s="258"/>
      <c r="Z110" s="258"/>
      <c r="AA110" s="243"/>
      <c r="AB110" s="243"/>
      <c r="AC110" s="258"/>
      <c r="AD110" s="258"/>
      <c r="AE110" s="258"/>
      <c r="AF110" s="258"/>
      <c r="AG110" s="258"/>
      <c r="AH110" s="258"/>
      <c r="AI110" s="258"/>
      <c r="AJ110" s="258"/>
      <c r="AK110" s="258"/>
      <c r="AL110" s="258"/>
      <c r="AM110" s="258"/>
      <c r="AN110" s="258"/>
      <c r="AO110" s="258"/>
      <c r="AP110" s="258"/>
      <c r="AQ110" s="258"/>
      <c r="AR110" s="258"/>
      <c r="AS110" s="258"/>
      <c r="AT110" s="258"/>
      <c r="AU110" s="258"/>
      <c r="AV110" s="258"/>
      <c r="AW110" s="258"/>
      <c r="AX110" s="258"/>
      <c r="AY110" s="258"/>
      <c r="AZ110" s="258"/>
      <c r="BA110" s="258"/>
      <c r="BB110" s="258"/>
      <c r="BC110" s="258"/>
      <c r="BD110" s="258"/>
      <c r="BE110" s="258"/>
      <c r="BF110" s="258"/>
      <c r="BG110" s="258"/>
      <c r="BH110" s="258"/>
      <c r="BI110" s="258"/>
      <c r="BJ110" s="258"/>
      <c r="BK110" s="258"/>
      <c r="BL110" s="258"/>
      <c r="NVA110" s="232"/>
    </row>
    <row r="111" spans="1:64 10037:10037" s="247" customFormat="1" ht="21" customHeight="1" x14ac:dyDescent="0.35">
      <c r="A111" s="241"/>
      <c r="B111" s="248"/>
      <c r="C111" s="242"/>
      <c r="D111" s="242"/>
      <c r="E111" s="242"/>
      <c r="F111" s="229"/>
      <c r="G111" s="229"/>
      <c r="H111" s="243"/>
      <c r="I111" s="244"/>
      <c r="J111" s="258"/>
      <c r="K111" s="258"/>
      <c r="L111" s="258"/>
      <c r="M111" s="243"/>
      <c r="N111" s="244"/>
      <c r="O111" s="258"/>
      <c r="P111" s="258"/>
      <c r="Q111" s="258"/>
      <c r="R111" s="258"/>
      <c r="S111" s="258"/>
      <c r="T111" s="258"/>
      <c r="U111" s="258"/>
      <c r="V111" s="258"/>
      <c r="W111" s="258"/>
      <c r="X111" s="258"/>
      <c r="Y111" s="258"/>
      <c r="Z111" s="258"/>
      <c r="AA111" s="243"/>
      <c r="AB111" s="243"/>
      <c r="AC111" s="258"/>
      <c r="AD111" s="258"/>
      <c r="AE111" s="258"/>
      <c r="AF111" s="258"/>
      <c r="AG111" s="258"/>
      <c r="AH111" s="258"/>
      <c r="AI111" s="258"/>
      <c r="AJ111" s="258"/>
      <c r="AK111" s="258"/>
      <c r="AL111" s="258"/>
      <c r="AM111" s="258"/>
      <c r="AN111" s="258"/>
      <c r="AO111" s="258"/>
      <c r="AP111" s="258"/>
      <c r="AQ111" s="258"/>
      <c r="AR111" s="258"/>
      <c r="AS111" s="258"/>
      <c r="AT111" s="258"/>
      <c r="AU111" s="258"/>
      <c r="AV111" s="258"/>
      <c r="AW111" s="258"/>
      <c r="AX111" s="258"/>
      <c r="AY111" s="258"/>
      <c r="AZ111" s="258"/>
      <c r="BA111" s="258"/>
      <c r="BB111" s="258"/>
      <c r="BC111" s="258"/>
      <c r="BD111" s="258"/>
      <c r="BE111" s="258"/>
      <c r="BF111" s="258"/>
      <c r="BG111" s="258"/>
      <c r="BH111" s="258"/>
      <c r="BI111" s="258"/>
      <c r="BJ111" s="258"/>
      <c r="BK111" s="258"/>
      <c r="BL111" s="258"/>
      <c r="NVA111" s="232"/>
    </row>
    <row r="112" spans="1:64 10037:10037" s="247" customFormat="1" ht="21" customHeight="1" x14ac:dyDescent="0.35">
      <c r="A112" s="241"/>
      <c r="B112" s="248"/>
      <c r="C112" s="242"/>
      <c r="D112" s="242"/>
      <c r="E112" s="242"/>
      <c r="F112" s="229"/>
      <c r="G112" s="229"/>
      <c r="H112" s="243"/>
      <c r="I112" s="244"/>
      <c r="J112" s="258"/>
      <c r="K112" s="258"/>
      <c r="L112" s="258"/>
      <c r="M112" s="243"/>
      <c r="N112" s="244"/>
      <c r="O112" s="258"/>
      <c r="P112" s="258"/>
      <c r="Q112" s="258"/>
      <c r="R112" s="258"/>
      <c r="S112" s="258"/>
      <c r="T112" s="258"/>
      <c r="U112" s="258"/>
      <c r="V112" s="258"/>
      <c r="W112" s="258"/>
      <c r="X112" s="258"/>
      <c r="Y112" s="258"/>
      <c r="Z112" s="258"/>
      <c r="AA112" s="243"/>
      <c r="AB112" s="243"/>
      <c r="AC112" s="258"/>
      <c r="AD112" s="258"/>
      <c r="AE112" s="258"/>
      <c r="AF112" s="258"/>
      <c r="AG112" s="258"/>
      <c r="AH112" s="258"/>
      <c r="AI112" s="258"/>
      <c r="AJ112" s="258"/>
      <c r="AK112" s="258"/>
      <c r="AL112" s="258"/>
      <c r="AM112" s="258"/>
      <c r="AN112" s="258"/>
      <c r="AO112" s="258"/>
      <c r="AP112" s="258"/>
      <c r="AQ112" s="258"/>
      <c r="AR112" s="258"/>
      <c r="AS112" s="258"/>
      <c r="AT112" s="258"/>
      <c r="AU112" s="258"/>
      <c r="AV112" s="258"/>
      <c r="AW112" s="258"/>
      <c r="AX112" s="258"/>
      <c r="AY112" s="258"/>
      <c r="AZ112" s="258"/>
      <c r="BA112" s="258"/>
      <c r="BB112" s="258"/>
      <c r="BC112" s="258"/>
      <c r="BD112" s="258"/>
      <c r="BE112" s="258"/>
      <c r="BF112" s="258"/>
      <c r="BG112" s="258"/>
      <c r="BH112" s="258"/>
      <c r="BI112" s="258"/>
      <c r="BJ112" s="258"/>
      <c r="BK112" s="258"/>
      <c r="BL112" s="258"/>
      <c r="NVA112" s="232"/>
    </row>
    <row r="113" spans="1:64 10037:10037" s="247" customFormat="1" ht="21" customHeight="1" x14ac:dyDescent="0.35">
      <c r="A113" s="241"/>
      <c r="B113" s="248"/>
      <c r="C113" s="242"/>
      <c r="D113" s="242"/>
      <c r="E113" s="242"/>
      <c r="F113" s="229"/>
      <c r="G113" s="229"/>
      <c r="H113" s="243"/>
      <c r="I113" s="244"/>
      <c r="J113" s="258"/>
      <c r="K113" s="258"/>
      <c r="L113" s="258"/>
      <c r="M113" s="243"/>
      <c r="N113" s="244"/>
      <c r="O113" s="258"/>
      <c r="P113" s="258"/>
      <c r="Q113" s="258"/>
      <c r="R113" s="258"/>
      <c r="S113" s="258"/>
      <c r="T113" s="258"/>
      <c r="U113" s="258"/>
      <c r="V113" s="258"/>
      <c r="W113" s="258"/>
      <c r="X113" s="258"/>
      <c r="Y113" s="258"/>
      <c r="Z113" s="258"/>
      <c r="AA113" s="243"/>
      <c r="AB113" s="243"/>
      <c r="AC113" s="258"/>
      <c r="AD113" s="258"/>
      <c r="AE113" s="258"/>
      <c r="AF113" s="258"/>
      <c r="AG113" s="258"/>
      <c r="AH113" s="258"/>
      <c r="AI113" s="258"/>
      <c r="AJ113" s="258"/>
      <c r="AK113" s="258"/>
      <c r="AL113" s="258"/>
      <c r="AM113" s="258"/>
      <c r="AN113" s="258"/>
      <c r="AO113" s="258"/>
      <c r="AP113" s="258"/>
      <c r="AQ113" s="258"/>
      <c r="AR113" s="258"/>
      <c r="AS113" s="258"/>
      <c r="AT113" s="258"/>
      <c r="AU113" s="258"/>
      <c r="AV113" s="258"/>
      <c r="AW113" s="258"/>
      <c r="AX113" s="258"/>
      <c r="AY113" s="258"/>
      <c r="AZ113" s="258"/>
      <c r="BA113" s="258"/>
      <c r="BB113" s="258"/>
      <c r="BC113" s="258"/>
      <c r="BD113" s="258"/>
      <c r="BE113" s="258"/>
      <c r="BF113" s="258"/>
      <c r="BG113" s="258"/>
      <c r="BH113" s="258"/>
      <c r="BI113" s="258"/>
      <c r="BJ113" s="258"/>
      <c r="BK113" s="258"/>
      <c r="BL113" s="258"/>
      <c r="NVA113" s="232"/>
    </row>
    <row r="114" spans="1:64 10037:10037" s="247" customFormat="1" ht="21" customHeight="1" x14ac:dyDescent="0.35">
      <c r="A114" s="241"/>
      <c r="B114" s="248"/>
      <c r="C114" s="242"/>
      <c r="D114" s="242"/>
      <c r="E114" s="242"/>
      <c r="F114" s="229"/>
      <c r="G114" s="229"/>
      <c r="H114" s="243"/>
      <c r="I114" s="244"/>
      <c r="J114" s="258"/>
      <c r="K114" s="258"/>
      <c r="L114" s="258"/>
      <c r="M114" s="243"/>
      <c r="N114" s="244"/>
      <c r="O114" s="258"/>
      <c r="P114" s="258"/>
      <c r="Q114" s="258"/>
      <c r="R114" s="258"/>
      <c r="S114" s="258"/>
      <c r="T114" s="258"/>
      <c r="U114" s="258"/>
      <c r="V114" s="258"/>
      <c r="W114" s="258"/>
      <c r="X114" s="258"/>
      <c r="Y114" s="258"/>
      <c r="Z114" s="258"/>
      <c r="AA114" s="243"/>
      <c r="AB114" s="243"/>
      <c r="AC114" s="258"/>
      <c r="AD114" s="258"/>
      <c r="AE114" s="258"/>
      <c r="AF114" s="258"/>
      <c r="AG114" s="258"/>
      <c r="AH114" s="258"/>
      <c r="AI114" s="258"/>
      <c r="AJ114" s="258"/>
      <c r="AK114" s="258"/>
      <c r="AL114" s="258"/>
      <c r="AM114" s="258"/>
      <c r="AN114" s="258"/>
      <c r="AO114" s="258"/>
      <c r="AP114" s="258"/>
      <c r="AQ114" s="258"/>
      <c r="AR114" s="258"/>
      <c r="AS114" s="258"/>
      <c r="AT114" s="258"/>
      <c r="AU114" s="258"/>
      <c r="AV114" s="258"/>
      <c r="AW114" s="258"/>
      <c r="AX114" s="258"/>
      <c r="AY114" s="258"/>
      <c r="AZ114" s="258"/>
      <c r="BA114" s="258"/>
      <c r="BB114" s="258"/>
      <c r="BC114" s="258"/>
      <c r="BD114" s="258"/>
      <c r="BE114" s="258"/>
      <c r="BF114" s="258"/>
      <c r="BG114" s="258"/>
      <c r="BH114" s="258"/>
      <c r="BI114" s="258"/>
      <c r="BJ114" s="258"/>
      <c r="BK114" s="258"/>
      <c r="BL114" s="258"/>
      <c r="NVA114" s="232"/>
    </row>
    <row r="115" spans="1:64 10037:10037" s="247" customFormat="1" ht="21" customHeight="1" x14ac:dyDescent="0.35">
      <c r="A115" s="241"/>
      <c r="B115" s="248"/>
      <c r="C115" s="242"/>
      <c r="D115" s="242"/>
      <c r="E115" s="242"/>
      <c r="F115" s="229"/>
      <c r="G115" s="229"/>
      <c r="H115" s="243"/>
      <c r="I115" s="244"/>
      <c r="J115" s="258"/>
      <c r="K115" s="258"/>
      <c r="L115" s="258"/>
      <c r="M115" s="243"/>
      <c r="N115" s="244"/>
      <c r="O115" s="258"/>
      <c r="P115" s="258"/>
      <c r="Q115" s="258"/>
      <c r="R115" s="258"/>
      <c r="S115" s="258"/>
      <c r="T115" s="258"/>
      <c r="U115" s="258"/>
      <c r="V115" s="258"/>
      <c r="W115" s="258"/>
      <c r="X115" s="258"/>
      <c r="Y115" s="258"/>
      <c r="Z115" s="258"/>
      <c r="AA115" s="243"/>
      <c r="AB115" s="243"/>
      <c r="AC115" s="258"/>
      <c r="AD115" s="258"/>
      <c r="AE115" s="258"/>
      <c r="AF115" s="258"/>
      <c r="AG115" s="258"/>
      <c r="AH115" s="258"/>
      <c r="AI115" s="258"/>
      <c r="AJ115" s="258"/>
      <c r="AK115" s="258"/>
      <c r="AL115" s="258"/>
      <c r="AM115" s="258"/>
      <c r="AN115" s="258"/>
      <c r="AO115" s="258"/>
      <c r="AP115" s="258"/>
      <c r="AQ115" s="258"/>
      <c r="AR115" s="258"/>
      <c r="AS115" s="258"/>
      <c r="AT115" s="258"/>
      <c r="AU115" s="258"/>
      <c r="AV115" s="258"/>
      <c r="AW115" s="258"/>
      <c r="AX115" s="258"/>
      <c r="AY115" s="258"/>
      <c r="AZ115" s="258"/>
      <c r="BA115" s="258"/>
      <c r="BB115" s="258"/>
      <c r="BC115" s="258"/>
      <c r="BD115" s="258"/>
      <c r="BE115" s="258"/>
      <c r="BF115" s="258"/>
      <c r="BG115" s="258"/>
      <c r="BH115" s="258"/>
      <c r="BI115" s="258"/>
      <c r="BJ115" s="258"/>
      <c r="BK115" s="258"/>
      <c r="BL115" s="258"/>
      <c r="NVA115" s="232"/>
    </row>
    <row r="116" spans="1:64 10037:10037" s="247" customFormat="1" ht="21" customHeight="1" x14ac:dyDescent="0.35">
      <c r="A116" s="241"/>
      <c r="B116" s="248"/>
      <c r="C116" s="242"/>
      <c r="D116" s="242"/>
      <c r="E116" s="242"/>
      <c r="F116" s="229"/>
      <c r="G116" s="229"/>
      <c r="H116" s="243"/>
      <c r="I116" s="244"/>
      <c r="J116" s="258"/>
      <c r="K116" s="258"/>
      <c r="L116" s="258"/>
      <c r="M116" s="243"/>
      <c r="N116" s="244"/>
      <c r="O116" s="258"/>
      <c r="P116" s="258"/>
      <c r="Q116" s="258"/>
      <c r="R116" s="258"/>
      <c r="S116" s="258"/>
      <c r="T116" s="258"/>
      <c r="U116" s="258"/>
      <c r="V116" s="258"/>
      <c r="W116" s="258"/>
      <c r="X116" s="258"/>
      <c r="Y116" s="258"/>
      <c r="Z116" s="258"/>
      <c r="AA116" s="243"/>
      <c r="AB116" s="243"/>
      <c r="AC116" s="258"/>
      <c r="AD116" s="258"/>
      <c r="AE116" s="258"/>
      <c r="AF116" s="258"/>
      <c r="AG116" s="258"/>
      <c r="AH116" s="258"/>
      <c r="AI116" s="258"/>
      <c r="AJ116" s="258"/>
      <c r="AK116" s="258"/>
      <c r="AL116" s="258"/>
      <c r="AM116" s="258"/>
      <c r="AN116" s="258"/>
      <c r="AO116" s="258"/>
      <c r="AP116" s="258"/>
      <c r="AQ116" s="258"/>
      <c r="AR116" s="258"/>
      <c r="AS116" s="258"/>
      <c r="AT116" s="258"/>
      <c r="AU116" s="258"/>
      <c r="AV116" s="258"/>
      <c r="AW116" s="258"/>
      <c r="AX116" s="258"/>
      <c r="AY116" s="258"/>
      <c r="AZ116" s="258"/>
      <c r="BA116" s="258"/>
      <c r="BB116" s="258"/>
      <c r="BC116" s="258"/>
      <c r="BD116" s="258"/>
      <c r="BE116" s="258"/>
      <c r="BF116" s="258"/>
      <c r="BG116" s="258"/>
      <c r="BH116" s="258"/>
      <c r="BI116" s="258"/>
      <c r="BJ116" s="258"/>
      <c r="BK116" s="258"/>
      <c r="BL116" s="258"/>
      <c r="NVA116" s="232"/>
    </row>
    <row r="117" spans="1:64 10037:10037" s="247" customFormat="1" ht="21" customHeight="1" x14ac:dyDescent="0.35">
      <c r="A117" s="241"/>
      <c r="B117" s="248"/>
      <c r="C117" s="242"/>
      <c r="D117" s="242"/>
      <c r="E117" s="242"/>
      <c r="F117" s="229"/>
      <c r="G117" s="229"/>
      <c r="H117" s="243"/>
      <c r="I117" s="244"/>
      <c r="J117" s="258"/>
      <c r="K117" s="258"/>
      <c r="L117" s="258"/>
      <c r="M117" s="243"/>
      <c r="N117" s="244"/>
      <c r="O117" s="258"/>
      <c r="P117" s="258"/>
      <c r="Q117" s="258"/>
      <c r="R117" s="258"/>
      <c r="S117" s="258"/>
      <c r="T117" s="258"/>
      <c r="U117" s="258"/>
      <c r="V117" s="258"/>
      <c r="W117" s="258"/>
      <c r="X117" s="258"/>
      <c r="Y117" s="258"/>
      <c r="Z117" s="258"/>
      <c r="AA117" s="243"/>
      <c r="AB117" s="243"/>
      <c r="AC117" s="258"/>
      <c r="AD117" s="258"/>
      <c r="AE117" s="258"/>
      <c r="AF117" s="258"/>
      <c r="AG117" s="258"/>
      <c r="AH117" s="258"/>
      <c r="AI117" s="258"/>
      <c r="AJ117" s="258"/>
      <c r="AK117" s="258"/>
      <c r="AL117" s="258"/>
      <c r="AM117" s="258"/>
      <c r="AN117" s="258"/>
      <c r="AO117" s="258"/>
      <c r="AP117" s="258"/>
      <c r="AQ117" s="258"/>
      <c r="AR117" s="258"/>
      <c r="AS117" s="258"/>
      <c r="AT117" s="258"/>
      <c r="AU117" s="258"/>
      <c r="AV117" s="258"/>
      <c r="AW117" s="258"/>
      <c r="AX117" s="258"/>
      <c r="AY117" s="258"/>
      <c r="AZ117" s="258"/>
      <c r="BA117" s="258"/>
      <c r="BB117" s="258"/>
      <c r="BC117" s="258"/>
      <c r="BD117" s="258"/>
      <c r="BE117" s="258"/>
      <c r="BF117" s="258"/>
      <c r="BG117" s="258"/>
      <c r="BH117" s="258"/>
      <c r="BI117" s="258"/>
      <c r="BJ117" s="258"/>
      <c r="BK117" s="258"/>
      <c r="BL117" s="258"/>
      <c r="NVA117" s="232"/>
    </row>
    <row r="118" spans="1:64 10037:10037" s="247" customFormat="1" ht="21" customHeight="1" x14ac:dyDescent="0.35">
      <c r="A118" s="241"/>
      <c r="B118" s="248"/>
      <c r="C118" s="242"/>
      <c r="D118" s="242"/>
      <c r="E118" s="242"/>
      <c r="F118" s="229"/>
      <c r="G118" s="229"/>
      <c r="H118" s="243"/>
      <c r="I118" s="244"/>
      <c r="J118" s="258"/>
      <c r="K118" s="258"/>
      <c r="L118" s="258"/>
      <c r="M118" s="243"/>
      <c r="N118" s="244"/>
      <c r="O118" s="258"/>
      <c r="P118" s="258"/>
      <c r="Q118" s="258"/>
      <c r="R118" s="258"/>
      <c r="S118" s="258"/>
      <c r="T118" s="258"/>
      <c r="U118" s="258"/>
      <c r="V118" s="258"/>
      <c r="W118" s="258"/>
      <c r="X118" s="258"/>
      <c r="Y118" s="258"/>
      <c r="Z118" s="258"/>
      <c r="AA118" s="243"/>
      <c r="AB118" s="243"/>
      <c r="AC118" s="258"/>
      <c r="AD118" s="258"/>
      <c r="AE118" s="258"/>
      <c r="AF118" s="258"/>
      <c r="AG118" s="258"/>
      <c r="AH118" s="258"/>
      <c r="AI118" s="258"/>
      <c r="AJ118" s="258"/>
      <c r="AK118" s="258"/>
      <c r="AL118" s="258"/>
      <c r="AM118" s="258"/>
      <c r="AN118" s="258"/>
      <c r="AO118" s="258"/>
      <c r="AP118" s="258"/>
      <c r="AQ118" s="258"/>
      <c r="AR118" s="258"/>
      <c r="AS118" s="258"/>
      <c r="AT118" s="258"/>
      <c r="AU118" s="258"/>
      <c r="AV118" s="258"/>
      <c r="AW118" s="258"/>
      <c r="AX118" s="258"/>
      <c r="AY118" s="258"/>
      <c r="AZ118" s="258"/>
      <c r="BA118" s="258"/>
      <c r="BB118" s="258"/>
      <c r="BC118" s="258"/>
      <c r="BD118" s="258"/>
      <c r="BE118" s="258"/>
      <c r="BF118" s="258"/>
      <c r="BG118" s="258"/>
      <c r="BH118" s="258"/>
      <c r="BI118" s="258"/>
      <c r="BJ118" s="258"/>
      <c r="BK118" s="258"/>
      <c r="BL118" s="258"/>
      <c r="NVA118" s="232"/>
    </row>
    <row r="119" spans="1:64 10037:10037" s="247" customFormat="1" ht="21" customHeight="1" x14ac:dyDescent="0.35">
      <c r="A119" s="241"/>
      <c r="B119" s="248"/>
      <c r="C119" s="242"/>
      <c r="D119" s="242"/>
      <c r="E119" s="242"/>
      <c r="F119" s="229"/>
      <c r="G119" s="229"/>
      <c r="H119" s="243"/>
      <c r="I119" s="244"/>
      <c r="J119" s="258"/>
      <c r="K119" s="258"/>
      <c r="L119" s="258"/>
      <c r="M119" s="243"/>
      <c r="N119" s="244"/>
      <c r="O119" s="258"/>
      <c r="P119" s="258"/>
      <c r="Q119" s="258"/>
      <c r="R119" s="258"/>
      <c r="S119" s="258"/>
      <c r="T119" s="258"/>
      <c r="U119" s="258"/>
      <c r="V119" s="258"/>
      <c r="W119" s="258"/>
      <c r="X119" s="258"/>
      <c r="Y119" s="258"/>
      <c r="Z119" s="258"/>
      <c r="AA119" s="243"/>
      <c r="AB119" s="243"/>
      <c r="AC119" s="258"/>
      <c r="AD119" s="258"/>
      <c r="AE119" s="258"/>
      <c r="AF119" s="258"/>
      <c r="AG119" s="258"/>
      <c r="AH119" s="258"/>
      <c r="AI119" s="258"/>
      <c r="AJ119" s="258"/>
      <c r="AK119" s="258"/>
      <c r="AL119" s="258"/>
      <c r="AM119" s="258"/>
      <c r="AN119" s="258"/>
      <c r="AO119" s="258"/>
      <c r="AP119" s="258"/>
      <c r="AQ119" s="258"/>
      <c r="AR119" s="258"/>
      <c r="AS119" s="258"/>
      <c r="AT119" s="258"/>
      <c r="AU119" s="258"/>
      <c r="AV119" s="258"/>
      <c r="AW119" s="258"/>
      <c r="AX119" s="258"/>
      <c r="AY119" s="258"/>
      <c r="AZ119" s="258"/>
      <c r="BA119" s="258"/>
      <c r="BB119" s="258"/>
      <c r="BC119" s="258"/>
      <c r="BD119" s="258"/>
      <c r="BE119" s="258"/>
      <c r="BF119" s="258"/>
      <c r="BG119" s="258"/>
      <c r="BH119" s="258"/>
      <c r="BI119" s="258"/>
      <c r="BJ119" s="258"/>
      <c r="BK119" s="258"/>
      <c r="BL119" s="258"/>
      <c r="NVA119" s="232"/>
    </row>
    <row r="120" spans="1:64 10037:10037" s="247" customFormat="1" ht="21" customHeight="1" x14ac:dyDescent="0.35">
      <c r="A120" s="241"/>
      <c r="B120" s="248"/>
      <c r="C120" s="242"/>
      <c r="D120" s="242"/>
      <c r="E120" s="242"/>
      <c r="F120" s="229"/>
      <c r="G120" s="229"/>
      <c r="H120" s="243"/>
      <c r="I120" s="244"/>
      <c r="J120" s="258"/>
      <c r="K120" s="258"/>
      <c r="L120" s="258"/>
      <c r="M120" s="243"/>
      <c r="N120" s="244"/>
      <c r="O120" s="258"/>
      <c r="P120" s="258"/>
      <c r="Q120" s="258"/>
      <c r="R120" s="258"/>
      <c r="S120" s="258"/>
      <c r="T120" s="258"/>
      <c r="U120" s="258"/>
      <c r="V120" s="258"/>
      <c r="W120" s="258"/>
      <c r="X120" s="258"/>
      <c r="Y120" s="258"/>
      <c r="Z120" s="258"/>
      <c r="AA120" s="243"/>
      <c r="AB120" s="243"/>
      <c r="AC120" s="258"/>
      <c r="AD120" s="258"/>
      <c r="AE120" s="258"/>
      <c r="AF120" s="258"/>
      <c r="AG120" s="258"/>
      <c r="AH120" s="258"/>
      <c r="AI120" s="258"/>
      <c r="AJ120" s="258"/>
      <c r="AK120" s="258"/>
      <c r="AL120" s="258"/>
      <c r="AM120" s="258"/>
      <c r="AN120" s="258"/>
      <c r="AO120" s="258"/>
      <c r="AP120" s="258"/>
      <c r="AQ120" s="258"/>
      <c r="AR120" s="258"/>
      <c r="AS120" s="258"/>
      <c r="AT120" s="258"/>
      <c r="AU120" s="258"/>
      <c r="AV120" s="258"/>
      <c r="AW120" s="258"/>
      <c r="AX120" s="258"/>
      <c r="AY120" s="258"/>
      <c r="AZ120" s="258"/>
      <c r="BA120" s="258"/>
      <c r="BB120" s="258"/>
      <c r="BC120" s="258"/>
      <c r="BD120" s="258"/>
      <c r="BE120" s="258"/>
      <c r="BF120" s="258"/>
      <c r="BG120" s="258"/>
      <c r="BH120" s="258"/>
      <c r="BI120" s="258"/>
      <c r="BJ120" s="258"/>
      <c r="BK120" s="258"/>
      <c r="BL120" s="258"/>
      <c r="NVA120" s="232"/>
    </row>
    <row r="121" spans="1:64 10037:10037" s="247" customFormat="1" ht="21" customHeight="1" x14ac:dyDescent="0.35">
      <c r="A121" s="241"/>
      <c r="B121" s="248"/>
      <c r="C121" s="242"/>
      <c r="D121" s="242"/>
      <c r="E121" s="242"/>
      <c r="F121" s="229"/>
      <c r="G121" s="229"/>
      <c r="H121" s="243"/>
      <c r="I121" s="244"/>
      <c r="J121" s="258"/>
      <c r="K121" s="258"/>
      <c r="L121" s="258"/>
      <c r="M121" s="243"/>
      <c r="N121" s="244"/>
      <c r="O121" s="258"/>
      <c r="P121" s="258"/>
      <c r="Q121" s="258"/>
      <c r="R121" s="258"/>
      <c r="S121" s="258"/>
      <c r="T121" s="258"/>
      <c r="U121" s="258"/>
      <c r="V121" s="258"/>
      <c r="W121" s="258"/>
      <c r="X121" s="258"/>
      <c r="Y121" s="258"/>
      <c r="Z121" s="258"/>
      <c r="AA121" s="243"/>
      <c r="AB121" s="243"/>
      <c r="AC121" s="258"/>
      <c r="AD121" s="258"/>
      <c r="AE121" s="258"/>
      <c r="AF121" s="258"/>
      <c r="AG121" s="258"/>
      <c r="AH121" s="258"/>
      <c r="AI121" s="258"/>
      <c r="AJ121" s="258"/>
      <c r="AK121" s="258"/>
      <c r="AL121" s="258"/>
      <c r="AM121" s="258"/>
      <c r="AN121" s="258"/>
      <c r="AO121" s="258"/>
      <c r="AP121" s="258"/>
      <c r="AQ121" s="258"/>
      <c r="AR121" s="258"/>
      <c r="AS121" s="258"/>
      <c r="AT121" s="258"/>
      <c r="AU121" s="258"/>
      <c r="AV121" s="258"/>
      <c r="AW121" s="258"/>
      <c r="AX121" s="258"/>
      <c r="AY121" s="258"/>
      <c r="AZ121" s="258"/>
      <c r="BA121" s="258"/>
      <c r="BB121" s="258"/>
      <c r="BC121" s="258"/>
      <c r="BD121" s="258"/>
      <c r="BE121" s="258"/>
      <c r="BF121" s="258"/>
      <c r="BG121" s="258"/>
      <c r="BH121" s="258"/>
      <c r="BI121" s="258"/>
      <c r="BJ121" s="258"/>
      <c r="BK121" s="258"/>
      <c r="BL121" s="258"/>
      <c r="NVA121" s="232"/>
    </row>
    <row r="122" spans="1:64 10037:10037" s="247" customFormat="1" ht="21" customHeight="1" x14ac:dyDescent="0.35">
      <c r="A122" s="241"/>
      <c r="B122" s="248"/>
      <c r="C122" s="242"/>
      <c r="D122" s="242"/>
      <c r="E122" s="242"/>
      <c r="F122" s="229"/>
      <c r="G122" s="229"/>
      <c r="H122" s="243"/>
      <c r="I122" s="244"/>
      <c r="J122" s="258"/>
      <c r="K122" s="258"/>
      <c r="L122" s="258"/>
      <c r="M122" s="243"/>
      <c r="N122" s="244"/>
      <c r="O122" s="258"/>
      <c r="P122" s="258"/>
      <c r="Q122" s="258"/>
      <c r="R122" s="258"/>
      <c r="S122" s="258"/>
      <c r="T122" s="258"/>
      <c r="U122" s="258"/>
      <c r="V122" s="258"/>
      <c r="W122" s="258"/>
      <c r="X122" s="258"/>
      <c r="Y122" s="258"/>
      <c r="Z122" s="258"/>
      <c r="AA122" s="243"/>
      <c r="AB122" s="243"/>
      <c r="AC122" s="258"/>
      <c r="AD122" s="258"/>
      <c r="AE122" s="258"/>
      <c r="AF122" s="258"/>
      <c r="AG122" s="258"/>
      <c r="AH122" s="258"/>
      <c r="AI122" s="258"/>
      <c r="AJ122" s="258"/>
      <c r="AK122" s="258"/>
      <c r="AL122" s="258"/>
      <c r="AM122" s="258"/>
      <c r="AN122" s="258"/>
      <c r="AO122" s="258"/>
      <c r="AP122" s="258"/>
      <c r="AQ122" s="258"/>
      <c r="AR122" s="258"/>
      <c r="AS122" s="258"/>
      <c r="AT122" s="258"/>
      <c r="AU122" s="258"/>
      <c r="AV122" s="258"/>
      <c r="AW122" s="258"/>
      <c r="AX122" s="258"/>
      <c r="AY122" s="258"/>
      <c r="AZ122" s="258"/>
      <c r="BA122" s="258"/>
      <c r="BB122" s="258"/>
      <c r="BC122" s="258"/>
      <c r="BD122" s="258"/>
      <c r="BE122" s="258"/>
      <c r="BF122" s="258"/>
      <c r="BG122" s="258"/>
      <c r="BH122" s="258"/>
      <c r="BI122" s="258"/>
      <c r="BJ122" s="258"/>
      <c r="BK122" s="258"/>
      <c r="BL122" s="258"/>
      <c r="NVA122" s="232"/>
    </row>
    <row r="123" spans="1:64 10037:10037" s="247" customFormat="1" ht="21" customHeight="1" x14ac:dyDescent="0.35">
      <c r="A123" s="241"/>
      <c r="B123" s="248"/>
      <c r="C123" s="242"/>
      <c r="D123" s="242"/>
      <c r="E123" s="242"/>
      <c r="F123" s="229"/>
      <c r="G123" s="229"/>
      <c r="H123" s="243"/>
      <c r="I123" s="244"/>
      <c r="J123" s="258"/>
      <c r="K123" s="258"/>
      <c r="L123" s="258"/>
      <c r="M123" s="243"/>
      <c r="N123" s="244"/>
      <c r="O123" s="258"/>
      <c r="P123" s="258"/>
      <c r="Q123" s="258"/>
      <c r="R123" s="258"/>
      <c r="S123" s="258"/>
      <c r="T123" s="258"/>
      <c r="U123" s="258"/>
      <c r="V123" s="258"/>
      <c r="W123" s="258"/>
      <c r="X123" s="258"/>
      <c r="Y123" s="258"/>
      <c r="Z123" s="258"/>
      <c r="AA123" s="243"/>
      <c r="AB123" s="243"/>
      <c r="AC123" s="258"/>
      <c r="AD123" s="258"/>
      <c r="AE123" s="258"/>
      <c r="AF123" s="258"/>
      <c r="AG123" s="258"/>
      <c r="AH123" s="258"/>
      <c r="AI123" s="258"/>
      <c r="AJ123" s="258"/>
      <c r="AK123" s="258"/>
      <c r="AL123" s="258"/>
      <c r="AM123" s="258"/>
      <c r="AN123" s="258"/>
      <c r="AO123" s="258"/>
      <c r="AP123" s="258"/>
      <c r="AQ123" s="258"/>
      <c r="AR123" s="258"/>
      <c r="AS123" s="258"/>
      <c r="AT123" s="258"/>
      <c r="AU123" s="258"/>
      <c r="AV123" s="258"/>
      <c r="AW123" s="258"/>
      <c r="AX123" s="258"/>
      <c r="AY123" s="258"/>
      <c r="AZ123" s="258"/>
      <c r="BA123" s="258"/>
      <c r="BB123" s="258"/>
      <c r="BC123" s="258"/>
      <c r="BD123" s="258"/>
      <c r="BE123" s="258"/>
      <c r="BF123" s="258"/>
      <c r="BG123" s="258"/>
      <c r="BH123" s="258"/>
      <c r="BI123" s="258"/>
      <c r="BJ123" s="258"/>
      <c r="BK123" s="258"/>
      <c r="BL123" s="258"/>
      <c r="NVA123" s="232"/>
    </row>
    <row r="124" spans="1:64 10037:10037" s="247" customFormat="1" ht="21" customHeight="1" x14ac:dyDescent="0.35">
      <c r="A124" s="241"/>
      <c r="B124" s="248"/>
      <c r="C124" s="242"/>
      <c r="D124" s="242"/>
      <c r="E124" s="242"/>
      <c r="F124" s="229"/>
      <c r="G124" s="229"/>
      <c r="H124" s="243"/>
      <c r="I124" s="244"/>
      <c r="J124" s="258"/>
      <c r="K124" s="258"/>
      <c r="L124" s="258"/>
      <c r="M124" s="243"/>
      <c r="N124" s="244"/>
      <c r="O124" s="258"/>
      <c r="P124" s="258"/>
      <c r="Q124" s="258"/>
      <c r="R124" s="258"/>
      <c r="S124" s="258"/>
      <c r="T124" s="258"/>
      <c r="U124" s="258"/>
      <c r="V124" s="258"/>
      <c r="W124" s="258"/>
      <c r="X124" s="258"/>
      <c r="Y124" s="258"/>
      <c r="Z124" s="258"/>
      <c r="AA124" s="243"/>
      <c r="AB124" s="243"/>
      <c r="AC124" s="258"/>
      <c r="AD124" s="258"/>
      <c r="AE124" s="258"/>
      <c r="AF124" s="258"/>
      <c r="AG124" s="258"/>
      <c r="AH124" s="258"/>
      <c r="AI124" s="258"/>
      <c r="AJ124" s="258"/>
      <c r="AK124" s="258"/>
      <c r="AL124" s="258"/>
      <c r="AM124" s="258"/>
      <c r="AN124" s="258"/>
      <c r="AO124" s="258"/>
      <c r="AP124" s="258"/>
      <c r="AQ124" s="258"/>
      <c r="AR124" s="258"/>
      <c r="AS124" s="258"/>
      <c r="AT124" s="258"/>
      <c r="AU124" s="258"/>
      <c r="AV124" s="258"/>
      <c r="AW124" s="258"/>
      <c r="AX124" s="258"/>
      <c r="AY124" s="258"/>
      <c r="AZ124" s="258"/>
      <c r="BA124" s="258"/>
      <c r="BB124" s="258"/>
      <c r="BC124" s="258"/>
      <c r="BD124" s="258"/>
      <c r="BE124" s="258"/>
      <c r="BF124" s="258"/>
      <c r="BG124" s="258"/>
      <c r="BH124" s="258"/>
      <c r="BI124" s="258"/>
      <c r="BJ124" s="258"/>
      <c r="BK124" s="258"/>
      <c r="BL124" s="258"/>
      <c r="NVA124" s="232"/>
    </row>
    <row r="125" spans="1:64 10037:10037" s="247" customFormat="1" ht="21" customHeight="1" x14ac:dyDescent="0.35">
      <c r="A125" s="241"/>
      <c r="B125" s="248"/>
      <c r="C125" s="242"/>
      <c r="D125" s="242"/>
      <c r="E125" s="242"/>
      <c r="F125" s="229"/>
      <c r="G125" s="229"/>
      <c r="H125" s="243"/>
      <c r="I125" s="244"/>
      <c r="J125" s="258"/>
      <c r="K125" s="258"/>
      <c r="L125" s="258"/>
      <c r="M125" s="243"/>
      <c r="N125" s="244"/>
      <c r="O125" s="258"/>
      <c r="P125" s="258"/>
      <c r="Q125" s="258"/>
      <c r="R125" s="258"/>
      <c r="S125" s="258"/>
      <c r="T125" s="258"/>
      <c r="U125" s="258"/>
      <c r="V125" s="258"/>
      <c r="W125" s="258"/>
      <c r="X125" s="258"/>
      <c r="Y125" s="258"/>
      <c r="Z125" s="258"/>
      <c r="AA125" s="243"/>
      <c r="AB125" s="243"/>
      <c r="AC125" s="258"/>
      <c r="AD125" s="258"/>
      <c r="AE125" s="258"/>
      <c r="AF125" s="258"/>
      <c r="AG125" s="258"/>
      <c r="AH125" s="258"/>
      <c r="AI125" s="258"/>
      <c r="AJ125" s="258"/>
      <c r="AK125" s="258"/>
      <c r="AL125" s="258"/>
      <c r="AM125" s="258"/>
      <c r="AN125" s="258"/>
      <c r="AO125" s="258"/>
      <c r="AP125" s="258"/>
      <c r="AQ125" s="258"/>
      <c r="AR125" s="258"/>
      <c r="AS125" s="258"/>
      <c r="AT125" s="258"/>
      <c r="AU125" s="258"/>
      <c r="AV125" s="258"/>
      <c r="AW125" s="258"/>
      <c r="AX125" s="258"/>
      <c r="AY125" s="258"/>
      <c r="AZ125" s="258"/>
      <c r="BA125" s="258"/>
      <c r="BB125" s="258"/>
      <c r="BC125" s="258"/>
      <c r="BD125" s="258"/>
      <c r="BE125" s="258"/>
      <c r="BF125" s="258"/>
      <c r="BG125" s="258"/>
      <c r="BH125" s="258"/>
      <c r="BI125" s="258"/>
      <c r="BJ125" s="258"/>
      <c r="BK125" s="258"/>
      <c r="BL125" s="258"/>
      <c r="NVA125" s="232"/>
    </row>
    <row r="126" spans="1:64 10037:10037" s="247" customFormat="1" ht="21" customHeight="1" x14ac:dyDescent="0.35">
      <c r="A126" s="241"/>
      <c r="B126" s="248"/>
      <c r="C126" s="242"/>
      <c r="D126" s="242"/>
      <c r="E126" s="242"/>
      <c r="F126" s="229"/>
      <c r="G126" s="229"/>
      <c r="H126" s="243"/>
      <c r="I126" s="244"/>
      <c r="J126" s="258"/>
      <c r="K126" s="258"/>
      <c r="L126" s="258"/>
      <c r="M126" s="243"/>
      <c r="N126" s="244"/>
      <c r="O126" s="258"/>
      <c r="P126" s="258"/>
      <c r="Q126" s="258"/>
      <c r="R126" s="258"/>
      <c r="S126" s="258"/>
      <c r="T126" s="258"/>
      <c r="U126" s="258"/>
      <c r="V126" s="258"/>
      <c r="W126" s="258"/>
      <c r="X126" s="258"/>
      <c r="Y126" s="258"/>
      <c r="Z126" s="258"/>
      <c r="AA126" s="243"/>
      <c r="AB126" s="243"/>
      <c r="AC126" s="258"/>
      <c r="AD126" s="258"/>
      <c r="AE126" s="258"/>
      <c r="AF126" s="258"/>
      <c r="AG126" s="258"/>
      <c r="AH126" s="258"/>
      <c r="AI126" s="258"/>
      <c r="AJ126" s="258"/>
      <c r="AK126" s="258"/>
      <c r="AL126" s="258"/>
      <c r="AM126" s="258"/>
      <c r="AN126" s="258"/>
      <c r="AO126" s="258"/>
      <c r="AP126" s="258"/>
      <c r="AQ126" s="258"/>
      <c r="AR126" s="258"/>
      <c r="AS126" s="258"/>
      <c r="AT126" s="258"/>
      <c r="AU126" s="258"/>
      <c r="AV126" s="258"/>
      <c r="AW126" s="258"/>
      <c r="AX126" s="258"/>
      <c r="AY126" s="258"/>
      <c r="AZ126" s="258"/>
      <c r="BA126" s="258"/>
      <c r="BB126" s="258"/>
      <c r="BC126" s="258"/>
      <c r="BD126" s="258"/>
      <c r="BE126" s="258"/>
      <c r="BF126" s="258"/>
      <c r="BG126" s="258"/>
      <c r="BH126" s="258"/>
      <c r="BI126" s="258"/>
      <c r="BJ126" s="258"/>
      <c r="BK126" s="258"/>
      <c r="BL126" s="258"/>
      <c r="NVA126" s="232"/>
    </row>
    <row r="127" spans="1:64 10037:10037" s="247" customFormat="1" ht="21" customHeight="1" x14ac:dyDescent="0.35">
      <c r="A127" s="241"/>
      <c r="B127" s="248"/>
      <c r="C127" s="242"/>
      <c r="D127" s="242"/>
      <c r="E127" s="242"/>
      <c r="F127" s="229"/>
      <c r="G127" s="229"/>
      <c r="H127" s="243"/>
      <c r="I127" s="244"/>
      <c r="J127" s="258"/>
      <c r="K127" s="258"/>
      <c r="L127" s="258"/>
      <c r="M127" s="243"/>
      <c r="N127" s="244"/>
      <c r="O127" s="258"/>
      <c r="P127" s="258"/>
      <c r="Q127" s="258"/>
      <c r="R127" s="258"/>
      <c r="S127" s="258"/>
      <c r="T127" s="258"/>
      <c r="U127" s="258"/>
      <c r="V127" s="258"/>
      <c r="W127" s="258"/>
      <c r="X127" s="258"/>
      <c r="Y127" s="258"/>
      <c r="Z127" s="258"/>
      <c r="AA127" s="243"/>
      <c r="AB127" s="243"/>
      <c r="AC127" s="258"/>
      <c r="AD127" s="258"/>
      <c r="AE127" s="258"/>
      <c r="AF127" s="258"/>
      <c r="AG127" s="258"/>
      <c r="AH127" s="258"/>
      <c r="AI127" s="258"/>
      <c r="AJ127" s="258"/>
      <c r="AK127" s="258"/>
      <c r="AL127" s="258"/>
      <c r="AM127" s="258"/>
      <c r="AN127" s="258"/>
      <c r="AO127" s="258"/>
      <c r="AP127" s="258"/>
      <c r="AQ127" s="258"/>
      <c r="AR127" s="258"/>
      <c r="AS127" s="258"/>
      <c r="AT127" s="258"/>
      <c r="AU127" s="258"/>
      <c r="AV127" s="258"/>
      <c r="AW127" s="258"/>
      <c r="AX127" s="258"/>
      <c r="AY127" s="258"/>
      <c r="AZ127" s="258"/>
      <c r="BA127" s="258"/>
      <c r="BB127" s="258"/>
      <c r="BC127" s="258"/>
      <c r="BD127" s="258"/>
      <c r="BE127" s="258"/>
      <c r="BF127" s="258"/>
      <c r="BG127" s="258"/>
      <c r="BH127" s="258"/>
      <c r="BI127" s="258"/>
      <c r="BJ127" s="258"/>
      <c r="BK127" s="258"/>
      <c r="BL127" s="258"/>
      <c r="NVA127" s="232"/>
    </row>
    <row r="128" spans="1:64 10037:10037" s="247" customFormat="1" ht="21" customHeight="1" x14ac:dyDescent="0.35">
      <c r="A128" s="241"/>
      <c r="B128" s="248"/>
      <c r="C128" s="242"/>
      <c r="D128" s="242"/>
      <c r="E128" s="242"/>
      <c r="F128" s="229"/>
      <c r="G128" s="229"/>
      <c r="H128" s="243"/>
      <c r="I128" s="244"/>
      <c r="J128" s="258"/>
      <c r="K128" s="258"/>
      <c r="L128" s="258"/>
      <c r="M128" s="243"/>
      <c r="N128" s="244"/>
      <c r="O128" s="258"/>
      <c r="P128" s="258"/>
      <c r="Q128" s="258"/>
      <c r="R128" s="258"/>
      <c r="S128" s="258"/>
      <c r="T128" s="258"/>
      <c r="U128" s="258"/>
      <c r="V128" s="258"/>
      <c r="W128" s="258"/>
      <c r="X128" s="258"/>
      <c r="Y128" s="258"/>
      <c r="Z128" s="258"/>
      <c r="AA128" s="243"/>
      <c r="AB128" s="243"/>
      <c r="AC128" s="258"/>
      <c r="AD128" s="258"/>
      <c r="AE128" s="258"/>
      <c r="AF128" s="258"/>
      <c r="AG128" s="258"/>
      <c r="AH128" s="258"/>
      <c r="AI128" s="258"/>
      <c r="AJ128" s="258"/>
      <c r="AK128" s="258"/>
      <c r="AL128" s="258"/>
      <c r="AM128" s="258"/>
      <c r="AN128" s="258"/>
      <c r="AO128" s="258"/>
      <c r="AP128" s="258"/>
      <c r="AQ128" s="258"/>
      <c r="AR128" s="258"/>
      <c r="AS128" s="258"/>
      <c r="AT128" s="258"/>
      <c r="AU128" s="258"/>
      <c r="AV128" s="258"/>
      <c r="AW128" s="258"/>
      <c r="AX128" s="258"/>
      <c r="AY128" s="258"/>
      <c r="AZ128" s="258"/>
      <c r="BA128" s="258"/>
      <c r="BB128" s="258"/>
      <c r="BC128" s="258"/>
      <c r="BD128" s="258"/>
      <c r="BE128" s="258"/>
      <c r="BF128" s="258"/>
      <c r="BG128" s="258"/>
      <c r="BH128" s="258"/>
      <c r="BI128" s="258"/>
      <c r="BJ128" s="258"/>
      <c r="BK128" s="258"/>
      <c r="BL128" s="258"/>
      <c r="NVA128" s="232"/>
    </row>
    <row r="129" spans="1:64 10037:10037" s="247" customFormat="1" ht="21" customHeight="1" x14ac:dyDescent="0.35">
      <c r="A129" s="241"/>
      <c r="B129" s="248"/>
      <c r="C129" s="242"/>
      <c r="D129" s="242"/>
      <c r="E129" s="242"/>
      <c r="F129" s="229"/>
      <c r="G129" s="229"/>
      <c r="H129" s="243"/>
      <c r="I129" s="244"/>
      <c r="J129" s="258"/>
      <c r="K129" s="258"/>
      <c r="L129" s="258"/>
      <c r="M129" s="243"/>
      <c r="N129" s="244"/>
      <c r="O129" s="258"/>
      <c r="P129" s="258"/>
      <c r="Q129" s="258"/>
      <c r="R129" s="258"/>
      <c r="S129" s="258"/>
      <c r="T129" s="258"/>
      <c r="U129" s="258"/>
      <c r="V129" s="258"/>
      <c r="W129" s="258"/>
      <c r="X129" s="258"/>
      <c r="Y129" s="258"/>
      <c r="Z129" s="258"/>
      <c r="AA129" s="243"/>
      <c r="AB129" s="243"/>
      <c r="AC129" s="258"/>
      <c r="AD129" s="258"/>
      <c r="AE129" s="258"/>
      <c r="AF129" s="258"/>
      <c r="AG129" s="258"/>
      <c r="AH129" s="258"/>
      <c r="AI129" s="258"/>
      <c r="AJ129" s="258"/>
      <c r="AK129" s="258"/>
      <c r="AL129" s="258"/>
      <c r="AM129" s="258"/>
      <c r="AN129" s="258"/>
      <c r="AO129" s="258"/>
      <c r="AP129" s="258"/>
      <c r="AQ129" s="258"/>
      <c r="AR129" s="258"/>
      <c r="AS129" s="258"/>
      <c r="AT129" s="258"/>
      <c r="AU129" s="258"/>
      <c r="AV129" s="258"/>
      <c r="AW129" s="258"/>
      <c r="AX129" s="258"/>
      <c r="AY129" s="258"/>
      <c r="AZ129" s="258"/>
      <c r="BA129" s="258"/>
      <c r="BB129" s="258"/>
      <c r="BC129" s="258"/>
      <c r="BD129" s="258"/>
      <c r="BE129" s="258"/>
      <c r="BF129" s="258"/>
      <c r="BG129" s="258"/>
      <c r="BH129" s="258"/>
      <c r="BI129" s="258"/>
      <c r="BJ129" s="258"/>
      <c r="BK129" s="258"/>
      <c r="BL129" s="258"/>
      <c r="NVA129" s="232"/>
    </row>
    <row r="130" spans="1:64 10037:10037" s="247" customFormat="1" ht="21" customHeight="1" x14ac:dyDescent="0.35">
      <c r="A130" s="241"/>
      <c r="B130" s="252"/>
      <c r="C130" s="242"/>
      <c r="D130" s="242"/>
      <c r="E130" s="242"/>
      <c r="F130" s="229"/>
      <c r="G130" s="229"/>
      <c r="H130" s="243"/>
      <c r="I130" s="244"/>
      <c r="J130" s="258"/>
      <c r="K130" s="258"/>
      <c r="L130" s="258"/>
      <c r="M130" s="243"/>
      <c r="N130" s="244"/>
      <c r="O130" s="258"/>
      <c r="P130" s="258"/>
      <c r="Q130" s="258"/>
      <c r="R130" s="258"/>
      <c r="S130" s="258"/>
      <c r="T130" s="258"/>
      <c r="U130" s="258"/>
      <c r="V130" s="258"/>
      <c r="W130" s="258"/>
      <c r="X130" s="258"/>
      <c r="Y130" s="258"/>
      <c r="Z130" s="258"/>
      <c r="AA130" s="243"/>
      <c r="AB130" s="243"/>
      <c r="AC130" s="258"/>
      <c r="AD130" s="258"/>
      <c r="AE130" s="258"/>
      <c r="AF130" s="258"/>
      <c r="AG130" s="258"/>
      <c r="AH130" s="258"/>
      <c r="AI130" s="258"/>
      <c r="AJ130" s="258"/>
      <c r="AK130" s="258"/>
      <c r="AL130" s="258"/>
      <c r="AM130" s="258"/>
      <c r="AN130" s="258"/>
      <c r="AO130" s="258"/>
      <c r="AP130" s="258"/>
      <c r="AQ130" s="258"/>
      <c r="AR130" s="258"/>
      <c r="AS130" s="258"/>
      <c r="AT130" s="258"/>
      <c r="AU130" s="258"/>
      <c r="AV130" s="258"/>
      <c r="AW130" s="258"/>
      <c r="AX130" s="258"/>
      <c r="AY130" s="258"/>
      <c r="AZ130" s="258"/>
      <c r="BA130" s="258"/>
      <c r="BB130" s="258"/>
      <c r="BC130" s="258"/>
      <c r="BD130" s="258"/>
      <c r="BE130" s="258"/>
      <c r="BF130" s="258"/>
      <c r="BG130" s="258"/>
      <c r="BH130" s="258"/>
      <c r="BI130" s="258"/>
      <c r="BJ130" s="258"/>
      <c r="BK130" s="258"/>
      <c r="BL130" s="258"/>
      <c r="NVA130" s="232"/>
    </row>
    <row r="131" spans="1:64 10037:10037" s="247" customFormat="1" ht="21" customHeight="1" x14ac:dyDescent="0.35">
      <c r="A131" s="241"/>
      <c r="B131" s="253"/>
      <c r="C131" s="242"/>
      <c r="D131" s="242"/>
      <c r="E131" s="242"/>
      <c r="F131" s="229"/>
      <c r="G131" s="229"/>
      <c r="H131" s="243"/>
      <c r="I131" s="244"/>
      <c r="J131" s="258"/>
      <c r="K131" s="258"/>
      <c r="L131" s="258"/>
      <c r="M131" s="243"/>
      <c r="N131" s="244"/>
      <c r="O131" s="258"/>
      <c r="P131" s="258"/>
      <c r="Q131" s="258"/>
      <c r="R131" s="258"/>
      <c r="S131" s="258"/>
      <c r="T131" s="258"/>
      <c r="U131" s="258"/>
      <c r="V131" s="258"/>
      <c r="W131" s="258"/>
      <c r="X131" s="258"/>
      <c r="Y131" s="258"/>
      <c r="Z131" s="258"/>
      <c r="AA131" s="243"/>
      <c r="AB131" s="243"/>
      <c r="AC131" s="258"/>
      <c r="AD131" s="258"/>
      <c r="AE131" s="258"/>
      <c r="AF131" s="258"/>
      <c r="AG131" s="258"/>
      <c r="AH131" s="258"/>
      <c r="AI131" s="258"/>
      <c r="AJ131" s="258"/>
      <c r="AK131" s="258"/>
      <c r="AL131" s="258"/>
      <c r="AM131" s="258"/>
      <c r="AN131" s="258"/>
      <c r="AO131" s="258"/>
      <c r="AP131" s="258"/>
      <c r="AQ131" s="258"/>
      <c r="AR131" s="258"/>
      <c r="AS131" s="258"/>
      <c r="AT131" s="258"/>
      <c r="AU131" s="258"/>
      <c r="AV131" s="258"/>
      <c r="AW131" s="258"/>
      <c r="AX131" s="258"/>
      <c r="AY131" s="258"/>
      <c r="AZ131" s="258"/>
      <c r="BA131" s="258"/>
      <c r="BB131" s="258"/>
      <c r="BC131" s="258"/>
      <c r="BD131" s="258"/>
      <c r="BE131" s="258"/>
      <c r="BF131" s="258"/>
      <c r="BG131" s="258"/>
      <c r="BH131" s="258"/>
      <c r="BI131" s="258"/>
      <c r="BJ131" s="258"/>
      <c r="BK131" s="258"/>
      <c r="BL131" s="258"/>
      <c r="NVA131" s="232"/>
    </row>
    <row r="132" spans="1:64 10037:10037" s="247" customFormat="1" ht="21" customHeight="1" x14ac:dyDescent="0.35">
      <c r="A132" s="241"/>
      <c r="B132" s="253"/>
      <c r="C132" s="242"/>
      <c r="D132" s="242"/>
      <c r="E132" s="242"/>
      <c r="F132" s="229"/>
      <c r="G132" s="229"/>
      <c r="H132" s="243"/>
      <c r="I132" s="244"/>
      <c r="J132" s="258"/>
      <c r="K132" s="258"/>
      <c r="L132" s="258"/>
      <c r="M132" s="243"/>
      <c r="N132" s="244"/>
      <c r="O132" s="258"/>
      <c r="P132" s="258"/>
      <c r="Q132" s="258"/>
      <c r="R132" s="258"/>
      <c r="S132" s="258"/>
      <c r="T132" s="258"/>
      <c r="U132" s="258"/>
      <c r="V132" s="258"/>
      <c r="W132" s="258"/>
      <c r="X132" s="258"/>
      <c r="Y132" s="258"/>
      <c r="Z132" s="258"/>
      <c r="AA132" s="243"/>
      <c r="AB132" s="243"/>
      <c r="AC132" s="258"/>
      <c r="AD132" s="258"/>
      <c r="AE132" s="258"/>
      <c r="AF132" s="258"/>
      <c r="AG132" s="258"/>
      <c r="AH132" s="258"/>
      <c r="AI132" s="258"/>
      <c r="AJ132" s="258"/>
      <c r="AK132" s="258"/>
      <c r="AL132" s="258"/>
      <c r="AM132" s="258"/>
      <c r="AN132" s="258"/>
      <c r="AO132" s="258"/>
      <c r="AP132" s="258"/>
      <c r="AQ132" s="258"/>
      <c r="AR132" s="258"/>
      <c r="AS132" s="258"/>
      <c r="AT132" s="258"/>
      <c r="AU132" s="258"/>
      <c r="AV132" s="258"/>
      <c r="AW132" s="258"/>
      <c r="AX132" s="258"/>
      <c r="AY132" s="258"/>
      <c r="AZ132" s="258"/>
      <c r="BA132" s="258"/>
      <c r="BB132" s="258"/>
      <c r="BC132" s="258"/>
      <c r="BD132" s="258"/>
      <c r="BE132" s="258"/>
      <c r="BF132" s="258"/>
      <c r="BG132" s="258"/>
      <c r="BH132" s="258"/>
      <c r="BI132" s="258"/>
      <c r="BJ132" s="258"/>
      <c r="BK132" s="258"/>
      <c r="BL132" s="258"/>
      <c r="NVA132" s="232"/>
    </row>
    <row r="133" spans="1:64 10037:10037" s="247" customFormat="1" ht="21" customHeight="1" x14ac:dyDescent="0.35">
      <c r="A133" s="241"/>
      <c r="B133" s="253"/>
      <c r="C133" s="242"/>
      <c r="D133" s="242"/>
      <c r="E133" s="242"/>
      <c r="F133" s="229"/>
      <c r="G133" s="229"/>
      <c r="H133" s="243"/>
      <c r="I133" s="244"/>
      <c r="J133" s="258"/>
      <c r="K133" s="258"/>
      <c r="L133" s="258"/>
      <c r="M133" s="243"/>
      <c r="N133" s="244"/>
      <c r="O133" s="258"/>
      <c r="P133" s="258"/>
      <c r="Q133" s="258"/>
      <c r="R133" s="258"/>
      <c r="S133" s="258"/>
      <c r="T133" s="258"/>
      <c r="U133" s="258"/>
      <c r="V133" s="258"/>
      <c r="W133" s="258"/>
      <c r="X133" s="258"/>
      <c r="Y133" s="258"/>
      <c r="Z133" s="258"/>
      <c r="AA133" s="243"/>
      <c r="AB133" s="243"/>
      <c r="AC133" s="258"/>
      <c r="AD133" s="258"/>
      <c r="AE133" s="258"/>
      <c r="AF133" s="258"/>
      <c r="AG133" s="258"/>
      <c r="AH133" s="258"/>
      <c r="AI133" s="258"/>
      <c r="AJ133" s="258"/>
      <c r="AK133" s="258"/>
      <c r="AL133" s="258"/>
      <c r="AM133" s="258"/>
      <c r="AN133" s="258"/>
      <c r="AO133" s="258"/>
      <c r="AP133" s="258"/>
      <c r="AQ133" s="258"/>
      <c r="AR133" s="258"/>
      <c r="AS133" s="258"/>
      <c r="AT133" s="258"/>
      <c r="AU133" s="258"/>
      <c r="AV133" s="258"/>
      <c r="AW133" s="258"/>
      <c r="AX133" s="258"/>
      <c r="AY133" s="258"/>
      <c r="AZ133" s="258"/>
      <c r="BA133" s="258"/>
      <c r="BB133" s="258"/>
      <c r="BC133" s="258"/>
      <c r="BD133" s="258"/>
      <c r="BE133" s="258"/>
      <c r="BF133" s="258"/>
      <c r="BG133" s="258"/>
      <c r="BH133" s="258"/>
      <c r="BI133" s="258"/>
      <c r="BJ133" s="258"/>
      <c r="BK133" s="258"/>
      <c r="BL133" s="258"/>
      <c r="NVA133" s="232"/>
    </row>
    <row r="134" spans="1:64 10037:10037" s="247" customFormat="1" ht="21" customHeight="1" x14ac:dyDescent="0.35">
      <c r="A134" s="241"/>
      <c r="B134" s="253"/>
      <c r="C134" s="242"/>
      <c r="D134" s="242"/>
      <c r="E134" s="242"/>
      <c r="F134" s="229"/>
      <c r="G134" s="229"/>
      <c r="H134" s="243"/>
      <c r="I134" s="244"/>
      <c r="J134" s="258"/>
      <c r="K134" s="258"/>
      <c r="L134" s="258"/>
      <c r="M134" s="243"/>
      <c r="N134" s="244"/>
      <c r="O134" s="258"/>
      <c r="P134" s="258"/>
      <c r="Q134" s="258"/>
      <c r="R134" s="258"/>
      <c r="S134" s="258"/>
      <c r="T134" s="258"/>
      <c r="U134" s="258"/>
      <c r="V134" s="258"/>
      <c r="W134" s="258"/>
      <c r="X134" s="258"/>
      <c r="Y134" s="258"/>
      <c r="Z134" s="258"/>
      <c r="AA134" s="243"/>
      <c r="AB134" s="243"/>
      <c r="AC134" s="258"/>
      <c r="AD134" s="258"/>
      <c r="AE134" s="258"/>
      <c r="AF134" s="258"/>
      <c r="AG134" s="258"/>
      <c r="AH134" s="258"/>
      <c r="AI134" s="258"/>
      <c r="AJ134" s="258"/>
      <c r="AK134" s="258"/>
      <c r="AL134" s="258"/>
      <c r="AM134" s="258"/>
      <c r="AN134" s="258"/>
      <c r="AO134" s="258"/>
      <c r="AP134" s="258"/>
      <c r="AQ134" s="258"/>
      <c r="AR134" s="258"/>
      <c r="AS134" s="258"/>
      <c r="AT134" s="258"/>
      <c r="AU134" s="258"/>
      <c r="AV134" s="258"/>
      <c r="AW134" s="258"/>
      <c r="AX134" s="258"/>
      <c r="AY134" s="258"/>
      <c r="AZ134" s="258"/>
      <c r="BA134" s="258"/>
      <c r="BB134" s="258"/>
      <c r="BC134" s="258"/>
      <c r="BD134" s="258"/>
      <c r="BE134" s="258"/>
      <c r="BF134" s="258"/>
      <c r="BG134" s="258"/>
      <c r="BH134" s="258"/>
      <c r="BI134" s="258"/>
      <c r="BJ134" s="258"/>
      <c r="BK134" s="258"/>
      <c r="BL134" s="258"/>
      <c r="NVA134" s="232"/>
    </row>
    <row r="135" spans="1:64 10037:10037" s="247" customFormat="1" ht="21" customHeight="1" x14ac:dyDescent="0.35">
      <c r="A135" s="241"/>
      <c r="B135" s="252"/>
      <c r="C135" s="242"/>
      <c r="D135" s="242"/>
      <c r="E135" s="242"/>
      <c r="F135" s="229"/>
      <c r="G135" s="229"/>
      <c r="H135" s="243"/>
      <c r="I135" s="244"/>
      <c r="J135" s="258"/>
      <c r="K135" s="258"/>
      <c r="L135" s="258"/>
      <c r="M135" s="243"/>
      <c r="N135" s="244"/>
      <c r="O135" s="258"/>
      <c r="P135" s="258"/>
      <c r="Q135" s="258"/>
      <c r="R135" s="258"/>
      <c r="S135" s="258"/>
      <c r="T135" s="258"/>
      <c r="U135" s="258"/>
      <c r="V135" s="258"/>
      <c r="W135" s="258"/>
      <c r="X135" s="258"/>
      <c r="Y135" s="258"/>
      <c r="Z135" s="258"/>
      <c r="AA135" s="243"/>
      <c r="AB135" s="243"/>
      <c r="AC135" s="258"/>
      <c r="AD135" s="258"/>
      <c r="AE135" s="258"/>
      <c r="AF135" s="258"/>
      <c r="AG135" s="258"/>
      <c r="AH135" s="258"/>
      <c r="AI135" s="258"/>
      <c r="AJ135" s="258"/>
      <c r="AK135" s="258"/>
      <c r="AL135" s="258"/>
      <c r="AM135" s="258"/>
      <c r="AN135" s="258"/>
      <c r="AO135" s="258"/>
      <c r="AP135" s="258"/>
      <c r="AQ135" s="258"/>
      <c r="AR135" s="258"/>
      <c r="AS135" s="258"/>
      <c r="AT135" s="258"/>
      <c r="AU135" s="258"/>
      <c r="AV135" s="258"/>
      <c r="AW135" s="258"/>
      <c r="AX135" s="258"/>
      <c r="AY135" s="258"/>
      <c r="AZ135" s="258"/>
      <c r="BA135" s="258"/>
      <c r="BB135" s="258"/>
      <c r="BC135" s="258"/>
      <c r="BD135" s="258"/>
      <c r="BE135" s="258"/>
      <c r="BF135" s="258"/>
      <c r="BG135" s="258"/>
      <c r="BH135" s="258"/>
      <c r="BI135" s="258"/>
      <c r="BJ135" s="258"/>
      <c r="BK135" s="258"/>
      <c r="BL135" s="258"/>
      <c r="NVA135" s="232"/>
    </row>
    <row r="136" spans="1:64 10037:10037" s="247" customFormat="1" ht="21" customHeight="1" x14ac:dyDescent="0.35">
      <c r="A136" s="241"/>
      <c r="B136" s="248"/>
      <c r="C136" s="242"/>
      <c r="D136" s="242"/>
      <c r="E136" s="242"/>
      <c r="F136" s="229"/>
      <c r="G136" s="229"/>
      <c r="H136" s="243"/>
      <c r="I136" s="244"/>
      <c r="J136" s="258"/>
      <c r="K136" s="258"/>
      <c r="L136" s="258"/>
      <c r="M136" s="243"/>
      <c r="N136" s="244"/>
      <c r="O136" s="258"/>
      <c r="P136" s="258"/>
      <c r="Q136" s="258"/>
      <c r="R136" s="258"/>
      <c r="S136" s="258"/>
      <c r="T136" s="258"/>
      <c r="U136" s="258"/>
      <c r="V136" s="258"/>
      <c r="W136" s="258"/>
      <c r="X136" s="258"/>
      <c r="Y136" s="258"/>
      <c r="Z136" s="258"/>
      <c r="AA136" s="243"/>
      <c r="AB136" s="243"/>
      <c r="AC136" s="258"/>
      <c r="AD136" s="258"/>
      <c r="AE136" s="258"/>
      <c r="AF136" s="258"/>
      <c r="AG136" s="258"/>
      <c r="AH136" s="258"/>
      <c r="AI136" s="258"/>
      <c r="AJ136" s="258"/>
      <c r="AK136" s="258"/>
      <c r="AL136" s="258"/>
      <c r="AM136" s="258"/>
      <c r="AN136" s="258"/>
      <c r="AO136" s="258"/>
      <c r="AP136" s="258"/>
      <c r="AQ136" s="258"/>
      <c r="AR136" s="258"/>
      <c r="AS136" s="258"/>
      <c r="AT136" s="258"/>
      <c r="AU136" s="258"/>
      <c r="AV136" s="258"/>
      <c r="AW136" s="258"/>
      <c r="AX136" s="258"/>
      <c r="AY136" s="258"/>
      <c r="AZ136" s="258"/>
      <c r="BA136" s="258"/>
      <c r="BB136" s="258"/>
      <c r="BC136" s="258"/>
      <c r="BD136" s="258"/>
      <c r="BE136" s="258"/>
      <c r="BF136" s="258"/>
      <c r="BG136" s="258"/>
      <c r="BH136" s="258"/>
      <c r="BI136" s="258"/>
      <c r="BJ136" s="258"/>
      <c r="BK136" s="258"/>
      <c r="BL136" s="258"/>
      <c r="NVA136" s="232"/>
    </row>
    <row r="137" spans="1:64 10037:10037" s="247" customFormat="1" ht="21" customHeight="1" x14ac:dyDescent="0.35">
      <c r="A137" s="241"/>
      <c r="B137" s="248"/>
      <c r="C137" s="242"/>
      <c r="D137" s="242"/>
      <c r="E137" s="242"/>
      <c r="F137" s="229"/>
      <c r="G137" s="229"/>
      <c r="H137" s="243"/>
      <c r="I137" s="244"/>
      <c r="J137" s="258"/>
      <c r="K137" s="258"/>
      <c r="L137" s="258"/>
      <c r="M137" s="243"/>
      <c r="N137" s="244"/>
      <c r="O137" s="258"/>
      <c r="P137" s="258"/>
      <c r="Q137" s="258"/>
      <c r="R137" s="258"/>
      <c r="S137" s="258"/>
      <c r="T137" s="258"/>
      <c r="U137" s="258"/>
      <c r="V137" s="258"/>
      <c r="W137" s="258"/>
      <c r="X137" s="258"/>
      <c r="Y137" s="258"/>
      <c r="Z137" s="258"/>
      <c r="AA137" s="243"/>
      <c r="AB137" s="243"/>
      <c r="AC137" s="258"/>
      <c r="AD137" s="258"/>
      <c r="AE137" s="258"/>
      <c r="AF137" s="258"/>
      <c r="AG137" s="258"/>
      <c r="AH137" s="258"/>
      <c r="AI137" s="258"/>
      <c r="AJ137" s="258"/>
      <c r="AK137" s="258"/>
      <c r="AL137" s="258"/>
      <c r="AM137" s="258"/>
      <c r="AN137" s="258"/>
      <c r="AO137" s="258"/>
      <c r="AP137" s="258"/>
      <c r="AQ137" s="258"/>
      <c r="AR137" s="258"/>
      <c r="AS137" s="258"/>
      <c r="AT137" s="258"/>
      <c r="AU137" s="258"/>
      <c r="AV137" s="258"/>
      <c r="AW137" s="258"/>
      <c r="AX137" s="258"/>
      <c r="AY137" s="258"/>
      <c r="AZ137" s="258"/>
      <c r="BA137" s="258"/>
      <c r="BB137" s="258"/>
      <c r="BC137" s="258"/>
      <c r="BD137" s="258"/>
      <c r="BE137" s="258"/>
      <c r="BF137" s="258"/>
      <c r="BG137" s="258"/>
      <c r="BH137" s="258"/>
      <c r="BI137" s="258"/>
      <c r="BJ137" s="258"/>
      <c r="BK137" s="258"/>
      <c r="BL137" s="258"/>
      <c r="NVA137" s="232"/>
    </row>
    <row r="138" spans="1:64 10037:10037" s="247" customFormat="1" ht="21" customHeight="1" x14ac:dyDescent="0.35">
      <c r="A138" s="241"/>
      <c r="B138" s="248"/>
      <c r="C138" s="242"/>
      <c r="D138" s="242"/>
      <c r="E138" s="242"/>
      <c r="F138" s="229"/>
      <c r="G138" s="229"/>
      <c r="H138" s="243"/>
      <c r="I138" s="244"/>
      <c r="J138" s="258"/>
      <c r="K138" s="258"/>
      <c r="L138" s="258"/>
      <c r="M138" s="243"/>
      <c r="N138" s="244"/>
      <c r="O138" s="258"/>
      <c r="P138" s="258"/>
      <c r="Q138" s="258"/>
      <c r="R138" s="258"/>
      <c r="S138" s="258"/>
      <c r="T138" s="258"/>
      <c r="U138" s="258"/>
      <c r="V138" s="258"/>
      <c r="W138" s="258"/>
      <c r="X138" s="258"/>
      <c r="Y138" s="258"/>
      <c r="Z138" s="258"/>
      <c r="AA138" s="243"/>
      <c r="AB138" s="243"/>
      <c r="AC138" s="258"/>
      <c r="AD138" s="258"/>
      <c r="AE138" s="258"/>
      <c r="AF138" s="258"/>
      <c r="AG138" s="258"/>
      <c r="AH138" s="258"/>
      <c r="AI138" s="258"/>
      <c r="AJ138" s="258"/>
      <c r="AK138" s="258"/>
      <c r="AL138" s="258"/>
      <c r="AM138" s="258"/>
      <c r="AN138" s="258"/>
      <c r="AO138" s="258"/>
      <c r="AP138" s="258"/>
      <c r="AQ138" s="258"/>
      <c r="AR138" s="258"/>
      <c r="AS138" s="258"/>
      <c r="AT138" s="258"/>
      <c r="AU138" s="258"/>
      <c r="AV138" s="258"/>
      <c r="AW138" s="258"/>
      <c r="AX138" s="258"/>
      <c r="AY138" s="258"/>
      <c r="AZ138" s="258"/>
      <c r="BA138" s="258"/>
      <c r="BB138" s="258"/>
      <c r="BC138" s="258"/>
      <c r="BD138" s="258"/>
      <c r="BE138" s="258"/>
      <c r="BF138" s="258"/>
      <c r="BG138" s="258"/>
      <c r="BH138" s="258"/>
      <c r="BI138" s="258"/>
      <c r="BJ138" s="258"/>
      <c r="BK138" s="258"/>
      <c r="BL138" s="258"/>
      <c r="NVA138" s="232"/>
    </row>
    <row r="139" spans="1:64 10037:10037" s="247" customFormat="1" ht="21" customHeight="1" x14ac:dyDescent="0.35">
      <c r="A139" s="241"/>
      <c r="B139" s="252"/>
      <c r="C139" s="242"/>
      <c r="D139" s="242"/>
      <c r="E139" s="242"/>
      <c r="F139" s="229"/>
      <c r="G139" s="229"/>
      <c r="H139" s="243"/>
      <c r="I139" s="244"/>
      <c r="J139" s="258"/>
      <c r="K139" s="258"/>
      <c r="L139" s="258"/>
      <c r="M139" s="243"/>
      <c r="N139" s="244"/>
      <c r="O139" s="258"/>
      <c r="P139" s="258"/>
      <c r="Q139" s="258"/>
      <c r="R139" s="258"/>
      <c r="S139" s="258"/>
      <c r="T139" s="258"/>
      <c r="U139" s="258"/>
      <c r="V139" s="258"/>
      <c r="W139" s="258"/>
      <c r="X139" s="258"/>
      <c r="Y139" s="258"/>
      <c r="Z139" s="258"/>
      <c r="AA139" s="243"/>
      <c r="AB139" s="243"/>
      <c r="AC139" s="258"/>
      <c r="AD139" s="258"/>
      <c r="AE139" s="258"/>
      <c r="AF139" s="258"/>
      <c r="AG139" s="258"/>
      <c r="AH139" s="258"/>
      <c r="AI139" s="258"/>
      <c r="AJ139" s="258"/>
      <c r="AK139" s="258"/>
      <c r="AL139" s="258"/>
      <c r="AM139" s="258"/>
      <c r="AN139" s="258"/>
      <c r="AO139" s="258"/>
      <c r="AP139" s="258"/>
      <c r="AQ139" s="258"/>
      <c r="AR139" s="258"/>
      <c r="AS139" s="258"/>
      <c r="AT139" s="258"/>
      <c r="AU139" s="258"/>
      <c r="AV139" s="258"/>
      <c r="AW139" s="258"/>
      <c r="AX139" s="258"/>
      <c r="AY139" s="258"/>
      <c r="AZ139" s="258"/>
      <c r="BA139" s="258"/>
      <c r="BB139" s="258"/>
      <c r="BC139" s="258"/>
      <c r="BD139" s="258"/>
      <c r="BE139" s="258"/>
      <c r="BF139" s="258"/>
      <c r="BG139" s="258"/>
      <c r="BH139" s="258"/>
      <c r="BI139" s="258"/>
      <c r="BJ139" s="258"/>
      <c r="BK139" s="258"/>
      <c r="BL139" s="258"/>
      <c r="NVA139" s="232"/>
    </row>
    <row r="140" spans="1:64 10037:10037" s="247" customFormat="1" ht="21" customHeight="1" x14ac:dyDescent="0.35">
      <c r="A140" s="241"/>
      <c r="B140" s="253"/>
      <c r="C140" s="242"/>
      <c r="D140" s="242"/>
      <c r="E140" s="242"/>
      <c r="F140" s="229"/>
      <c r="G140" s="229"/>
      <c r="H140" s="243"/>
      <c r="I140" s="244"/>
      <c r="J140" s="258"/>
      <c r="K140" s="258"/>
      <c r="L140" s="258"/>
      <c r="M140" s="243"/>
      <c r="N140" s="244"/>
      <c r="O140" s="258"/>
      <c r="P140" s="258"/>
      <c r="Q140" s="258"/>
      <c r="R140" s="258"/>
      <c r="S140" s="258"/>
      <c r="T140" s="258"/>
      <c r="U140" s="258"/>
      <c r="V140" s="258"/>
      <c r="W140" s="258"/>
      <c r="X140" s="258"/>
      <c r="Y140" s="258"/>
      <c r="Z140" s="258"/>
      <c r="AA140" s="243"/>
      <c r="AB140" s="243"/>
      <c r="AC140" s="258"/>
      <c r="AD140" s="258"/>
      <c r="AE140" s="258"/>
      <c r="AF140" s="258"/>
      <c r="AG140" s="258"/>
      <c r="AH140" s="258"/>
      <c r="AI140" s="258"/>
      <c r="AJ140" s="258"/>
      <c r="AK140" s="258"/>
      <c r="AL140" s="258"/>
      <c r="AM140" s="258"/>
      <c r="AN140" s="258"/>
      <c r="AO140" s="258"/>
      <c r="AP140" s="258"/>
      <c r="AQ140" s="258"/>
      <c r="AR140" s="258"/>
      <c r="AS140" s="258"/>
      <c r="AT140" s="258"/>
      <c r="AU140" s="258"/>
      <c r="AV140" s="258"/>
      <c r="AW140" s="258"/>
      <c r="AX140" s="258"/>
      <c r="AY140" s="258"/>
      <c r="AZ140" s="258"/>
      <c r="BA140" s="258"/>
      <c r="BB140" s="258"/>
      <c r="BC140" s="258"/>
      <c r="BD140" s="258"/>
      <c r="BE140" s="258"/>
      <c r="BF140" s="258"/>
      <c r="BG140" s="258"/>
      <c r="BH140" s="258"/>
      <c r="BI140" s="258"/>
      <c r="BJ140" s="258"/>
      <c r="BK140" s="258"/>
      <c r="BL140" s="258"/>
      <c r="NVA140" s="232"/>
    </row>
    <row r="141" spans="1:64 10037:10037" s="247" customFormat="1" ht="21" customHeight="1" x14ac:dyDescent="0.35">
      <c r="A141" s="241"/>
      <c r="B141" s="253"/>
      <c r="C141" s="242"/>
      <c r="D141" s="242"/>
      <c r="E141" s="242"/>
      <c r="F141" s="229"/>
      <c r="G141" s="229"/>
      <c r="H141" s="243"/>
      <c r="I141" s="244"/>
      <c r="J141" s="258"/>
      <c r="K141" s="258"/>
      <c r="L141" s="258"/>
      <c r="M141" s="243"/>
      <c r="N141" s="244"/>
      <c r="O141" s="258"/>
      <c r="P141" s="258"/>
      <c r="Q141" s="258"/>
      <c r="R141" s="258"/>
      <c r="S141" s="258"/>
      <c r="T141" s="258"/>
      <c r="U141" s="258"/>
      <c r="V141" s="258"/>
      <c r="W141" s="258"/>
      <c r="X141" s="258"/>
      <c r="Y141" s="258"/>
      <c r="Z141" s="258"/>
      <c r="AA141" s="243"/>
      <c r="AB141" s="243"/>
      <c r="AC141" s="258"/>
      <c r="AD141" s="258"/>
      <c r="AE141" s="258"/>
      <c r="AF141" s="258"/>
      <c r="AG141" s="258"/>
      <c r="AH141" s="258"/>
      <c r="AI141" s="258"/>
      <c r="AJ141" s="258"/>
      <c r="AK141" s="258"/>
      <c r="AL141" s="258"/>
      <c r="AM141" s="258"/>
      <c r="AN141" s="258"/>
      <c r="AO141" s="258"/>
      <c r="AP141" s="258"/>
      <c r="AQ141" s="258"/>
      <c r="AR141" s="258"/>
      <c r="AS141" s="258"/>
      <c r="AT141" s="258"/>
      <c r="AU141" s="258"/>
      <c r="AV141" s="258"/>
      <c r="AW141" s="258"/>
      <c r="AX141" s="258"/>
      <c r="AY141" s="258"/>
      <c r="AZ141" s="258"/>
      <c r="BA141" s="258"/>
      <c r="BB141" s="258"/>
      <c r="BC141" s="258"/>
      <c r="BD141" s="258"/>
      <c r="BE141" s="258"/>
      <c r="BF141" s="258"/>
      <c r="BG141" s="258"/>
      <c r="BH141" s="258"/>
      <c r="BI141" s="258"/>
      <c r="BJ141" s="258"/>
      <c r="BK141" s="258"/>
      <c r="BL141" s="258"/>
      <c r="NVA141" s="232"/>
    </row>
    <row r="142" spans="1:64 10037:10037" s="247" customFormat="1" ht="21" customHeight="1" x14ac:dyDescent="0.35">
      <c r="A142" s="241"/>
      <c r="B142" s="253"/>
      <c r="C142" s="242"/>
      <c r="D142" s="242"/>
      <c r="E142" s="242"/>
      <c r="F142" s="229"/>
      <c r="G142" s="229"/>
      <c r="H142" s="243"/>
      <c r="I142" s="244"/>
      <c r="J142" s="258"/>
      <c r="K142" s="258"/>
      <c r="L142" s="258"/>
      <c r="M142" s="243"/>
      <c r="N142" s="244"/>
      <c r="O142" s="258"/>
      <c r="P142" s="258"/>
      <c r="Q142" s="258"/>
      <c r="R142" s="258"/>
      <c r="S142" s="258"/>
      <c r="T142" s="258"/>
      <c r="U142" s="258"/>
      <c r="V142" s="258"/>
      <c r="W142" s="258"/>
      <c r="X142" s="258"/>
      <c r="Y142" s="258"/>
      <c r="Z142" s="258"/>
      <c r="AA142" s="243"/>
      <c r="AB142" s="243"/>
      <c r="AC142" s="258"/>
      <c r="AD142" s="258"/>
      <c r="AE142" s="258"/>
      <c r="AF142" s="258"/>
      <c r="AG142" s="258"/>
      <c r="AH142" s="258"/>
      <c r="AI142" s="258"/>
      <c r="AJ142" s="258"/>
      <c r="AK142" s="258"/>
      <c r="AL142" s="258"/>
      <c r="AM142" s="258"/>
      <c r="AN142" s="258"/>
      <c r="AO142" s="258"/>
      <c r="AP142" s="258"/>
      <c r="AQ142" s="258"/>
      <c r="AR142" s="258"/>
      <c r="AS142" s="258"/>
      <c r="AT142" s="258"/>
      <c r="AU142" s="258"/>
      <c r="AV142" s="258"/>
      <c r="AW142" s="258"/>
      <c r="AX142" s="258"/>
      <c r="AY142" s="258"/>
      <c r="AZ142" s="258"/>
      <c r="BA142" s="258"/>
      <c r="BB142" s="258"/>
      <c r="BC142" s="258"/>
      <c r="BD142" s="258"/>
      <c r="BE142" s="258"/>
      <c r="BF142" s="258"/>
      <c r="BG142" s="258"/>
      <c r="BH142" s="258"/>
      <c r="BI142" s="258"/>
      <c r="BJ142" s="258"/>
      <c r="BK142" s="258"/>
      <c r="BL142" s="258"/>
      <c r="NVA142" s="232"/>
    </row>
    <row r="143" spans="1:64 10037:10037" s="247" customFormat="1" ht="21" customHeight="1" x14ac:dyDescent="0.35">
      <c r="A143" s="241"/>
      <c r="B143" s="252"/>
      <c r="C143" s="242"/>
      <c r="D143" s="242"/>
      <c r="E143" s="242"/>
      <c r="F143" s="229"/>
      <c r="G143" s="229"/>
      <c r="H143" s="243"/>
      <c r="I143" s="244"/>
      <c r="J143" s="258"/>
      <c r="K143" s="258"/>
      <c r="L143" s="258"/>
      <c r="M143" s="243"/>
      <c r="N143" s="244"/>
      <c r="O143" s="258"/>
      <c r="P143" s="258"/>
      <c r="Q143" s="258"/>
      <c r="R143" s="258"/>
      <c r="S143" s="258"/>
      <c r="T143" s="258"/>
      <c r="U143" s="258"/>
      <c r="V143" s="258"/>
      <c r="W143" s="258"/>
      <c r="X143" s="258"/>
      <c r="Y143" s="258"/>
      <c r="Z143" s="258"/>
      <c r="AA143" s="243"/>
      <c r="AB143" s="243"/>
      <c r="AC143" s="258"/>
      <c r="AD143" s="258"/>
      <c r="AE143" s="258"/>
      <c r="AF143" s="258"/>
      <c r="AG143" s="258"/>
      <c r="AH143" s="258"/>
      <c r="AI143" s="258"/>
      <c r="AJ143" s="258"/>
      <c r="AK143" s="258"/>
      <c r="AL143" s="258"/>
      <c r="AM143" s="258"/>
      <c r="AN143" s="258"/>
      <c r="AO143" s="258"/>
      <c r="AP143" s="258"/>
      <c r="AQ143" s="258"/>
      <c r="AR143" s="258"/>
      <c r="AS143" s="258"/>
      <c r="AT143" s="258"/>
      <c r="AU143" s="258"/>
      <c r="AV143" s="258"/>
      <c r="AW143" s="258"/>
      <c r="AX143" s="258"/>
      <c r="AY143" s="258"/>
      <c r="AZ143" s="258"/>
      <c r="BA143" s="258"/>
      <c r="BB143" s="258"/>
      <c r="BC143" s="258"/>
      <c r="BD143" s="258"/>
      <c r="BE143" s="258"/>
      <c r="BF143" s="258"/>
      <c r="BG143" s="258"/>
      <c r="BH143" s="258"/>
      <c r="BI143" s="258"/>
      <c r="BJ143" s="258"/>
      <c r="BK143" s="258"/>
      <c r="BL143" s="258"/>
      <c r="NVA143" s="232"/>
    </row>
    <row r="144" spans="1:64 10037:10037" s="247" customFormat="1" ht="21" customHeight="1" x14ac:dyDescent="0.35">
      <c r="A144" s="241"/>
      <c r="B144" s="248"/>
      <c r="C144" s="242"/>
      <c r="D144" s="242"/>
      <c r="E144" s="242"/>
      <c r="F144" s="229"/>
      <c r="G144" s="229"/>
      <c r="H144" s="243"/>
      <c r="I144" s="244"/>
      <c r="J144" s="258"/>
      <c r="K144" s="258"/>
      <c r="L144" s="258"/>
      <c r="M144" s="243"/>
      <c r="N144" s="244"/>
      <c r="O144" s="258"/>
      <c r="P144" s="258"/>
      <c r="Q144" s="258"/>
      <c r="R144" s="258"/>
      <c r="S144" s="258"/>
      <c r="T144" s="258"/>
      <c r="U144" s="258"/>
      <c r="V144" s="258"/>
      <c r="W144" s="258"/>
      <c r="X144" s="258"/>
      <c r="Y144" s="258"/>
      <c r="Z144" s="258"/>
      <c r="AA144" s="243"/>
      <c r="AB144" s="243"/>
      <c r="AC144" s="258"/>
      <c r="AD144" s="258"/>
      <c r="AE144" s="258"/>
      <c r="AF144" s="258"/>
      <c r="AG144" s="258"/>
      <c r="AH144" s="258"/>
      <c r="AI144" s="258"/>
      <c r="AJ144" s="258"/>
      <c r="AK144" s="258"/>
      <c r="AL144" s="258"/>
      <c r="AM144" s="258"/>
      <c r="AN144" s="258"/>
      <c r="AO144" s="258"/>
      <c r="AP144" s="258"/>
      <c r="AQ144" s="258"/>
      <c r="AR144" s="258"/>
      <c r="AS144" s="258"/>
      <c r="AT144" s="258"/>
      <c r="AU144" s="258"/>
      <c r="AV144" s="258"/>
      <c r="AW144" s="258"/>
      <c r="AX144" s="258"/>
      <c r="AY144" s="258"/>
      <c r="AZ144" s="258"/>
      <c r="BA144" s="258"/>
      <c r="BB144" s="258"/>
      <c r="BC144" s="258"/>
      <c r="BD144" s="258"/>
      <c r="BE144" s="258"/>
      <c r="BF144" s="258"/>
      <c r="BG144" s="258"/>
      <c r="BH144" s="258"/>
      <c r="BI144" s="258"/>
      <c r="BJ144" s="258"/>
      <c r="BK144" s="258"/>
      <c r="BL144" s="258"/>
      <c r="NVA144" s="232"/>
    </row>
    <row r="145" spans="1:64 10037:10037" s="247" customFormat="1" ht="21" customHeight="1" x14ac:dyDescent="0.35">
      <c r="A145" s="241"/>
      <c r="B145" s="248"/>
      <c r="C145" s="242"/>
      <c r="D145" s="242"/>
      <c r="E145" s="242"/>
      <c r="F145" s="229"/>
      <c r="G145" s="229"/>
      <c r="H145" s="243"/>
      <c r="I145" s="244"/>
      <c r="J145" s="258"/>
      <c r="K145" s="258"/>
      <c r="L145" s="258"/>
      <c r="M145" s="243"/>
      <c r="N145" s="244"/>
      <c r="O145" s="258"/>
      <c r="P145" s="258"/>
      <c r="Q145" s="258"/>
      <c r="R145" s="258"/>
      <c r="S145" s="258"/>
      <c r="T145" s="258"/>
      <c r="U145" s="258"/>
      <c r="V145" s="258"/>
      <c r="W145" s="258"/>
      <c r="X145" s="258"/>
      <c r="Y145" s="258"/>
      <c r="Z145" s="258"/>
      <c r="AA145" s="243"/>
      <c r="AB145" s="243"/>
      <c r="AC145" s="258"/>
      <c r="AD145" s="258"/>
      <c r="AE145" s="258"/>
      <c r="AF145" s="258"/>
      <c r="AG145" s="258"/>
      <c r="AH145" s="258"/>
      <c r="AI145" s="258"/>
      <c r="AJ145" s="258"/>
      <c r="AK145" s="258"/>
      <c r="AL145" s="258"/>
      <c r="AM145" s="258"/>
      <c r="AN145" s="258"/>
      <c r="AO145" s="258"/>
      <c r="AP145" s="258"/>
      <c r="AQ145" s="258"/>
      <c r="AR145" s="258"/>
      <c r="AS145" s="258"/>
      <c r="AT145" s="258"/>
      <c r="AU145" s="258"/>
      <c r="AV145" s="258"/>
      <c r="AW145" s="258"/>
      <c r="AX145" s="258"/>
      <c r="AY145" s="258"/>
      <c r="AZ145" s="258"/>
      <c r="BA145" s="258"/>
      <c r="BB145" s="258"/>
      <c r="BC145" s="258"/>
      <c r="BD145" s="258"/>
      <c r="BE145" s="258"/>
      <c r="BF145" s="258"/>
      <c r="BG145" s="258"/>
      <c r="BH145" s="258"/>
      <c r="BI145" s="258"/>
      <c r="BJ145" s="258"/>
      <c r="BK145" s="258"/>
      <c r="BL145" s="258"/>
      <c r="NVA145" s="232"/>
    </row>
    <row r="146" spans="1:64 10037:10037" s="247" customFormat="1" ht="21" customHeight="1" x14ac:dyDescent="0.35">
      <c r="A146" s="241"/>
      <c r="B146" s="248"/>
      <c r="C146" s="242"/>
      <c r="D146" s="242"/>
      <c r="E146" s="242"/>
      <c r="F146" s="229"/>
      <c r="G146" s="229"/>
      <c r="H146" s="243"/>
      <c r="I146" s="244"/>
      <c r="J146" s="258"/>
      <c r="K146" s="258"/>
      <c r="L146" s="258"/>
      <c r="M146" s="243"/>
      <c r="N146" s="244"/>
      <c r="O146" s="258"/>
      <c r="P146" s="258"/>
      <c r="Q146" s="258"/>
      <c r="R146" s="258"/>
      <c r="S146" s="258"/>
      <c r="T146" s="258"/>
      <c r="U146" s="258"/>
      <c r="V146" s="258"/>
      <c r="W146" s="258"/>
      <c r="X146" s="258"/>
      <c r="Y146" s="258"/>
      <c r="Z146" s="258"/>
      <c r="AA146" s="243"/>
      <c r="AB146" s="243"/>
      <c r="AC146" s="258"/>
      <c r="AD146" s="258"/>
      <c r="AE146" s="258"/>
      <c r="AF146" s="258"/>
      <c r="AG146" s="258"/>
      <c r="AH146" s="258"/>
      <c r="AI146" s="258"/>
      <c r="AJ146" s="258"/>
      <c r="AK146" s="258"/>
      <c r="AL146" s="258"/>
      <c r="AM146" s="258"/>
      <c r="AN146" s="258"/>
      <c r="AO146" s="258"/>
      <c r="AP146" s="258"/>
      <c r="AQ146" s="258"/>
      <c r="AR146" s="258"/>
      <c r="AS146" s="258"/>
      <c r="AT146" s="258"/>
      <c r="AU146" s="258"/>
      <c r="AV146" s="258"/>
      <c r="AW146" s="258"/>
      <c r="AX146" s="258"/>
      <c r="AY146" s="258"/>
      <c r="AZ146" s="258"/>
      <c r="BA146" s="258"/>
      <c r="BB146" s="258"/>
      <c r="BC146" s="258"/>
      <c r="BD146" s="258"/>
      <c r="BE146" s="258"/>
      <c r="BF146" s="258"/>
      <c r="BG146" s="258"/>
      <c r="BH146" s="258"/>
      <c r="BI146" s="258"/>
      <c r="BJ146" s="258"/>
      <c r="BK146" s="258"/>
      <c r="BL146" s="258"/>
      <c r="NVA146" s="232"/>
    </row>
    <row r="147" spans="1:64 10037:10037" s="247" customFormat="1" ht="21" customHeight="1" x14ac:dyDescent="0.35">
      <c r="A147" s="241"/>
      <c r="B147" s="252"/>
      <c r="C147" s="242"/>
      <c r="D147" s="242"/>
      <c r="E147" s="242"/>
      <c r="F147" s="229"/>
      <c r="G147" s="229"/>
      <c r="H147" s="243"/>
      <c r="I147" s="244"/>
      <c r="J147" s="258"/>
      <c r="K147" s="258"/>
      <c r="L147" s="258"/>
      <c r="M147" s="243"/>
      <c r="N147" s="244"/>
      <c r="O147" s="258"/>
      <c r="P147" s="258"/>
      <c r="Q147" s="258"/>
      <c r="R147" s="258"/>
      <c r="S147" s="258"/>
      <c r="T147" s="258"/>
      <c r="U147" s="258"/>
      <c r="V147" s="258"/>
      <c r="W147" s="258"/>
      <c r="X147" s="258"/>
      <c r="Y147" s="258"/>
      <c r="Z147" s="258"/>
      <c r="AA147" s="243"/>
      <c r="AB147" s="243"/>
      <c r="AC147" s="258"/>
      <c r="AD147" s="258"/>
      <c r="AE147" s="258"/>
      <c r="AF147" s="258"/>
      <c r="AG147" s="258"/>
      <c r="AH147" s="258"/>
      <c r="AI147" s="258"/>
      <c r="AJ147" s="258"/>
      <c r="AK147" s="258"/>
      <c r="AL147" s="258"/>
      <c r="AM147" s="258"/>
      <c r="AN147" s="258"/>
      <c r="AO147" s="258"/>
      <c r="AP147" s="258"/>
      <c r="AQ147" s="258"/>
      <c r="AR147" s="258"/>
      <c r="AS147" s="258"/>
      <c r="AT147" s="258"/>
      <c r="AU147" s="258"/>
      <c r="AV147" s="258"/>
      <c r="AW147" s="258"/>
      <c r="AX147" s="258"/>
      <c r="AY147" s="258"/>
      <c r="AZ147" s="258"/>
      <c r="BA147" s="258"/>
      <c r="BB147" s="258"/>
      <c r="BC147" s="258"/>
      <c r="BD147" s="258"/>
      <c r="BE147" s="258"/>
      <c r="BF147" s="258"/>
      <c r="BG147" s="258"/>
      <c r="BH147" s="258"/>
      <c r="BI147" s="258"/>
      <c r="BJ147" s="258"/>
      <c r="BK147" s="258"/>
      <c r="BL147" s="258"/>
      <c r="NVA147" s="232"/>
    </row>
    <row r="148" spans="1:64 10037:10037" s="247" customFormat="1" ht="21" customHeight="1" x14ac:dyDescent="0.35">
      <c r="A148" s="241"/>
      <c r="B148" s="253"/>
      <c r="C148" s="242"/>
      <c r="D148" s="242"/>
      <c r="E148" s="242"/>
      <c r="F148" s="229"/>
      <c r="G148" s="229"/>
      <c r="H148" s="243"/>
      <c r="I148" s="244"/>
      <c r="J148" s="258"/>
      <c r="K148" s="258"/>
      <c r="L148" s="258"/>
      <c r="M148" s="243"/>
      <c r="N148" s="244"/>
      <c r="O148" s="258"/>
      <c r="P148" s="258"/>
      <c r="Q148" s="258"/>
      <c r="R148" s="258"/>
      <c r="S148" s="258"/>
      <c r="T148" s="258"/>
      <c r="U148" s="258"/>
      <c r="V148" s="258"/>
      <c r="W148" s="258"/>
      <c r="X148" s="258"/>
      <c r="Y148" s="258"/>
      <c r="Z148" s="258"/>
      <c r="AA148" s="243"/>
      <c r="AB148" s="243"/>
      <c r="AC148" s="258"/>
      <c r="AD148" s="258"/>
      <c r="AE148" s="258"/>
      <c r="AF148" s="258"/>
      <c r="AG148" s="258"/>
      <c r="AH148" s="258"/>
      <c r="AI148" s="258"/>
      <c r="AJ148" s="258"/>
      <c r="AK148" s="258"/>
      <c r="AL148" s="258"/>
      <c r="AM148" s="258"/>
      <c r="AN148" s="258"/>
      <c r="AO148" s="258"/>
      <c r="AP148" s="258"/>
      <c r="AQ148" s="258"/>
      <c r="AR148" s="258"/>
      <c r="AS148" s="258"/>
      <c r="AT148" s="258"/>
      <c r="AU148" s="258"/>
      <c r="AV148" s="258"/>
      <c r="AW148" s="258"/>
      <c r="AX148" s="258"/>
      <c r="AY148" s="258"/>
      <c r="AZ148" s="258"/>
      <c r="BA148" s="258"/>
      <c r="BB148" s="258"/>
      <c r="BC148" s="258"/>
      <c r="BD148" s="258"/>
      <c r="BE148" s="258"/>
      <c r="BF148" s="258"/>
      <c r="BG148" s="258"/>
      <c r="BH148" s="258"/>
      <c r="BI148" s="258"/>
      <c r="BJ148" s="258"/>
      <c r="BK148" s="258"/>
      <c r="BL148" s="258"/>
      <c r="NVA148" s="232"/>
    </row>
    <row r="149" spans="1:64 10037:10037" s="247" customFormat="1" ht="21" customHeight="1" x14ac:dyDescent="0.35">
      <c r="A149" s="241"/>
      <c r="B149" s="253"/>
      <c r="C149" s="242"/>
      <c r="D149" s="242"/>
      <c r="E149" s="242"/>
      <c r="F149" s="229"/>
      <c r="G149" s="229"/>
      <c r="H149" s="243"/>
      <c r="I149" s="244"/>
      <c r="J149" s="258"/>
      <c r="K149" s="258"/>
      <c r="L149" s="258"/>
      <c r="M149" s="243"/>
      <c r="N149" s="244"/>
      <c r="O149" s="258"/>
      <c r="P149" s="258"/>
      <c r="Q149" s="258"/>
      <c r="R149" s="258"/>
      <c r="S149" s="258"/>
      <c r="T149" s="258"/>
      <c r="U149" s="258"/>
      <c r="V149" s="258"/>
      <c r="W149" s="258"/>
      <c r="X149" s="258"/>
      <c r="Y149" s="258"/>
      <c r="Z149" s="258"/>
      <c r="AA149" s="243"/>
      <c r="AB149" s="243"/>
      <c r="AC149" s="258"/>
      <c r="AD149" s="258"/>
      <c r="AE149" s="258"/>
      <c r="AF149" s="258"/>
      <c r="AG149" s="258"/>
      <c r="AH149" s="258"/>
      <c r="AI149" s="258"/>
      <c r="AJ149" s="258"/>
      <c r="AK149" s="258"/>
      <c r="AL149" s="258"/>
      <c r="AM149" s="258"/>
      <c r="AN149" s="258"/>
      <c r="AO149" s="258"/>
      <c r="AP149" s="258"/>
      <c r="AQ149" s="258"/>
      <c r="AR149" s="258"/>
      <c r="AS149" s="258"/>
      <c r="AT149" s="258"/>
      <c r="AU149" s="258"/>
      <c r="AV149" s="258"/>
      <c r="AW149" s="258"/>
      <c r="AX149" s="258"/>
      <c r="AY149" s="258"/>
      <c r="AZ149" s="258"/>
      <c r="BA149" s="258"/>
      <c r="BB149" s="258"/>
      <c r="BC149" s="258"/>
      <c r="BD149" s="258"/>
      <c r="BE149" s="258"/>
      <c r="BF149" s="258"/>
      <c r="BG149" s="258"/>
      <c r="BH149" s="258"/>
      <c r="BI149" s="258"/>
      <c r="BJ149" s="258"/>
      <c r="BK149" s="258"/>
      <c r="BL149" s="258"/>
      <c r="NVA149" s="232"/>
    </row>
    <row r="150" spans="1:64 10037:10037" s="247" customFormat="1" ht="21" customHeight="1" x14ac:dyDescent="0.35">
      <c r="A150" s="241"/>
      <c r="B150" s="253"/>
      <c r="C150" s="242"/>
      <c r="D150" s="242"/>
      <c r="E150" s="242"/>
      <c r="F150" s="229"/>
      <c r="G150" s="229"/>
      <c r="H150" s="243"/>
      <c r="I150" s="244"/>
      <c r="J150" s="258"/>
      <c r="K150" s="258"/>
      <c r="L150" s="258"/>
      <c r="M150" s="243"/>
      <c r="N150" s="244"/>
      <c r="O150" s="258"/>
      <c r="P150" s="258"/>
      <c r="Q150" s="258"/>
      <c r="R150" s="258"/>
      <c r="S150" s="258"/>
      <c r="T150" s="258"/>
      <c r="U150" s="258"/>
      <c r="V150" s="258"/>
      <c r="W150" s="258"/>
      <c r="X150" s="258"/>
      <c r="Y150" s="258"/>
      <c r="Z150" s="258"/>
      <c r="AA150" s="243"/>
      <c r="AB150" s="243"/>
      <c r="AC150" s="258"/>
      <c r="AD150" s="258"/>
      <c r="AE150" s="258"/>
      <c r="AF150" s="258"/>
      <c r="AG150" s="258"/>
      <c r="AH150" s="258"/>
      <c r="AI150" s="258"/>
      <c r="AJ150" s="258"/>
      <c r="AK150" s="258"/>
      <c r="AL150" s="258"/>
      <c r="AM150" s="258"/>
      <c r="AN150" s="258"/>
      <c r="AO150" s="258"/>
      <c r="AP150" s="258"/>
      <c r="AQ150" s="258"/>
      <c r="AR150" s="258"/>
      <c r="AS150" s="258"/>
      <c r="AT150" s="258"/>
      <c r="AU150" s="258"/>
      <c r="AV150" s="258"/>
      <c r="AW150" s="258"/>
      <c r="AX150" s="258"/>
      <c r="AY150" s="258"/>
      <c r="AZ150" s="258"/>
      <c r="BA150" s="258"/>
      <c r="BB150" s="258"/>
      <c r="BC150" s="258"/>
      <c r="BD150" s="258"/>
      <c r="BE150" s="258"/>
      <c r="BF150" s="258"/>
      <c r="BG150" s="258"/>
      <c r="BH150" s="258"/>
      <c r="BI150" s="258"/>
      <c r="BJ150" s="258"/>
      <c r="BK150" s="258"/>
      <c r="BL150" s="258"/>
      <c r="NVA150" s="232"/>
    </row>
    <row r="151" spans="1:64 10037:10037" s="247" customFormat="1" ht="21" customHeight="1" x14ac:dyDescent="0.35">
      <c r="A151" s="241"/>
      <c r="B151" s="253"/>
      <c r="C151" s="242"/>
      <c r="D151" s="242"/>
      <c r="E151" s="242"/>
      <c r="F151" s="229"/>
      <c r="G151" s="229"/>
      <c r="H151" s="243"/>
      <c r="I151" s="244"/>
      <c r="J151" s="258"/>
      <c r="K151" s="258"/>
      <c r="L151" s="258"/>
      <c r="M151" s="243"/>
      <c r="N151" s="244"/>
      <c r="O151" s="258"/>
      <c r="P151" s="258"/>
      <c r="Q151" s="258"/>
      <c r="R151" s="258"/>
      <c r="S151" s="258"/>
      <c r="T151" s="258"/>
      <c r="U151" s="258"/>
      <c r="V151" s="258"/>
      <c r="W151" s="258"/>
      <c r="X151" s="258"/>
      <c r="Y151" s="258"/>
      <c r="Z151" s="258"/>
      <c r="AA151" s="243"/>
      <c r="AB151" s="243"/>
      <c r="AC151" s="258"/>
      <c r="AD151" s="258"/>
      <c r="AE151" s="258"/>
      <c r="AF151" s="258"/>
      <c r="AG151" s="258"/>
      <c r="AH151" s="258"/>
      <c r="AI151" s="258"/>
      <c r="AJ151" s="258"/>
      <c r="AK151" s="258"/>
      <c r="AL151" s="258"/>
      <c r="AM151" s="258"/>
      <c r="AN151" s="258"/>
      <c r="AO151" s="258"/>
      <c r="AP151" s="258"/>
      <c r="AQ151" s="258"/>
      <c r="AR151" s="258"/>
      <c r="AS151" s="258"/>
      <c r="AT151" s="258"/>
      <c r="AU151" s="258"/>
      <c r="AV151" s="258"/>
      <c r="AW151" s="258"/>
      <c r="AX151" s="258"/>
      <c r="AY151" s="258"/>
      <c r="AZ151" s="258"/>
      <c r="BA151" s="258"/>
      <c r="BB151" s="258"/>
      <c r="BC151" s="258"/>
      <c r="BD151" s="258"/>
      <c r="BE151" s="258"/>
      <c r="BF151" s="258"/>
      <c r="BG151" s="258"/>
      <c r="BH151" s="258"/>
      <c r="BI151" s="258"/>
      <c r="BJ151" s="258"/>
      <c r="BK151" s="258"/>
      <c r="BL151" s="258"/>
      <c r="NVA151" s="232"/>
    </row>
    <row r="152" spans="1:64 10037:10037" s="247" customFormat="1" ht="21" customHeight="1" x14ac:dyDescent="0.35">
      <c r="A152" s="241"/>
      <c r="B152" s="253"/>
      <c r="C152" s="242"/>
      <c r="D152" s="242"/>
      <c r="E152" s="242"/>
      <c r="F152" s="229"/>
      <c r="G152" s="229"/>
      <c r="H152" s="243"/>
      <c r="I152" s="244"/>
      <c r="J152" s="258"/>
      <c r="K152" s="258"/>
      <c r="L152" s="258"/>
      <c r="M152" s="243"/>
      <c r="N152" s="244"/>
      <c r="O152" s="258"/>
      <c r="P152" s="258"/>
      <c r="Q152" s="258"/>
      <c r="R152" s="258"/>
      <c r="S152" s="258"/>
      <c r="T152" s="258"/>
      <c r="U152" s="258"/>
      <c r="V152" s="258"/>
      <c r="W152" s="258"/>
      <c r="X152" s="258"/>
      <c r="Y152" s="258"/>
      <c r="Z152" s="258"/>
      <c r="AA152" s="243"/>
      <c r="AB152" s="243"/>
      <c r="AC152" s="258"/>
      <c r="AD152" s="258"/>
      <c r="AE152" s="258"/>
      <c r="AF152" s="258"/>
      <c r="AG152" s="258"/>
      <c r="AH152" s="258"/>
      <c r="AI152" s="258"/>
      <c r="AJ152" s="258"/>
      <c r="AK152" s="258"/>
      <c r="AL152" s="258"/>
      <c r="AM152" s="258"/>
      <c r="AN152" s="258"/>
      <c r="AO152" s="258"/>
      <c r="AP152" s="258"/>
      <c r="AQ152" s="258"/>
      <c r="AR152" s="258"/>
      <c r="AS152" s="258"/>
      <c r="AT152" s="258"/>
      <c r="AU152" s="258"/>
      <c r="AV152" s="258"/>
      <c r="AW152" s="258"/>
      <c r="AX152" s="258"/>
      <c r="AY152" s="258"/>
      <c r="AZ152" s="258"/>
      <c r="BA152" s="258"/>
      <c r="BB152" s="258"/>
      <c r="BC152" s="258"/>
      <c r="BD152" s="258"/>
      <c r="BE152" s="258"/>
      <c r="BF152" s="258"/>
      <c r="BG152" s="258"/>
      <c r="BH152" s="258"/>
      <c r="BI152" s="258"/>
      <c r="BJ152" s="258"/>
      <c r="BK152" s="258"/>
      <c r="BL152" s="258"/>
      <c r="NVA152" s="232"/>
    </row>
    <row r="153" spans="1:64 10037:10037" s="247" customFormat="1" ht="21" customHeight="1" x14ac:dyDescent="0.35">
      <c r="A153" s="241"/>
      <c r="B153" s="252"/>
      <c r="C153" s="242"/>
      <c r="D153" s="242"/>
      <c r="E153" s="242"/>
      <c r="F153" s="229"/>
      <c r="G153" s="229"/>
      <c r="H153" s="243"/>
      <c r="I153" s="244"/>
      <c r="J153" s="258"/>
      <c r="K153" s="258"/>
      <c r="L153" s="258"/>
      <c r="M153" s="243"/>
      <c r="N153" s="244"/>
      <c r="O153" s="258"/>
      <c r="P153" s="258"/>
      <c r="Q153" s="258"/>
      <c r="R153" s="258"/>
      <c r="S153" s="258"/>
      <c r="T153" s="258"/>
      <c r="U153" s="258"/>
      <c r="V153" s="258"/>
      <c r="W153" s="258"/>
      <c r="X153" s="258"/>
      <c r="Y153" s="258"/>
      <c r="Z153" s="258"/>
      <c r="AA153" s="243"/>
      <c r="AB153" s="243"/>
      <c r="AC153" s="258"/>
      <c r="AD153" s="258"/>
      <c r="AE153" s="258"/>
      <c r="AF153" s="258"/>
      <c r="AG153" s="258"/>
      <c r="AH153" s="258"/>
      <c r="AI153" s="258"/>
      <c r="AJ153" s="258"/>
      <c r="AK153" s="258"/>
      <c r="AL153" s="258"/>
      <c r="AM153" s="258"/>
      <c r="AN153" s="258"/>
      <c r="AO153" s="258"/>
      <c r="AP153" s="258"/>
      <c r="AQ153" s="258"/>
      <c r="AR153" s="258"/>
      <c r="AS153" s="258"/>
      <c r="AT153" s="258"/>
      <c r="AU153" s="258"/>
      <c r="AV153" s="258"/>
      <c r="AW153" s="258"/>
      <c r="AX153" s="258"/>
      <c r="AY153" s="258"/>
      <c r="AZ153" s="258"/>
      <c r="BA153" s="258"/>
      <c r="BB153" s="258"/>
      <c r="BC153" s="258"/>
      <c r="BD153" s="258"/>
      <c r="BE153" s="258"/>
      <c r="BF153" s="258"/>
      <c r="BG153" s="258"/>
      <c r="BH153" s="258"/>
      <c r="BI153" s="258"/>
      <c r="BJ153" s="258"/>
      <c r="BK153" s="258"/>
      <c r="BL153" s="258"/>
      <c r="NVA153" s="232"/>
    </row>
    <row r="154" spans="1:64 10037:10037" s="247" customFormat="1" ht="21" customHeight="1" x14ac:dyDescent="0.35">
      <c r="A154" s="241"/>
      <c r="B154" s="248"/>
      <c r="C154" s="242"/>
      <c r="D154" s="242"/>
      <c r="E154" s="242"/>
      <c r="F154" s="229"/>
      <c r="G154" s="229"/>
      <c r="H154" s="243"/>
      <c r="I154" s="244"/>
      <c r="J154" s="258"/>
      <c r="K154" s="258"/>
      <c r="L154" s="258"/>
      <c r="M154" s="243"/>
      <c r="N154" s="244"/>
      <c r="O154" s="258"/>
      <c r="P154" s="258"/>
      <c r="Q154" s="258"/>
      <c r="R154" s="258"/>
      <c r="S154" s="258"/>
      <c r="T154" s="258"/>
      <c r="U154" s="258"/>
      <c r="V154" s="258"/>
      <c r="W154" s="258"/>
      <c r="X154" s="258"/>
      <c r="Y154" s="258"/>
      <c r="Z154" s="258"/>
      <c r="AA154" s="243"/>
      <c r="AB154" s="243"/>
      <c r="AC154" s="258"/>
      <c r="AD154" s="258"/>
      <c r="AE154" s="258"/>
      <c r="AF154" s="258"/>
      <c r="AG154" s="258"/>
      <c r="AH154" s="258"/>
      <c r="AI154" s="258"/>
      <c r="AJ154" s="258"/>
      <c r="AK154" s="258"/>
      <c r="AL154" s="258"/>
      <c r="AM154" s="258"/>
      <c r="AN154" s="258"/>
      <c r="AO154" s="258"/>
      <c r="AP154" s="258"/>
      <c r="AQ154" s="258"/>
      <c r="AR154" s="258"/>
      <c r="AS154" s="258"/>
      <c r="AT154" s="258"/>
      <c r="AU154" s="258"/>
      <c r="AV154" s="258"/>
      <c r="AW154" s="258"/>
      <c r="AX154" s="258"/>
      <c r="AY154" s="258"/>
      <c r="AZ154" s="258"/>
      <c r="BA154" s="258"/>
      <c r="BB154" s="258"/>
      <c r="BC154" s="258"/>
      <c r="BD154" s="258"/>
      <c r="BE154" s="258"/>
      <c r="BF154" s="258"/>
      <c r="BG154" s="258"/>
      <c r="BH154" s="258"/>
      <c r="BI154" s="258"/>
      <c r="BJ154" s="258"/>
      <c r="BK154" s="258"/>
      <c r="BL154" s="258"/>
      <c r="NVA154" s="232"/>
    </row>
    <row r="155" spans="1:64 10037:10037" s="247" customFormat="1" ht="21" customHeight="1" x14ac:dyDescent="0.35">
      <c r="A155" s="241"/>
      <c r="B155" s="248"/>
      <c r="C155" s="242"/>
      <c r="D155" s="242"/>
      <c r="E155" s="242"/>
      <c r="F155" s="229"/>
      <c r="G155" s="229"/>
      <c r="H155" s="243"/>
      <c r="I155" s="244"/>
      <c r="J155" s="258"/>
      <c r="K155" s="258"/>
      <c r="L155" s="258"/>
      <c r="M155" s="243"/>
      <c r="N155" s="244"/>
      <c r="O155" s="258"/>
      <c r="P155" s="258"/>
      <c r="Q155" s="258"/>
      <c r="R155" s="258"/>
      <c r="S155" s="258"/>
      <c r="T155" s="258"/>
      <c r="U155" s="258"/>
      <c r="V155" s="258"/>
      <c r="W155" s="258"/>
      <c r="X155" s="258"/>
      <c r="Y155" s="258"/>
      <c r="Z155" s="258"/>
      <c r="AA155" s="243"/>
      <c r="AB155" s="243"/>
      <c r="AC155" s="258"/>
      <c r="AD155" s="258"/>
      <c r="AE155" s="258"/>
      <c r="AF155" s="258"/>
      <c r="AG155" s="258"/>
      <c r="AH155" s="258"/>
      <c r="AI155" s="258"/>
      <c r="AJ155" s="258"/>
      <c r="AK155" s="258"/>
      <c r="AL155" s="258"/>
      <c r="AM155" s="258"/>
      <c r="AN155" s="258"/>
      <c r="AO155" s="258"/>
      <c r="AP155" s="258"/>
      <c r="AQ155" s="258"/>
      <c r="AR155" s="258"/>
      <c r="AS155" s="258"/>
      <c r="AT155" s="258"/>
      <c r="AU155" s="258"/>
      <c r="AV155" s="258"/>
      <c r="AW155" s="258"/>
      <c r="AX155" s="258"/>
      <c r="AY155" s="258"/>
      <c r="AZ155" s="258"/>
      <c r="BA155" s="258"/>
      <c r="BB155" s="258"/>
      <c r="BC155" s="258"/>
      <c r="BD155" s="258"/>
      <c r="BE155" s="258"/>
      <c r="BF155" s="258"/>
      <c r="BG155" s="258"/>
      <c r="BH155" s="258"/>
      <c r="BI155" s="258"/>
      <c r="BJ155" s="258"/>
      <c r="BK155" s="258"/>
      <c r="BL155" s="258"/>
      <c r="NVA155" s="232"/>
    </row>
    <row r="156" spans="1:64 10037:10037" s="247" customFormat="1" ht="21" customHeight="1" x14ac:dyDescent="0.35">
      <c r="A156" s="241"/>
      <c r="B156" s="248"/>
      <c r="C156" s="242"/>
      <c r="D156" s="242"/>
      <c r="E156" s="242"/>
      <c r="F156" s="229"/>
      <c r="G156" s="229"/>
      <c r="H156" s="243"/>
      <c r="I156" s="244"/>
      <c r="J156" s="258"/>
      <c r="K156" s="258"/>
      <c r="L156" s="258"/>
      <c r="M156" s="243"/>
      <c r="N156" s="244"/>
      <c r="O156" s="258"/>
      <c r="P156" s="258"/>
      <c r="Q156" s="258"/>
      <c r="R156" s="258"/>
      <c r="S156" s="258"/>
      <c r="T156" s="258"/>
      <c r="U156" s="258"/>
      <c r="V156" s="258"/>
      <c r="W156" s="258"/>
      <c r="X156" s="258"/>
      <c r="Y156" s="258"/>
      <c r="Z156" s="258"/>
      <c r="AA156" s="243"/>
      <c r="AB156" s="243"/>
      <c r="AC156" s="258"/>
      <c r="AD156" s="258"/>
      <c r="AE156" s="258"/>
      <c r="AF156" s="258"/>
      <c r="AG156" s="258"/>
      <c r="AH156" s="258"/>
      <c r="AI156" s="258"/>
      <c r="AJ156" s="258"/>
      <c r="AK156" s="258"/>
      <c r="AL156" s="258"/>
      <c r="AM156" s="258"/>
      <c r="AN156" s="258"/>
      <c r="AO156" s="258"/>
      <c r="AP156" s="258"/>
      <c r="AQ156" s="258"/>
      <c r="AR156" s="258"/>
      <c r="AS156" s="258"/>
      <c r="AT156" s="258"/>
      <c r="AU156" s="258"/>
      <c r="AV156" s="258"/>
      <c r="AW156" s="258"/>
      <c r="AX156" s="258"/>
      <c r="AY156" s="258"/>
      <c r="AZ156" s="258"/>
      <c r="BA156" s="258"/>
      <c r="BB156" s="258"/>
      <c r="BC156" s="258"/>
      <c r="BD156" s="258"/>
      <c r="BE156" s="258"/>
      <c r="BF156" s="258"/>
      <c r="BG156" s="258"/>
      <c r="BH156" s="258"/>
      <c r="BI156" s="258"/>
      <c r="BJ156" s="258"/>
      <c r="BK156" s="258"/>
      <c r="BL156" s="258"/>
      <c r="NVA156" s="232"/>
    </row>
    <row r="157" spans="1:64 10037:10037" s="247" customFormat="1" ht="21" customHeight="1" x14ac:dyDescent="0.35">
      <c r="A157" s="241"/>
      <c r="B157" s="248"/>
      <c r="C157" s="242"/>
      <c r="D157" s="242"/>
      <c r="E157" s="242"/>
      <c r="F157" s="229"/>
      <c r="G157" s="229"/>
      <c r="H157" s="243"/>
      <c r="I157" s="244"/>
      <c r="J157" s="258"/>
      <c r="K157" s="258"/>
      <c r="L157" s="258"/>
      <c r="M157" s="243"/>
      <c r="N157" s="244"/>
      <c r="O157" s="258"/>
      <c r="P157" s="258"/>
      <c r="Q157" s="258"/>
      <c r="R157" s="258"/>
      <c r="S157" s="258"/>
      <c r="T157" s="258"/>
      <c r="U157" s="258"/>
      <c r="V157" s="258"/>
      <c r="W157" s="258"/>
      <c r="X157" s="258"/>
      <c r="Y157" s="258"/>
      <c r="Z157" s="258"/>
      <c r="AA157" s="243"/>
      <c r="AB157" s="243"/>
      <c r="AC157" s="258"/>
      <c r="AD157" s="258"/>
      <c r="AE157" s="258"/>
      <c r="AF157" s="258"/>
      <c r="AG157" s="258"/>
      <c r="AH157" s="258"/>
      <c r="AI157" s="258"/>
      <c r="AJ157" s="258"/>
      <c r="AK157" s="258"/>
      <c r="AL157" s="258"/>
      <c r="AM157" s="258"/>
      <c r="AN157" s="258"/>
      <c r="AO157" s="258"/>
      <c r="AP157" s="258"/>
      <c r="AQ157" s="258"/>
      <c r="AR157" s="258"/>
      <c r="AS157" s="258"/>
      <c r="AT157" s="258"/>
      <c r="AU157" s="258"/>
      <c r="AV157" s="258"/>
      <c r="AW157" s="258"/>
      <c r="AX157" s="258"/>
      <c r="AY157" s="258"/>
      <c r="AZ157" s="258"/>
      <c r="BA157" s="258"/>
      <c r="BB157" s="258"/>
      <c r="BC157" s="258"/>
      <c r="BD157" s="258"/>
      <c r="BE157" s="258"/>
      <c r="BF157" s="258"/>
      <c r="BG157" s="258"/>
      <c r="BH157" s="258"/>
      <c r="BI157" s="258"/>
      <c r="BJ157" s="258"/>
      <c r="BK157" s="258"/>
      <c r="BL157" s="258"/>
      <c r="NVA157" s="232"/>
    </row>
    <row r="158" spans="1:64 10037:10037" s="247" customFormat="1" ht="21" customHeight="1" x14ac:dyDescent="0.35">
      <c r="A158" s="241"/>
      <c r="B158" s="248"/>
      <c r="C158" s="242"/>
      <c r="D158" s="242"/>
      <c r="E158" s="242"/>
      <c r="F158" s="229"/>
      <c r="G158" s="229"/>
      <c r="H158" s="243"/>
      <c r="I158" s="244"/>
      <c r="J158" s="258"/>
      <c r="K158" s="258"/>
      <c r="L158" s="258"/>
      <c r="M158" s="243"/>
      <c r="N158" s="244"/>
      <c r="O158" s="258"/>
      <c r="P158" s="258"/>
      <c r="Q158" s="258"/>
      <c r="R158" s="258"/>
      <c r="S158" s="258"/>
      <c r="T158" s="258"/>
      <c r="U158" s="258"/>
      <c r="V158" s="258"/>
      <c r="W158" s="258"/>
      <c r="X158" s="258"/>
      <c r="Y158" s="258"/>
      <c r="Z158" s="258"/>
      <c r="AA158" s="243"/>
      <c r="AB158" s="243"/>
      <c r="AC158" s="258"/>
      <c r="AD158" s="258"/>
      <c r="AE158" s="258"/>
      <c r="AF158" s="258"/>
      <c r="AG158" s="258"/>
      <c r="AH158" s="258"/>
      <c r="AI158" s="258"/>
      <c r="AJ158" s="258"/>
      <c r="AK158" s="258"/>
      <c r="AL158" s="258"/>
      <c r="AM158" s="258"/>
      <c r="AN158" s="258"/>
      <c r="AO158" s="258"/>
      <c r="AP158" s="258"/>
      <c r="AQ158" s="258"/>
      <c r="AR158" s="258"/>
      <c r="AS158" s="258"/>
      <c r="AT158" s="258"/>
      <c r="AU158" s="258"/>
      <c r="AV158" s="258"/>
      <c r="AW158" s="258"/>
      <c r="AX158" s="258"/>
      <c r="AY158" s="258"/>
      <c r="AZ158" s="258"/>
      <c r="BA158" s="258"/>
      <c r="BB158" s="258"/>
      <c r="BC158" s="258"/>
      <c r="BD158" s="258"/>
      <c r="BE158" s="258"/>
      <c r="BF158" s="258"/>
      <c r="BG158" s="258"/>
      <c r="BH158" s="258"/>
      <c r="BI158" s="258"/>
      <c r="BJ158" s="258"/>
      <c r="BK158" s="258"/>
      <c r="BL158" s="258"/>
      <c r="NVA158" s="232"/>
    </row>
    <row r="159" spans="1:64 10037:10037" s="247" customFormat="1" ht="21" customHeight="1" x14ac:dyDescent="0.35">
      <c r="A159" s="241"/>
      <c r="B159" s="248"/>
      <c r="C159" s="242"/>
      <c r="D159" s="242"/>
      <c r="E159" s="242"/>
      <c r="F159" s="229"/>
      <c r="G159" s="229"/>
      <c r="H159" s="243"/>
      <c r="I159" s="244"/>
      <c r="J159" s="258"/>
      <c r="K159" s="258"/>
      <c r="L159" s="258"/>
      <c r="M159" s="243"/>
      <c r="N159" s="244"/>
      <c r="O159" s="258"/>
      <c r="P159" s="258"/>
      <c r="Q159" s="258"/>
      <c r="R159" s="258"/>
      <c r="S159" s="258"/>
      <c r="T159" s="258"/>
      <c r="U159" s="258"/>
      <c r="V159" s="258"/>
      <c r="W159" s="258"/>
      <c r="X159" s="258"/>
      <c r="Y159" s="258"/>
      <c r="Z159" s="258"/>
      <c r="AA159" s="243"/>
      <c r="AB159" s="243"/>
      <c r="AC159" s="258"/>
      <c r="AD159" s="258"/>
      <c r="AE159" s="258"/>
      <c r="AF159" s="258"/>
      <c r="AG159" s="258"/>
      <c r="AH159" s="258"/>
      <c r="AI159" s="258"/>
      <c r="AJ159" s="258"/>
      <c r="AK159" s="258"/>
      <c r="AL159" s="258"/>
      <c r="AM159" s="258"/>
      <c r="AN159" s="258"/>
      <c r="AO159" s="258"/>
      <c r="AP159" s="258"/>
      <c r="AQ159" s="258"/>
      <c r="AR159" s="258"/>
      <c r="AS159" s="258"/>
      <c r="AT159" s="258"/>
      <c r="AU159" s="258"/>
      <c r="AV159" s="258"/>
      <c r="AW159" s="258"/>
      <c r="AX159" s="258"/>
      <c r="AY159" s="258"/>
      <c r="AZ159" s="258"/>
      <c r="BA159" s="258"/>
      <c r="BB159" s="258"/>
      <c r="BC159" s="258"/>
      <c r="BD159" s="258"/>
      <c r="BE159" s="258"/>
      <c r="BF159" s="258"/>
      <c r="BG159" s="258"/>
      <c r="BH159" s="258"/>
      <c r="BI159" s="258"/>
      <c r="BJ159" s="258"/>
      <c r="BK159" s="258"/>
      <c r="BL159" s="258"/>
      <c r="NVA159" s="232"/>
    </row>
    <row r="160" spans="1:64 10037:10037" s="247" customFormat="1" ht="21" customHeight="1" x14ac:dyDescent="0.35">
      <c r="A160" s="241"/>
      <c r="B160" s="248"/>
      <c r="C160" s="242"/>
      <c r="D160" s="242"/>
      <c r="E160" s="242"/>
      <c r="F160" s="229"/>
      <c r="G160" s="229"/>
      <c r="H160" s="243"/>
      <c r="I160" s="244"/>
      <c r="J160" s="258"/>
      <c r="K160" s="258"/>
      <c r="L160" s="258"/>
      <c r="M160" s="243"/>
      <c r="N160" s="244"/>
      <c r="O160" s="258"/>
      <c r="P160" s="258"/>
      <c r="Q160" s="258"/>
      <c r="R160" s="258"/>
      <c r="S160" s="258"/>
      <c r="T160" s="258"/>
      <c r="U160" s="258"/>
      <c r="V160" s="258"/>
      <c r="W160" s="258"/>
      <c r="X160" s="258"/>
      <c r="Y160" s="258"/>
      <c r="Z160" s="258"/>
      <c r="AA160" s="243"/>
      <c r="AB160" s="243"/>
      <c r="AC160" s="258"/>
      <c r="AD160" s="258"/>
      <c r="AE160" s="258"/>
      <c r="AF160" s="258"/>
      <c r="AG160" s="258"/>
      <c r="AH160" s="258"/>
      <c r="AI160" s="258"/>
      <c r="AJ160" s="258"/>
      <c r="AK160" s="258"/>
      <c r="AL160" s="258"/>
      <c r="AM160" s="258"/>
      <c r="AN160" s="258"/>
      <c r="AO160" s="258"/>
      <c r="AP160" s="258"/>
      <c r="AQ160" s="258"/>
      <c r="AR160" s="258"/>
      <c r="AS160" s="258"/>
      <c r="AT160" s="258"/>
      <c r="AU160" s="258"/>
      <c r="AV160" s="258"/>
      <c r="AW160" s="258"/>
      <c r="AX160" s="258"/>
      <c r="AY160" s="258"/>
      <c r="AZ160" s="258"/>
      <c r="BA160" s="258"/>
      <c r="BB160" s="258"/>
      <c r="BC160" s="258"/>
      <c r="BD160" s="258"/>
      <c r="BE160" s="258"/>
      <c r="BF160" s="258"/>
      <c r="BG160" s="258"/>
      <c r="BH160" s="258"/>
      <c r="BI160" s="258"/>
      <c r="BJ160" s="258"/>
      <c r="BK160" s="258"/>
      <c r="BL160" s="258"/>
      <c r="NVA160" s="232"/>
    </row>
    <row r="161" spans="1:64 10037:10037" s="247" customFormat="1" ht="21" customHeight="1" x14ac:dyDescent="0.35">
      <c r="A161" s="241"/>
      <c r="B161" s="248"/>
      <c r="C161" s="242"/>
      <c r="D161" s="242"/>
      <c r="E161" s="242"/>
      <c r="F161" s="229"/>
      <c r="G161" s="229"/>
      <c r="H161" s="243"/>
      <c r="I161" s="244"/>
      <c r="J161" s="258"/>
      <c r="K161" s="258"/>
      <c r="L161" s="258"/>
      <c r="M161" s="243"/>
      <c r="N161" s="244"/>
      <c r="O161" s="258"/>
      <c r="P161" s="258"/>
      <c r="Q161" s="258"/>
      <c r="R161" s="258"/>
      <c r="S161" s="258"/>
      <c r="T161" s="258"/>
      <c r="U161" s="258"/>
      <c r="V161" s="258"/>
      <c r="W161" s="258"/>
      <c r="X161" s="258"/>
      <c r="Y161" s="258"/>
      <c r="Z161" s="258"/>
      <c r="AA161" s="243"/>
      <c r="AB161" s="243"/>
      <c r="AC161" s="258"/>
      <c r="AD161" s="258"/>
      <c r="AE161" s="258"/>
      <c r="AF161" s="258"/>
      <c r="AG161" s="258"/>
      <c r="AH161" s="258"/>
      <c r="AI161" s="258"/>
      <c r="AJ161" s="258"/>
      <c r="AK161" s="258"/>
      <c r="AL161" s="258"/>
      <c r="AM161" s="258"/>
      <c r="AN161" s="258"/>
      <c r="AO161" s="258"/>
      <c r="AP161" s="258"/>
      <c r="AQ161" s="258"/>
      <c r="AR161" s="258"/>
      <c r="AS161" s="258"/>
      <c r="AT161" s="258"/>
      <c r="AU161" s="258"/>
      <c r="AV161" s="258"/>
      <c r="AW161" s="258"/>
      <c r="AX161" s="258"/>
      <c r="AY161" s="258"/>
      <c r="AZ161" s="258"/>
      <c r="BA161" s="258"/>
      <c r="BB161" s="258"/>
      <c r="BC161" s="258"/>
      <c r="BD161" s="258"/>
      <c r="BE161" s="258"/>
      <c r="BF161" s="258"/>
      <c r="BG161" s="258"/>
      <c r="BH161" s="258"/>
      <c r="BI161" s="258"/>
      <c r="BJ161" s="258"/>
      <c r="BK161" s="258"/>
      <c r="BL161" s="258"/>
      <c r="NVA161" s="232"/>
    </row>
    <row r="162" spans="1:64 10037:10037" s="247" customFormat="1" ht="21" customHeight="1" x14ac:dyDescent="0.35">
      <c r="A162" s="241"/>
      <c r="B162" s="248"/>
      <c r="C162" s="242"/>
      <c r="D162" s="242"/>
      <c r="E162" s="242"/>
      <c r="F162" s="229"/>
      <c r="G162" s="229"/>
      <c r="H162" s="243"/>
      <c r="I162" s="244"/>
      <c r="J162" s="258"/>
      <c r="K162" s="258"/>
      <c r="L162" s="258"/>
      <c r="M162" s="243"/>
      <c r="N162" s="244"/>
      <c r="O162" s="258"/>
      <c r="P162" s="258"/>
      <c r="Q162" s="258"/>
      <c r="R162" s="258"/>
      <c r="S162" s="258"/>
      <c r="T162" s="258"/>
      <c r="U162" s="258"/>
      <c r="V162" s="258"/>
      <c r="W162" s="258"/>
      <c r="X162" s="258"/>
      <c r="Y162" s="258"/>
      <c r="Z162" s="258"/>
      <c r="AA162" s="243"/>
      <c r="AB162" s="243"/>
      <c r="AC162" s="258"/>
      <c r="AD162" s="258"/>
      <c r="AE162" s="258"/>
      <c r="AF162" s="258"/>
      <c r="AG162" s="258"/>
      <c r="AH162" s="258"/>
      <c r="AI162" s="258"/>
      <c r="AJ162" s="258"/>
      <c r="AK162" s="258"/>
      <c r="AL162" s="258"/>
      <c r="AM162" s="258"/>
      <c r="AN162" s="258"/>
      <c r="AO162" s="258"/>
      <c r="AP162" s="258"/>
      <c r="AQ162" s="258"/>
      <c r="AR162" s="258"/>
      <c r="AS162" s="258"/>
      <c r="AT162" s="258"/>
      <c r="AU162" s="258"/>
      <c r="AV162" s="258"/>
      <c r="AW162" s="258"/>
      <c r="AX162" s="258"/>
      <c r="AY162" s="258"/>
      <c r="AZ162" s="258"/>
      <c r="BA162" s="258"/>
      <c r="BB162" s="258"/>
      <c r="BC162" s="258"/>
      <c r="BD162" s="258"/>
      <c r="BE162" s="258"/>
      <c r="BF162" s="258"/>
      <c r="BG162" s="258"/>
      <c r="BH162" s="258"/>
      <c r="BI162" s="258"/>
      <c r="BJ162" s="258"/>
      <c r="BK162" s="258"/>
      <c r="BL162" s="258"/>
      <c r="NVA162" s="232"/>
    </row>
    <row r="163" spans="1:64 10037:10037" s="247" customFormat="1" ht="21" customHeight="1" x14ac:dyDescent="0.35">
      <c r="A163" s="241"/>
      <c r="B163" s="248"/>
      <c r="C163" s="242"/>
      <c r="D163" s="242"/>
      <c r="E163" s="242"/>
      <c r="F163" s="229"/>
      <c r="G163" s="229"/>
      <c r="H163" s="243"/>
      <c r="I163" s="244"/>
      <c r="J163" s="258"/>
      <c r="K163" s="258"/>
      <c r="L163" s="258"/>
      <c r="M163" s="243"/>
      <c r="N163" s="244"/>
      <c r="O163" s="258"/>
      <c r="P163" s="258"/>
      <c r="Q163" s="258"/>
      <c r="R163" s="258"/>
      <c r="S163" s="258"/>
      <c r="T163" s="258"/>
      <c r="U163" s="258"/>
      <c r="V163" s="258"/>
      <c r="W163" s="258"/>
      <c r="X163" s="258"/>
      <c r="Y163" s="258"/>
      <c r="Z163" s="258"/>
      <c r="AA163" s="243"/>
      <c r="AB163" s="243"/>
      <c r="AC163" s="258"/>
      <c r="AD163" s="258"/>
      <c r="AE163" s="258"/>
      <c r="AF163" s="258"/>
      <c r="AG163" s="258"/>
      <c r="AH163" s="258"/>
      <c r="AI163" s="258"/>
      <c r="AJ163" s="258"/>
      <c r="AK163" s="258"/>
      <c r="AL163" s="258"/>
      <c r="AM163" s="258"/>
      <c r="AN163" s="258"/>
      <c r="AO163" s="258"/>
      <c r="AP163" s="258"/>
      <c r="AQ163" s="258"/>
      <c r="AR163" s="258"/>
      <c r="AS163" s="258"/>
      <c r="AT163" s="258"/>
      <c r="AU163" s="258"/>
      <c r="AV163" s="258"/>
      <c r="AW163" s="258"/>
      <c r="AX163" s="258"/>
      <c r="AY163" s="258"/>
      <c r="AZ163" s="258"/>
      <c r="BA163" s="258"/>
      <c r="BB163" s="258"/>
      <c r="BC163" s="258"/>
      <c r="BD163" s="258"/>
      <c r="BE163" s="258"/>
      <c r="BF163" s="258"/>
      <c r="BG163" s="258"/>
      <c r="BH163" s="258"/>
      <c r="BI163" s="258"/>
      <c r="BJ163" s="258"/>
      <c r="BK163" s="258"/>
      <c r="BL163" s="258"/>
      <c r="NVA163" s="232"/>
    </row>
    <row r="164" spans="1:64 10037:10037" s="247" customFormat="1" ht="21" customHeight="1" x14ac:dyDescent="0.35">
      <c r="A164" s="241"/>
      <c r="B164" s="248"/>
      <c r="C164" s="242"/>
      <c r="D164" s="242"/>
      <c r="E164" s="242"/>
      <c r="F164" s="229"/>
      <c r="G164" s="229"/>
      <c r="H164" s="243"/>
      <c r="I164" s="244"/>
      <c r="J164" s="258"/>
      <c r="K164" s="258"/>
      <c r="L164" s="258"/>
      <c r="M164" s="243"/>
      <c r="N164" s="244"/>
      <c r="O164" s="258"/>
      <c r="P164" s="258"/>
      <c r="Q164" s="258"/>
      <c r="R164" s="258"/>
      <c r="S164" s="258"/>
      <c r="T164" s="258"/>
      <c r="U164" s="258"/>
      <c r="V164" s="258"/>
      <c r="W164" s="258"/>
      <c r="X164" s="258"/>
      <c r="Y164" s="258"/>
      <c r="Z164" s="258"/>
      <c r="AA164" s="243"/>
      <c r="AB164" s="243"/>
      <c r="AC164" s="258"/>
      <c r="AD164" s="258"/>
      <c r="AE164" s="258"/>
      <c r="AF164" s="258"/>
      <c r="AG164" s="258"/>
      <c r="AH164" s="258"/>
      <c r="AI164" s="258"/>
      <c r="AJ164" s="258"/>
      <c r="AK164" s="258"/>
      <c r="AL164" s="258"/>
      <c r="AM164" s="258"/>
      <c r="AN164" s="258"/>
      <c r="AO164" s="258"/>
      <c r="AP164" s="258"/>
      <c r="AQ164" s="258"/>
      <c r="AR164" s="258"/>
      <c r="AS164" s="258"/>
      <c r="AT164" s="258"/>
      <c r="AU164" s="258"/>
      <c r="AV164" s="258"/>
      <c r="AW164" s="258"/>
      <c r="AX164" s="258"/>
      <c r="AY164" s="258"/>
      <c r="AZ164" s="258"/>
      <c r="BA164" s="258"/>
      <c r="BB164" s="258"/>
      <c r="BC164" s="258"/>
      <c r="BD164" s="258"/>
      <c r="BE164" s="258"/>
      <c r="BF164" s="258"/>
      <c r="BG164" s="258"/>
      <c r="BH164" s="258"/>
      <c r="BI164" s="258"/>
      <c r="BJ164" s="258"/>
      <c r="BK164" s="258"/>
      <c r="BL164" s="258"/>
      <c r="NVA164" s="232"/>
    </row>
    <row r="165" spans="1:64 10037:10037" s="247" customFormat="1" ht="21" customHeight="1" x14ac:dyDescent="0.35">
      <c r="A165" s="241"/>
      <c r="B165" s="248"/>
      <c r="C165" s="242"/>
      <c r="D165" s="242"/>
      <c r="E165" s="242"/>
      <c r="F165" s="229"/>
      <c r="G165" s="229"/>
      <c r="H165" s="243"/>
      <c r="I165" s="244"/>
      <c r="J165" s="258"/>
      <c r="K165" s="258"/>
      <c r="L165" s="258"/>
      <c r="M165" s="243"/>
      <c r="N165" s="244"/>
      <c r="O165" s="258"/>
      <c r="P165" s="258"/>
      <c r="Q165" s="258"/>
      <c r="R165" s="258"/>
      <c r="S165" s="258"/>
      <c r="T165" s="258"/>
      <c r="U165" s="258"/>
      <c r="V165" s="258"/>
      <c r="W165" s="258"/>
      <c r="X165" s="258"/>
      <c r="Y165" s="258"/>
      <c r="Z165" s="258"/>
      <c r="AA165" s="243"/>
      <c r="AB165" s="243"/>
      <c r="AC165" s="258"/>
      <c r="AD165" s="258"/>
      <c r="AE165" s="258"/>
      <c r="AF165" s="258"/>
      <c r="AG165" s="258"/>
      <c r="AH165" s="258"/>
      <c r="AI165" s="258"/>
      <c r="AJ165" s="258"/>
      <c r="AK165" s="258"/>
      <c r="AL165" s="258"/>
      <c r="AM165" s="258"/>
      <c r="AN165" s="258"/>
      <c r="AO165" s="258"/>
      <c r="AP165" s="258"/>
      <c r="AQ165" s="258"/>
      <c r="AR165" s="258"/>
      <c r="AS165" s="258"/>
      <c r="AT165" s="258"/>
      <c r="AU165" s="258"/>
      <c r="AV165" s="258"/>
      <c r="AW165" s="258"/>
      <c r="AX165" s="258"/>
      <c r="AY165" s="258"/>
      <c r="AZ165" s="258"/>
      <c r="BA165" s="258"/>
      <c r="BB165" s="258"/>
      <c r="BC165" s="258"/>
      <c r="BD165" s="258"/>
      <c r="BE165" s="258"/>
      <c r="BF165" s="258"/>
      <c r="BG165" s="258"/>
      <c r="BH165" s="258"/>
      <c r="BI165" s="258"/>
      <c r="BJ165" s="258"/>
      <c r="BK165" s="258"/>
      <c r="BL165" s="258"/>
      <c r="NVA165" s="232"/>
    </row>
    <row r="166" spans="1:64 10037:10037" s="247" customFormat="1" ht="21" customHeight="1" x14ac:dyDescent="0.35">
      <c r="A166" s="241"/>
      <c r="B166" s="248"/>
      <c r="C166" s="242"/>
      <c r="D166" s="242"/>
      <c r="E166" s="242"/>
      <c r="F166" s="229"/>
      <c r="G166" s="229"/>
      <c r="H166" s="243"/>
      <c r="I166" s="244"/>
      <c r="J166" s="258"/>
      <c r="K166" s="258"/>
      <c r="L166" s="258"/>
      <c r="M166" s="243"/>
      <c r="N166" s="244"/>
      <c r="O166" s="258"/>
      <c r="P166" s="258"/>
      <c r="Q166" s="258"/>
      <c r="R166" s="258"/>
      <c r="S166" s="258"/>
      <c r="T166" s="258"/>
      <c r="U166" s="258"/>
      <c r="V166" s="258"/>
      <c r="W166" s="258"/>
      <c r="X166" s="258"/>
      <c r="Y166" s="258"/>
      <c r="Z166" s="258"/>
      <c r="AA166" s="243"/>
      <c r="AB166" s="243"/>
      <c r="AC166" s="258"/>
      <c r="AD166" s="258"/>
      <c r="AE166" s="258"/>
      <c r="AF166" s="258"/>
      <c r="AG166" s="258"/>
      <c r="AH166" s="258"/>
      <c r="AI166" s="258"/>
      <c r="AJ166" s="258"/>
      <c r="AK166" s="258"/>
      <c r="AL166" s="258"/>
      <c r="AM166" s="258"/>
      <c r="AN166" s="258"/>
      <c r="AO166" s="258"/>
      <c r="AP166" s="258"/>
      <c r="AQ166" s="258"/>
      <c r="AR166" s="258"/>
      <c r="AS166" s="258"/>
      <c r="AT166" s="258"/>
      <c r="AU166" s="258"/>
      <c r="AV166" s="258"/>
      <c r="AW166" s="258"/>
      <c r="AX166" s="258"/>
      <c r="AY166" s="258"/>
      <c r="AZ166" s="258"/>
      <c r="BA166" s="258"/>
      <c r="BB166" s="258"/>
      <c r="BC166" s="258"/>
      <c r="BD166" s="258"/>
      <c r="BE166" s="258"/>
      <c r="BF166" s="258"/>
      <c r="BG166" s="258"/>
      <c r="BH166" s="258"/>
      <c r="BI166" s="258"/>
      <c r="BJ166" s="258"/>
      <c r="BK166" s="258"/>
      <c r="BL166" s="258"/>
      <c r="NVA166" s="232"/>
    </row>
    <row r="167" spans="1:64 10037:10037" s="247" customFormat="1" ht="21" customHeight="1" x14ac:dyDescent="0.35">
      <c r="A167" s="241"/>
      <c r="B167" s="248"/>
      <c r="C167" s="242"/>
      <c r="D167" s="242"/>
      <c r="E167" s="242"/>
      <c r="F167" s="229"/>
      <c r="G167" s="229"/>
      <c r="H167" s="243"/>
      <c r="I167" s="244"/>
      <c r="J167" s="258"/>
      <c r="K167" s="258"/>
      <c r="L167" s="258"/>
      <c r="M167" s="243"/>
      <c r="N167" s="244"/>
      <c r="O167" s="258"/>
      <c r="P167" s="258"/>
      <c r="Q167" s="258"/>
      <c r="R167" s="258"/>
      <c r="S167" s="258"/>
      <c r="T167" s="258"/>
      <c r="U167" s="258"/>
      <c r="V167" s="258"/>
      <c r="W167" s="258"/>
      <c r="X167" s="258"/>
      <c r="Y167" s="258"/>
      <c r="Z167" s="258"/>
      <c r="AA167" s="243"/>
      <c r="AB167" s="243"/>
      <c r="AC167" s="258"/>
      <c r="AD167" s="258"/>
      <c r="AE167" s="258"/>
      <c r="AF167" s="258"/>
      <c r="AG167" s="258"/>
      <c r="AH167" s="258"/>
      <c r="AI167" s="258"/>
      <c r="AJ167" s="258"/>
      <c r="AK167" s="258"/>
      <c r="AL167" s="258"/>
      <c r="AM167" s="258"/>
      <c r="AN167" s="258"/>
      <c r="AO167" s="258"/>
      <c r="AP167" s="258"/>
      <c r="AQ167" s="258"/>
      <c r="AR167" s="258"/>
      <c r="AS167" s="258"/>
      <c r="AT167" s="258"/>
      <c r="AU167" s="258"/>
      <c r="AV167" s="258"/>
      <c r="AW167" s="258"/>
      <c r="AX167" s="258"/>
      <c r="AY167" s="258"/>
      <c r="AZ167" s="258"/>
      <c r="BA167" s="258"/>
      <c r="BB167" s="258"/>
      <c r="BC167" s="258"/>
      <c r="BD167" s="258"/>
      <c r="BE167" s="258"/>
      <c r="BF167" s="258"/>
      <c r="BG167" s="258"/>
      <c r="BH167" s="258"/>
      <c r="BI167" s="258"/>
      <c r="BJ167" s="258"/>
      <c r="BK167" s="258"/>
      <c r="BL167" s="258"/>
      <c r="NVA167" s="232"/>
    </row>
    <row r="168" spans="1:64 10037:10037" s="247" customFormat="1" ht="21" customHeight="1" x14ac:dyDescent="0.35">
      <c r="A168" s="241"/>
      <c r="B168" s="248"/>
      <c r="C168" s="242"/>
      <c r="D168" s="242"/>
      <c r="E168" s="242"/>
      <c r="F168" s="229"/>
      <c r="G168" s="229"/>
      <c r="H168" s="243"/>
      <c r="I168" s="244"/>
      <c r="J168" s="258"/>
      <c r="K168" s="258"/>
      <c r="L168" s="258"/>
      <c r="M168" s="243"/>
      <c r="N168" s="244"/>
      <c r="O168" s="258"/>
      <c r="P168" s="258"/>
      <c r="Q168" s="258"/>
      <c r="R168" s="258"/>
      <c r="S168" s="258"/>
      <c r="T168" s="258"/>
      <c r="U168" s="258"/>
      <c r="V168" s="258"/>
      <c r="W168" s="258"/>
      <c r="X168" s="258"/>
      <c r="Y168" s="258"/>
      <c r="Z168" s="258"/>
      <c r="AA168" s="243"/>
      <c r="AB168" s="243"/>
      <c r="AC168" s="258"/>
      <c r="AD168" s="258"/>
      <c r="AE168" s="258"/>
      <c r="AF168" s="258"/>
      <c r="AG168" s="258"/>
      <c r="AH168" s="258"/>
      <c r="AI168" s="258"/>
      <c r="AJ168" s="258"/>
      <c r="AK168" s="258"/>
      <c r="AL168" s="258"/>
      <c r="AM168" s="258"/>
      <c r="AN168" s="258"/>
      <c r="AO168" s="258"/>
      <c r="AP168" s="258"/>
      <c r="AQ168" s="258"/>
      <c r="AR168" s="258"/>
      <c r="AS168" s="258"/>
      <c r="AT168" s="258"/>
      <c r="AU168" s="258"/>
      <c r="AV168" s="258"/>
      <c r="AW168" s="258"/>
      <c r="AX168" s="258"/>
      <c r="AY168" s="258"/>
      <c r="AZ168" s="258"/>
      <c r="BA168" s="258"/>
      <c r="BB168" s="258"/>
      <c r="BC168" s="258"/>
      <c r="BD168" s="258"/>
      <c r="BE168" s="258"/>
      <c r="BF168" s="258"/>
      <c r="BG168" s="258"/>
      <c r="BH168" s="258"/>
      <c r="BI168" s="258"/>
      <c r="BJ168" s="258"/>
      <c r="BK168" s="258"/>
      <c r="BL168" s="258"/>
      <c r="NVA168" s="232"/>
    </row>
    <row r="169" spans="1:64 10037:10037" s="247" customFormat="1" ht="21" customHeight="1" x14ac:dyDescent="0.35">
      <c r="A169" s="241"/>
      <c r="B169" s="252"/>
      <c r="C169" s="242"/>
      <c r="D169" s="242"/>
      <c r="E169" s="242"/>
      <c r="F169" s="229"/>
      <c r="G169" s="229"/>
      <c r="H169" s="243"/>
      <c r="I169" s="244"/>
      <c r="J169" s="258"/>
      <c r="K169" s="258"/>
      <c r="L169" s="258"/>
      <c r="M169" s="243"/>
      <c r="N169" s="244"/>
      <c r="O169" s="258"/>
      <c r="P169" s="258"/>
      <c r="Q169" s="258"/>
      <c r="R169" s="258"/>
      <c r="S169" s="258"/>
      <c r="T169" s="258"/>
      <c r="U169" s="258"/>
      <c r="V169" s="258"/>
      <c r="W169" s="258"/>
      <c r="X169" s="258"/>
      <c r="Y169" s="258"/>
      <c r="Z169" s="258"/>
      <c r="AA169" s="243"/>
      <c r="AB169" s="243"/>
      <c r="AC169" s="258"/>
      <c r="AD169" s="258"/>
      <c r="AE169" s="258"/>
      <c r="AF169" s="258"/>
      <c r="AG169" s="258"/>
      <c r="AH169" s="258"/>
      <c r="AI169" s="258"/>
      <c r="AJ169" s="258"/>
      <c r="AK169" s="258"/>
      <c r="AL169" s="258"/>
      <c r="AM169" s="258"/>
      <c r="AN169" s="258"/>
      <c r="AO169" s="258"/>
      <c r="AP169" s="258"/>
      <c r="AQ169" s="258"/>
      <c r="AR169" s="258"/>
      <c r="AS169" s="258"/>
      <c r="AT169" s="258"/>
      <c r="AU169" s="258"/>
      <c r="AV169" s="258"/>
      <c r="AW169" s="258"/>
      <c r="AX169" s="258"/>
      <c r="AY169" s="258"/>
      <c r="AZ169" s="258"/>
      <c r="BA169" s="258"/>
      <c r="BB169" s="258"/>
      <c r="BC169" s="258"/>
      <c r="BD169" s="258"/>
      <c r="BE169" s="258"/>
      <c r="BF169" s="258"/>
      <c r="BG169" s="258"/>
      <c r="BH169" s="258"/>
      <c r="BI169" s="258"/>
      <c r="BJ169" s="258"/>
      <c r="BK169" s="258"/>
      <c r="BL169" s="258"/>
      <c r="NVA169" s="232"/>
    </row>
    <row r="170" spans="1:64 10037:10037" s="247" customFormat="1" ht="21" customHeight="1" x14ac:dyDescent="0.35">
      <c r="A170" s="241"/>
      <c r="B170" s="253"/>
      <c r="C170" s="242"/>
      <c r="D170" s="242"/>
      <c r="E170" s="242"/>
      <c r="F170" s="229"/>
      <c r="G170" s="229"/>
      <c r="H170" s="243"/>
      <c r="I170" s="244"/>
      <c r="J170" s="258"/>
      <c r="K170" s="258"/>
      <c r="L170" s="258"/>
      <c r="M170" s="243"/>
      <c r="N170" s="244"/>
      <c r="O170" s="258"/>
      <c r="P170" s="258"/>
      <c r="Q170" s="258"/>
      <c r="R170" s="258"/>
      <c r="S170" s="258"/>
      <c r="T170" s="258"/>
      <c r="U170" s="258"/>
      <c r="V170" s="258"/>
      <c r="W170" s="258"/>
      <c r="X170" s="258"/>
      <c r="Y170" s="258"/>
      <c r="Z170" s="258"/>
      <c r="AA170" s="243"/>
      <c r="AB170" s="243"/>
      <c r="AC170" s="258"/>
      <c r="AD170" s="258"/>
      <c r="AE170" s="258"/>
      <c r="AF170" s="258"/>
      <c r="AG170" s="258"/>
      <c r="AH170" s="258"/>
      <c r="AI170" s="258"/>
      <c r="AJ170" s="258"/>
      <c r="AK170" s="258"/>
      <c r="AL170" s="258"/>
      <c r="AM170" s="258"/>
      <c r="AN170" s="258"/>
      <c r="AO170" s="258"/>
      <c r="AP170" s="258"/>
      <c r="AQ170" s="258"/>
      <c r="AR170" s="258"/>
      <c r="AS170" s="258"/>
      <c r="AT170" s="258"/>
      <c r="AU170" s="258"/>
      <c r="AV170" s="258"/>
      <c r="AW170" s="258"/>
      <c r="AX170" s="258"/>
      <c r="AY170" s="258"/>
      <c r="AZ170" s="258"/>
      <c r="BA170" s="258"/>
      <c r="BB170" s="258"/>
      <c r="BC170" s="258"/>
      <c r="BD170" s="258"/>
      <c r="BE170" s="258"/>
      <c r="BF170" s="258"/>
      <c r="BG170" s="258"/>
      <c r="BH170" s="258"/>
      <c r="BI170" s="258"/>
      <c r="BJ170" s="258"/>
      <c r="BK170" s="258"/>
      <c r="BL170" s="258"/>
      <c r="NVA170" s="232"/>
    </row>
    <row r="171" spans="1:64 10037:10037" s="247" customFormat="1" ht="21" customHeight="1" x14ac:dyDescent="0.35">
      <c r="A171" s="241"/>
      <c r="B171" s="253"/>
      <c r="C171" s="242"/>
      <c r="D171" s="242"/>
      <c r="E171" s="242"/>
      <c r="F171" s="229"/>
      <c r="G171" s="229"/>
      <c r="H171" s="243"/>
      <c r="I171" s="244"/>
      <c r="J171" s="258"/>
      <c r="K171" s="258"/>
      <c r="L171" s="258"/>
      <c r="M171" s="243"/>
      <c r="N171" s="244"/>
      <c r="O171" s="258"/>
      <c r="P171" s="258"/>
      <c r="Q171" s="258"/>
      <c r="R171" s="258"/>
      <c r="S171" s="258"/>
      <c r="T171" s="258"/>
      <c r="U171" s="258"/>
      <c r="V171" s="258"/>
      <c r="W171" s="258"/>
      <c r="X171" s="258"/>
      <c r="Y171" s="258"/>
      <c r="Z171" s="258"/>
      <c r="AA171" s="243"/>
      <c r="AB171" s="243"/>
      <c r="AC171" s="258"/>
      <c r="AD171" s="258"/>
      <c r="AE171" s="258"/>
      <c r="AF171" s="258"/>
      <c r="AG171" s="258"/>
      <c r="AH171" s="258"/>
      <c r="AI171" s="258"/>
      <c r="AJ171" s="258"/>
      <c r="AK171" s="258"/>
      <c r="AL171" s="258"/>
      <c r="AM171" s="258"/>
      <c r="AN171" s="258"/>
      <c r="AO171" s="258"/>
      <c r="AP171" s="258"/>
      <c r="AQ171" s="258"/>
      <c r="AR171" s="258"/>
      <c r="AS171" s="258"/>
      <c r="AT171" s="258"/>
      <c r="AU171" s="258"/>
      <c r="AV171" s="258"/>
      <c r="AW171" s="258"/>
      <c r="AX171" s="258"/>
      <c r="AY171" s="258"/>
      <c r="AZ171" s="258"/>
      <c r="BA171" s="258"/>
      <c r="BB171" s="258"/>
      <c r="BC171" s="258"/>
      <c r="BD171" s="258"/>
      <c r="BE171" s="258"/>
      <c r="BF171" s="258"/>
      <c r="BG171" s="258"/>
      <c r="BH171" s="258"/>
      <c r="BI171" s="258"/>
      <c r="BJ171" s="258"/>
      <c r="BK171" s="258"/>
      <c r="BL171" s="258"/>
      <c r="NVA171" s="232"/>
    </row>
    <row r="172" spans="1:64 10037:10037" s="247" customFormat="1" ht="21" customHeight="1" x14ac:dyDescent="0.35">
      <c r="A172" s="241"/>
      <c r="B172" s="253"/>
      <c r="C172" s="242"/>
      <c r="D172" s="242"/>
      <c r="E172" s="242"/>
      <c r="F172" s="229"/>
      <c r="G172" s="229"/>
      <c r="H172" s="243"/>
      <c r="I172" s="244"/>
      <c r="J172" s="258"/>
      <c r="K172" s="258"/>
      <c r="L172" s="258"/>
      <c r="M172" s="243"/>
      <c r="N172" s="244"/>
      <c r="O172" s="258"/>
      <c r="P172" s="258"/>
      <c r="Q172" s="258"/>
      <c r="R172" s="258"/>
      <c r="S172" s="258"/>
      <c r="T172" s="258"/>
      <c r="U172" s="258"/>
      <c r="V172" s="258"/>
      <c r="W172" s="258"/>
      <c r="X172" s="258"/>
      <c r="Y172" s="258"/>
      <c r="Z172" s="258"/>
      <c r="AA172" s="243"/>
      <c r="AB172" s="243"/>
      <c r="AC172" s="258"/>
      <c r="AD172" s="258"/>
      <c r="AE172" s="258"/>
      <c r="AF172" s="258"/>
      <c r="AG172" s="258"/>
      <c r="AH172" s="258"/>
      <c r="AI172" s="258"/>
      <c r="AJ172" s="258"/>
      <c r="AK172" s="258"/>
      <c r="AL172" s="258"/>
      <c r="AM172" s="258"/>
      <c r="AN172" s="258"/>
      <c r="AO172" s="258"/>
      <c r="AP172" s="258"/>
      <c r="AQ172" s="258"/>
      <c r="AR172" s="258"/>
      <c r="AS172" s="258"/>
      <c r="AT172" s="258"/>
      <c r="AU172" s="258"/>
      <c r="AV172" s="258"/>
      <c r="AW172" s="258"/>
      <c r="AX172" s="258"/>
      <c r="AY172" s="258"/>
      <c r="AZ172" s="258"/>
      <c r="BA172" s="258"/>
      <c r="BB172" s="258"/>
      <c r="BC172" s="258"/>
      <c r="BD172" s="258"/>
      <c r="BE172" s="258"/>
      <c r="BF172" s="258"/>
      <c r="BG172" s="258"/>
      <c r="BH172" s="258"/>
      <c r="BI172" s="258"/>
      <c r="BJ172" s="258"/>
      <c r="BK172" s="258"/>
      <c r="BL172" s="258"/>
      <c r="NVA172" s="232"/>
    </row>
    <row r="173" spans="1:64 10037:10037" s="247" customFormat="1" ht="21" customHeight="1" x14ac:dyDescent="0.35">
      <c r="A173" s="241"/>
      <c r="B173" s="252"/>
      <c r="C173" s="242"/>
      <c r="D173" s="242"/>
      <c r="E173" s="242"/>
      <c r="F173" s="229"/>
      <c r="G173" s="229"/>
      <c r="H173" s="243"/>
      <c r="I173" s="244"/>
      <c r="J173" s="258"/>
      <c r="K173" s="258"/>
      <c r="L173" s="258"/>
      <c r="M173" s="243"/>
      <c r="N173" s="244"/>
      <c r="O173" s="258"/>
      <c r="P173" s="258"/>
      <c r="Q173" s="258"/>
      <c r="R173" s="258"/>
      <c r="S173" s="258"/>
      <c r="T173" s="258"/>
      <c r="U173" s="258"/>
      <c r="V173" s="258"/>
      <c r="W173" s="258"/>
      <c r="X173" s="258"/>
      <c r="Y173" s="258"/>
      <c r="Z173" s="258"/>
      <c r="AA173" s="243"/>
      <c r="AB173" s="243"/>
      <c r="AC173" s="258"/>
      <c r="AD173" s="258"/>
      <c r="AE173" s="258"/>
      <c r="AF173" s="258"/>
      <c r="AG173" s="258"/>
      <c r="AH173" s="258"/>
      <c r="AI173" s="258"/>
      <c r="AJ173" s="258"/>
      <c r="AK173" s="258"/>
      <c r="AL173" s="258"/>
      <c r="AM173" s="258"/>
      <c r="AN173" s="258"/>
      <c r="AO173" s="258"/>
      <c r="AP173" s="258"/>
      <c r="AQ173" s="258"/>
      <c r="AR173" s="258"/>
      <c r="AS173" s="258"/>
      <c r="AT173" s="258"/>
      <c r="AU173" s="258"/>
      <c r="AV173" s="258"/>
      <c r="AW173" s="258"/>
      <c r="AX173" s="258"/>
      <c r="AY173" s="258"/>
      <c r="AZ173" s="258"/>
      <c r="BA173" s="258"/>
      <c r="BB173" s="258"/>
      <c r="BC173" s="258"/>
      <c r="BD173" s="258"/>
      <c r="BE173" s="258"/>
      <c r="BF173" s="258"/>
      <c r="BG173" s="258"/>
      <c r="BH173" s="258"/>
      <c r="BI173" s="258"/>
      <c r="BJ173" s="258"/>
      <c r="BK173" s="258"/>
      <c r="BL173" s="258"/>
      <c r="NVA173" s="232"/>
    </row>
    <row r="174" spans="1:64 10037:10037" s="247" customFormat="1" ht="21" customHeight="1" x14ac:dyDescent="0.35">
      <c r="A174" s="241"/>
      <c r="B174" s="248"/>
      <c r="C174" s="242"/>
      <c r="D174" s="242"/>
      <c r="E174" s="242"/>
      <c r="F174" s="229"/>
      <c r="G174" s="229"/>
      <c r="H174" s="243"/>
      <c r="I174" s="244"/>
      <c r="J174" s="258"/>
      <c r="K174" s="258"/>
      <c r="L174" s="258"/>
      <c r="M174" s="243"/>
      <c r="N174" s="244"/>
      <c r="O174" s="258"/>
      <c r="P174" s="258"/>
      <c r="Q174" s="258"/>
      <c r="R174" s="258"/>
      <c r="S174" s="258"/>
      <c r="T174" s="258"/>
      <c r="U174" s="258"/>
      <c r="V174" s="258"/>
      <c r="W174" s="258"/>
      <c r="X174" s="258"/>
      <c r="Y174" s="258"/>
      <c r="Z174" s="258"/>
      <c r="AA174" s="243"/>
      <c r="AB174" s="243"/>
      <c r="AC174" s="258"/>
      <c r="AD174" s="258"/>
      <c r="AE174" s="258"/>
      <c r="AF174" s="258"/>
      <c r="AG174" s="258"/>
      <c r="AH174" s="258"/>
      <c r="AI174" s="258"/>
      <c r="AJ174" s="258"/>
      <c r="AK174" s="258"/>
      <c r="AL174" s="258"/>
      <c r="AM174" s="258"/>
      <c r="AN174" s="258"/>
      <c r="AO174" s="258"/>
      <c r="AP174" s="258"/>
      <c r="AQ174" s="258"/>
      <c r="AR174" s="258"/>
      <c r="AS174" s="258"/>
      <c r="AT174" s="258"/>
      <c r="AU174" s="258"/>
      <c r="AV174" s="258"/>
      <c r="AW174" s="258"/>
      <c r="AX174" s="258"/>
      <c r="AY174" s="258"/>
      <c r="AZ174" s="258"/>
      <c r="BA174" s="258"/>
      <c r="BB174" s="258"/>
      <c r="BC174" s="258"/>
      <c r="BD174" s="258"/>
      <c r="BE174" s="258"/>
      <c r="BF174" s="258"/>
      <c r="BG174" s="258"/>
      <c r="BH174" s="258"/>
      <c r="BI174" s="258"/>
      <c r="BJ174" s="258"/>
      <c r="BK174" s="258"/>
      <c r="BL174" s="258"/>
      <c r="NVA174" s="232"/>
    </row>
    <row r="175" spans="1:64 10037:10037" s="247" customFormat="1" ht="21" customHeight="1" x14ac:dyDescent="0.35">
      <c r="A175" s="241"/>
      <c r="B175" s="248"/>
      <c r="C175" s="242"/>
      <c r="D175" s="242"/>
      <c r="E175" s="242"/>
      <c r="F175" s="229"/>
      <c r="G175" s="229"/>
      <c r="H175" s="243"/>
      <c r="I175" s="244"/>
      <c r="J175" s="258"/>
      <c r="K175" s="258"/>
      <c r="L175" s="258"/>
      <c r="M175" s="243"/>
      <c r="N175" s="244"/>
      <c r="O175" s="258"/>
      <c r="P175" s="258"/>
      <c r="Q175" s="258"/>
      <c r="R175" s="258"/>
      <c r="S175" s="258"/>
      <c r="T175" s="258"/>
      <c r="U175" s="258"/>
      <c r="V175" s="258"/>
      <c r="W175" s="258"/>
      <c r="X175" s="258"/>
      <c r="Y175" s="258"/>
      <c r="Z175" s="258"/>
      <c r="AA175" s="243"/>
      <c r="AB175" s="243"/>
      <c r="AC175" s="258"/>
      <c r="AD175" s="258"/>
      <c r="AE175" s="258"/>
      <c r="AF175" s="258"/>
      <c r="AG175" s="258"/>
      <c r="AH175" s="258"/>
      <c r="AI175" s="258"/>
      <c r="AJ175" s="258"/>
      <c r="AK175" s="258"/>
      <c r="AL175" s="258"/>
      <c r="AM175" s="258"/>
      <c r="AN175" s="258"/>
      <c r="AO175" s="258"/>
      <c r="AP175" s="258"/>
      <c r="AQ175" s="258"/>
      <c r="AR175" s="258"/>
      <c r="AS175" s="258"/>
      <c r="AT175" s="258"/>
      <c r="AU175" s="258"/>
      <c r="AV175" s="258"/>
      <c r="AW175" s="258"/>
      <c r="AX175" s="258"/>
      <c r="AY175" s="258"/>
      <c r="AZ175" s="258"/>
      <c r="BA175" s="258"/>
      <c r="BB175" s="258"/>
      <c r="BC175" s="258"/>
      <c r="BD175" s="258"/>
      <c r="BE175" s="258"/>
      <c r="BF175" s="258"/>
      <c r="BG175" s="258"/>
      <c r="BH175" s="258"/>
      <c r="BI175" s="258"/>
      <c r="BJ175" s="258"/>
      <c r="BK175" s="258"/>
      <c r="BL175" s="258"/>
      <c r="NVA175" s="232"/>
    </row>
    <row r="176" spans="1:64 10037:10037" s="247" customFormat="1" ht="21" customHeight="1" x14ac:dyDescent="0.35">
      <c r="A176" s="241"/>
      <c r="B176" s="248"/>
      <c r="C176" s="242"/>
      <c r="D176" s="242"/>
      <c r="E176" s="242"/>
      <c r="F176" s="229"/>
      <c r="G176" s="229"/>
      <c r="H176" s="243"/>
      <c r="I176" s="244"/>
      <c r="J176" s="258"/>
      <c r="K176" s="258"/>
      <c r="L176" s="258"/>
      <c r="M176" s="243"/>
      <c r="N176" s="244"/>
      <c r="O176" s="258"/>
      <c r="P176" s="258"/>
      <c r="Q176" s="258"/>
      <c r="R176" s="258"/>
      <c r="S176" s="258"/>
      <c r="T176" s="258"/>
      <c r="U176" s="258"/>
      <c r="V176" s="258"/>
      <c r="W176" s="258"/>
      <c r="X176" s="258"/>
      <c r="Y176" s="258"/>
      <c r="Z176" s="258"/>
      <c r="AA176" s="243"/>
      <c r="AB176" s="243"/>
      <c r="AC176" s="258"/>
      <c r="AD176" s="258"/>
      <c r="AE176" s="258"/>
      <c r="AF176" s="258"/>
      <c r="AG176" s="258"/>
      <c r="AH176" s="258"/>
      <c r="AI176" s="258"/>
      <c r="AJ176" s="258"/>
      <c r="AK176" s="258"/>
      <c r="AL176" s="258"/>
      <c r="AM176" s="258"/>
      <c r="AN176" s="258"/>
      <c r="AO176" s="258"/>
      <c r="AP176" s="258"/>
      <c r="AQ176" s="258"/>
      <c r="AR176" s="258"/>
      <c r="AS176" s="258"/>
      <c r="AT176" s="258"/>
      <c r="AU176" s="258"/>
      <c r="AV176" s="258"/>
      <c r="AW176" s="258"/>
      <c r="AX176" s="258"/>
      <c r="AY176" s="258"/>
      <c r="AZ176" s="258"/>
      <c r="BA176" s="258"/>
      <c r="BB176" s="258"/>
      <c r="BC176" s="258"/>
      <c r="BD176" s="258"/>
      <c r="BE176" s="258"/>
      <c r="BF176" s="258"/>
      <c r="BG176" s="258"/>
      <c r="BH176" s="258"/>
      <c r="BI176" s="258"/>
      <c r="BJ176" s="258"/>
      <c r="BK176" s="258"/>
      <c r="BL176" s="258"/>
      <c r="NVA176" s="232"/>
    </row>
    <row r="177" spans="1:64 10037:10037" s="247" customFormat="1" ht="21" customHeight="1" x14ac:dyDescent="0.35">
      <c r="A177" s="241"/>
      <c r="B177" s="250"/>
      <c r="C177" s="242"/>
      <c r="D177" s="242"/>
      <c r="E177" s="242"/>
      <c r="F177" s="229"/>
      <c r="G177" s="229"/>
      <c r="H177" s="243"/>
      <c r="I177" s="244"/>
      <c r="J177" s="258"/>
      <c r="K177" s="258"/>
      <c r="L177" s="258"/>
      <c r="M177" s="243"/>
      <c r="N177" s="244"/>
      <c r="O177" s="258"/>
      <c r="P177" s="258"/>
      <c r="Q177" s="258"/>
      <c r="R177" s="258"/>
      <c r="S177" s="258"/>
      <c r="T177" s="258"/>
      <c r="U177" s="258"/>
      <c r="V177" s="258"/>
      <c r="W177" s="258"/>
      <c r="X177" s="258"/>
      <c r="Y177" s="258"/>
      <c r="Z177" s="258"/>
      <c r="AA177" s="243"/>
      <c r="AB177" s="243"/>
      <c r="AC177" s="258"/>
      <c r="AD177" s="258"/>
      <c r="AE177" s="258"/>
      <c r="AF177" s="258"/>
      <c r="AG177" s="258"/>
      <c r="AH177" s="258"/>
      <c r="AI177" s="258"/>
      <c r="AJ177" s="258"/>
      <c r="AK177" s="258"/>
      <c r="AL177" s="258"/>
      <c r="AM177" s="258"/>
      <c r="AN177" s="258"/>
      <c r="AO177" s="258"/>
      <c r="AP177" s="258"/>
      <c r="AQ177" s="258"/>
      <c r="AR177" s="258"/>
      <c r="AS177" s="258"/>
      <c r="AT177" s="258"/>
      <c r="AU177" s="258"/>
      <c r="AV177" s="258"/>
      <c r="AW177" s="258"/>
      <c r="AX177" s="258"/>
      <c r="AY177" s="258"/>
      <c r="AZ177" s="258"/>
      <c r="BA177" s="258"/>
      <c r="BB177" s="258"/>
      <c r="BC177" s="258"/>
      <c r="BD177" s="258"/>
      <c r="BE177" s="258"/>
      <c r="BF177" s="258"/>
      <c r="BG177" s="258"/>
      <c r="BH177" s="258"/>
      <c r="BI177" s="258"/>
      <c r="BJ177" s="258"/>
      <c r="BK177" s="258"/>
      <c r="BL177" s="258"/>
      <c r="NVA177" s="232"/>
    </row>
    <row r="178" spans="1:64 10037:10037" s="247" customFormat="1" ht="21" customHeight="1" x14ac:dyDescent="0.35">
      <c r="A178" s="241"/>
      <c r="B178" s="250"/>
      <c r="C178" s="242"/>
      <c r="D178" s="242"/>
      <c r="E178" s="242"/>
      <c r="F178" s="229"/>
      <c r="G178" s="229"/>
      <c r="H178" s="243"/>
      <c r="I178" s="244"/>
      <c r="J178" s="258"/>
      <c r="K178" s="258"/>
      <c r="L178" s="258"/>
      <c r="M178" s="243"/>
      <c r="N178" s="244"/>
      <c r="O178" s="258"/>
      <c r="P178" s="258"/>
      <c r="Q178" s="258"/>
      <c r="R178" s="258"/>
      <c r="S178" s="258"/>
      <c r="T178" s="258"/>
      <c r="U178" s="258"/>
      <c r="V178" s="258"/>
      <c r="W178" s="258"/>
      <c r="X178" s="258"/>
      <c r="Y178" s="258"/>
      <c r="Z178" s="258"/>
      <c r="AA178" s="243"/>
      <c r="AB178" s="243"/>
      <c r="AC178" s="258"/>
      <c r="AD178" s="258"/>
      <c r="AE178" s="258"/>
      <c r="AF178" s="258"/>
      <c r="AG178" s="258"/>
      <c r="AH178" s="258"/>
      <c r="AI178" s="258"/>
      <c r="AJ178" s="258"/>
      <c r="AK178" s="258"/>
      <c r="AL178" s="258"/>
      <c r="AM178" s="258"/>
      <c r="AN178" s="258"/>
      <c r="AO178" s="258"/>
      <c r="AP178" s="258"/>
      <c r="AQ178" s="258"/>
      <c r="AR178" s="258"/>
      <c r="AS178" s="258"/>
      <c r="AT178" s="258"/>
      <c r="AU178" s="258"/>
      <c r="AV178" s="258"/>
      <c r="AW178" s="258"/>
      <c r="AX178" s="258"/>
      <c r="AY178" s="258"/>
      <c r="AZ178" s="258"/>
      <c r="BA178" s="258"/>
      <c r="BB178" s="258"/>
      <c r="BC178" s="258"/>
      <c r="BD178" s="258"/>
      <c r="BE178" s="258"/>
      <c r="BF178" s="258"/>
      <c r="BG178" s="258"/>
      <c r="BH178" s="258"/>
      <c r="BI178" s="258"/>
      <c r="BJ178" s="258"/>
      <c r="BK178" s="258"/>
      <c r="BL178" s="258"/>
      <c r="NVA178" s="232"/>
    </row>
    <row r="179" spans="1:64 10037:10037" s="247" customFormat="1" ht="21" customHeight="1" x14ac:dyDescent="0.35">
      <c r="A179" s="241"/>
      <c r="B179" s="250"/>
      <c r="C179" s="242"/>
      <c r="D179" s="242"/>
      <c r="E179" s="242"/>
      <c r="F179" s="229"/>
      <c r="G179" s="229"/>
      <c r="H179" s="243"/>
      <c r="I179" s="244"/>
      <c r="J179" s="258"/>
      <c r="K179" s="258"/>
      <c r="L179" s="258"/>
      <c r="M179" s="243"/>
      <c r="N179" s="244"/>
      <c r="O179" s="258"/>
      <c r="P179" s="258"/>
      <c r="Q179" s="258"/>
      <c r="R179" s="258"/>
      <c r="S179" s="258"/>
      <c r="T179" s="258"/>
      <c r="U179" s="258"/>
      <c r="V179" s="258"/>
      <c r="W179" s="258"/>
      <c r="X179" s="258"/>
      <c r="Y179" s="258"/>
      <c r="Z179" s="258"/>
      <c r="AA179" s="243"/>
      <c r="AB179" s="243"/>
      <c r="AC179" s="258"/>
      <c r="AD179" s="258"/>
      <c r="AE179" s="258"/>
      <c r="AF179" s="258"/>
      <c r="AG179" s="258"/>
      <c r="AH179" s="258"/>
      <c r="AI179" s="258"/>
      <c r="AJ179" s="258"/>
      <c r="AK179" s="258"/>
      <c r="AL179" s="258"/>
      <c r="AM179" s="258"/>
      <c r="AN179" s="258"/>
      <c r="AO179" s="258"/>
      <c r="AP179" s="258"/>
      <c r="AQ179" s="258"/>
      <c r="AR179" s="258"/>
      <c r="AS179" s="258"/>
      <c r="AT179" s="258"/>
      <c r="AU179" s="258"/>
      <c r="AV179" s="258"/>
      <c r="AW179" s="258"/>
      <c r="AX179" s="258"/>
      <c r="AY179" s="258"/>
      <c r="AZ179" s="258"/>
      <c r="BA179" s="258"/>
      <c r="BB179" s="258"/>
      <c r="BC179" s="258"/>
      <c r="BD179" s="258"/>
      <c r="BE179" s="258"/>
      <c r="BF179" s="258"/>
      <c r="BG179" s="258"/>
      <c r="BH179" s="258"/>
      <c r="BI179" s="258"/>
      <c r="BJ179" s="258"/>
      <c r="BK179" s="258"/>
      <c r="BL179" s="258"/>
      <c r="NVA179" s="232"/>
    </row>
    <row r="180" spans="1:64 10037:10037" s="247" customFormat="1" ht="21" customHeight="1" x14ac:dyDescent="0.35">
      <c r="A180" s="241"/>
      <c r="B180" s="248"/>
      <c r="C180" s="242"/>
      <c r="D180" s="242"/>
      <c r="E180" s="242"/>
      <c r="F180" s="229"/>
      <c r="G180" s="229"/>
      <c r="H180" s="243"/>
      <c r="I180" s="244"/>
      <c r="J180" s="258"/>
      <c r="K180" s="258"/>
      <c r="L180" s="258"/>
      <c r="M180" s="243"/>
      <c r="N180" s="244"/>
      <c r="O180" s="258"/>
      <c r="P180" s="258"/>
      <c r="Q180" s="258"/>
      <c r="R180" s="258"/>
      <c r="S180" s="258"/>
      <c r="T180" s="258"/>
      <c r="U180" s="258"/>
      <c r="V180" s="258"/>
      <c r="W180" s="258"/>
      <c r="X180" s="258"/>
      <c r="Y180" s="258"/>
      <c r="Z180" s="258"/>
      <c r="AA180" s="243"/>
      <c r="AB180" s="243"/>
      <c r="AC180" s="258"/>
      <c r="AD180" s="258"/>
      <c r="AE180" s="258"/>
      <c r="AF180" s="258"/>
      <c r="AG180" s="258"/>
      <c r="AH180" s="258"/>
      <c r="AI180" s="258"/>
      <c r="AJ180" s="258"/>
      <c r="AK180" s="258"/>
      <c r="AL180" s="258"/>
      <c r="AM180" s="258"/>
      <c r="AN180" s="258"/>
      <c r="AO180" s="258"/>
      <c r="AP180" s="258"/>
      <c r="AQ180" s="258"/>
      <c r="AR180" s="258"/>
      <c r="AS180" s="258"/>
      <c r="AT180" s="258"/>
      <c r="AU180" s="258"/>
      <c r="AV180" s="258"/>
      <c r="AW180" s="258"/>
      <c r="AX180" s="258"/>
      <c r="AY180" s="258"/>
      <c r="AZ180" s="258"/>
      <c r="BA180" s="258"/>
      <c r="BB180" s="258"/>
      <c r="BC180" s="258"/>
      <c r="BD180" s="258"/>
      <c r="BE180" s="258"/>
      <c r="BF180" s="258"/>
      <c r="BG180" s="258"/>
      <c r="BH180" s="258"/>
      <c r="BI180" s="258"/>
      <c r="BJ180" s="258"/>
      <c r="BK180" s="258"/>
      <c r="BL180" s="258"/>
      <c r="NVA180" s="232"/>
    </row>
    <row r="181" spans="1:64 10037:10037" s="247" customFormat="1" ht="21" customHeight="1" x14ac:dyDescent="0.35">
      <c r="A181" s="241"/>
      <c r="B181" s="248"/>
      <c r="C181" s="242"/>
      <c r="D181" s="242"/>
      <c r="E181" s="242"/>
      <c r="F181" s="229"/>
      <c r="G181" s="229"/>
      <c r="H181" s="243"/>
      <c r="I181" s="244"/>
      <c r="J181" s="258"/>
      <c r="K181" s="258"/>
      <c r="L181" s="258"/>
      <c r="M181" s="243"/>
      <c r="N181" s="244"/>
      <c r="O181" s="258"/>
      <c r="P181" s="258"/>
      <c r="Q181" s="258"/>
      <c r="R181" s="258"/>
      <c r="S181" s="258"/>
      <c r="T181" s="258"/>
      <c r="U181" s="258"/>
      <c r="V181" s="258"/>
      <c r="W181" s="258"/>
      <c r="X181" s="258"/>
      <c r="Y181" s="258"/>
      <c r="Z181" s="258"/>
      <c r="AA181" s="243"/>
      <c r="AB181" s="243"/>
      <c r="AC181" s="258"/>
      <c r="AD181" s="258"/>
      <c r="AE181" s="258"/>
      <c r="AF181" s="258"/>
      <c r="AG181" s="258"/>
      <c r="AH181" s="258"/>
      <c r="AI181" s="258"/>
      <c r="AJ181" s="258"/>
      <c r="AK181" s="258"/>
      <c r="AL181" s="258"/>
      <c r="AM181" s="258"/>
      <c r="AN181" s="258"/>
      <c r="AO181" s="258"/>
      <c r="AP181" s="258"/>
      <c r="AQ181" s="258"/>
      <c r="AR181" s="258"/>
      <c r="AS181" s="258"/>
      <c r="AT181" s="258"/>
      <c r="AU181" s="258"/>
      <c r="AV181" s="258"/>
      <c r="AW181" s="258"/>
      <c r="AX181" s="258"/>
      <c r="AY181" s="258"/>
      <c r="AZ181" s="258"/>
      <c r="BA181" s="258"/>
      <c r="BB181" s="258"/>
      <c r="BC181" s="258"/>
      <c r="BD181" s="258"/>
      <c r="BE181" s="258"/>
      <c r="BF181" s="258"/>
      <c r="BG181" s="258"/>
      <c r="BH181" s="258"/>
      <c r="BI181" s="258"/>
      <c r="BJ181" s="258"/>
      <c r="BK181" s="258"/>
      <c r="BL181" s="258"/>
      <c r="NVA181" s="232"/>
    </row>
    <row r="182" spans="1:64 10037:10037" s="247" customFormat="1" ht="21" customHeight="1" x14ac:dyDescent="0.35">
      <c r="A182" s="241"/>
      <c r="B182" s="248"/>
      <c r="C182" s="242"/>
      <c r="D182" s="242"/>
      <c r="E182" s="242"/>
      <c r="F182" s="229"/>
      <c r="G182" s="229"/>
      <c r="H182" s="243"/>
      <c r="I182" s="244"/>
      <c r="J182" s="258"/>
      <c r="K182" s="258"/>
      <c r="L182" s="258"/>
      <c r="M182" s="243"/>
      <c r="N182" s="244"/>
      <c r="O182" s="258"/>
      <c r="P182" s="258"/>
      <c r="Q182" s="258"/>
      <c r="R182" s="258"/>
      <c r="S182" s="258"/>
      <c r="T182" s="258"/>
      <c r="U182" s="258"/>
      <c r="V182" s="258"/>
      <c r="W182" s="258"/>
      <c r="X182" s="258"/>
      <c r="Y182" s="258"/>
      <c r="Z182" s="258"/>
      <c r="AA182" s="243"/>
      <c r="AB182" s="243"/>
      <c r="AC182" s="258"/>
      <c r="AD182" s="258"/>
      <c r="AE182" s="258"/>
      <c r="AF182" s="258"/>
      <c r="AG182" s="258"/>
      <c r="AH182" s="258"/>
      <c r="AI182" s="258"/>
      <c r="AJ182" s="258"/>
      <c r="AK182" s="258"/>
      <c r="AL182" s="258"/>
      <c r="AM182" s="258"/>
      <c r="AN182" s="258"/>
      <c r="AO182" s="258"/>
      <c r="AP182" s="258"/>
      <c r="AQ182" s="258"/>
      <c r="AR182" s="258"/>
      <c r="AS182" s="258"/>
      <c r="AT182" s="258"/>
      <c r="AU182" s="258"/>
      <c r="AV182" s="258"/>
      <c r="AW182" s="258"/>
      <c r="AX182" s="258"/>
      <c r="AY182" s="258"/>
      <c r="AZ182" s="258"/>
      <c r="BA182" s="258"/>
      <c r="BB182" s="258"/>
      <c r="BC182" s="258"/>
      <c r="BD182" s="258"/>
      <c r="BE182" s="258"/>
      <c r="BF182" s="258"/>
      <c r="BG182" s="258"/>
      <c r="BH182" s="258"/>
      <c r="BI182" s="258"/>
      <c r="BJ182" s="258"/>
      <c r="BK182" s="258"/>
      <c r="BL182" s="258"/>
      <c r="NVA182" s="232"/>
    </row>
    <row r="183" spans="1:64 10037:10037" s="247" customFormat="1" ht="21" customHeight="1" x14ac:dyDescent="0.35">
      <c r="A183" s="241"/>
      <c r="B183" s="248"/>
      <c r="C183" s="242"/>
      <c r="D183" s="242"/>
      <c r="E183" s="242"/>
      <c r="F183" s="229"/>
      <c r="G183" s="229"/>
      <c r="H183" s="243"/>
      <c r="I183" s="244"/>
      <c r="J183" s="258"/>
      <c r="K183" s="258"/>
      <c r="L183" s="258"/>
      <c r="M183" s="243"/>
      <c r="N183" s="244"/>
      <c r="O183" s="258"/>
      <c r="P183" s="258"/>
      <c r="Q183" s="258"/>
      <c r="R183" s="258"/>
      <c r="S183" s="258"/>
      <c r="T183" s="258"/>
      <c r="U183" s="258"/>
      <c r="V183" s="258"/>
      <c r="W183" s="258"/>
      <c r="X183" s="258"/>
      <c r="Y183" s="258"/>
      <c r="Z183" s="258"/>
      <c r="AA183" s="243"/>
      <c r="AB183" s="243"/>
      <c r="AC183" s="258"/>
      <c r="AD183" s="258"/>
      <c r="AE183" s="258"/>
      <c r="AF183" s="258"/>
      <c r="AG183" s="258"/>
      <c r="AH183" s="258"/>
      <c r="AI183" s="258"/>
      <c r="AJ183" s="258"/>
      <c r="AK183" s="258"/>
      <c r="AL183" s="258"/>
      <c r="AM183" s="258"/>
      <c r="AN183" s="258"/>
      <c r="AO183" s="258"/>
      <c r="AP183" s="258"/>
      <c r="AQ183" s="258"/>
      <c r="AR183" s="258"/>
      <c r="AS183" s="258"/>
      <c r="AT183" s="258"/>
      <c r="AU183" s="258"/>
      <c r="AV183" s="258"/>
      <c r="AW183" s="258"/>
      <c r="AX183" s="258"/>
      <c r="AY183" s="258"/>
      <c r="AZ183" s="258"/>
      <c r="BA183" s="258"/>
      <c r="BB183" s="258"/>
      <c r="BC183" s="258"/>
      <c r="BD183" s="258"/>
      <c r="BE183" s="258"/>
      <c r="BF183" s="258"/>
      <c r="BG183" s="258"/>
      <c r="BH183" s="258"/>
      <c r="BI183" s="258"/>
      <c r="BJ183" s="258"/>
      <c r="BK183" s="258"/>
      <c r="BL183" s="258"/>
      <c r="NVA183" s="232"/>
    </row>
    <row r="184" spans="1:64 10037:10037" s="247" customFormat="1" ht="21" customHeight="1" x14ac:dyDescent="0.35">
      <c r="A184" s="241"/>
      <c r="B184" s="248"/>
      <c r="C184" s="242"/>
      <c r="D184" s="242"/>
      <c r="E184" s="242"/>
      <c r="F184" s="229"/>
      <c r="G184" s="229"/>
      <c r="H184" s="243"/>
      <c r="I184" s="244"/>
      <c r="J184" s="258"/>
      <c r="K184" s="258"/>
      <c r="L184" s="258"/>
      <c r="M184" s="243"/>
      <c r="N184" s="244"/>
      <c r="O184" s="258"/>
      <c r="P184" s="258"/>
      <c r="Q184" s="258"/>
      <c r="R184" s="258"/>
      <c r="S184" s="258"/>
      <c r="T184" s="258"/>
      <c r="U184" s="258"/>
      <c r="V184" s="258"/>
      <c r="W184" s="258"/>
      <c r="X184" s="258"/>
      <c r="Y184" s="258"/>
      <c r="Z184" s="258"/>
      <c r="AA184" s="243"/>
      <c r="AB184" s="243"/>
      <c r="AC184" s="258"/>
      <c r="AD184" s="258"/>
      <c r="AE184" s="258"/>
      <c r="AF184" s="258"/>
      <c r="AG184" s="258"/>
      <c r="AH184" s="258"/>
      <c r="AI184" s="258"/>
      <c r="AJ184" s="258"/>
      <c r="AK184" s="258"/>
      <c r="AL184" s="258"/>
      <c r="AM184" s="258"/>
      <c r="AN184" s="258"/>
      <c r="AO184" s="258"/>
      <c r="AP184" s="258"/>
      <c r="AQ184" s="258"/>
      <c r="AR184" s="258"/>
      <c r="AS184" s="258"/>
      <c r="AT184" s="258"/>
      <c r="AU184" s="258"/>
      <c r="AV184" s="258"/>
      <c r="AW184" s="258"/>
      <c r="AX184" s="258"/>
      <c r="AY184" s="258"/>
      <c r="AZ184" s="258"/>
      <c r="BA184" s="258"/>
      <c r="BB184" s="258"/>
      <c r="BC184" s="258"/>
      <c r="BD184" s="258"/>
      <c r="BE184" s="258"/>
      <c r="BF184" s="258"/>
      <c r="BG184" s="258"/>
      <c r="BH184" s="258"/>
      <c r="BI184" s="258"/>
      <c r="BJ184" s="258"/>
      <c r="BK184" s="258"/>
      <c r="BL184" s="258"/>
      <c r="NVA184" s="232"/>
    </row>
    <row r="185" spans="1:64 10037:10037" s="247" customFormat="1" ht="21" customHeight="1" x14ac:dyDescent="0.35">
      <c r="A185" s="241"/>
      <c r="B185" s="250"/>
      <c r="C185" s="242"/>
      <c r="D185" s="242"/>
      <c r="E185" s="242"/>
      <c r="F185" s="229"/>
      <c r="G185" s="229"/>
      <c r="H185" s="243"/>
      <c r="I185" s="244"/>
      <c r="J185" s="258"/>
      <c r="K185" s="258"/>
      <c r="L185" s="258"/>
      <c r="M185" s="243"/>
      <c r="N185" s="244"/>
      <c r="O185" s="258"/>
      <c r="P185" s="258"/>
      <c r="Q185" s="258"/>
      <c r="R185" s="258"/>
      <c r="S185" s="258"/>
      <c r="T185" s="258"/>
      <c r="U185" s="258"/>
      <c r="V185" s="258"/>
      <c r="W185" s="258"/>
      <c r="X185" s="258"/>
      <c r="Y185" s="258"/>
      <c r="Z185" s="258"/>
      <c r="AA185" s="243"/>
      <c r="AB185" s="243"/>
      <c r="AC185" s="258"/>
      <c r="AD185" s="258"/>
      <c r="AE185" s="258"/>
      <c r="AF185" s="258"/>
      <c r="AG185" s="258"/>
      <c r="AH185" s="258"/>
      <c r="AI185" s="258"/>
      <c r="AJ185" s="258"/>
      <c r="AK185" s="258"/>
      <c r="AL185" s="258"/>
      <c r="AM185" s="258"/>
      <c r="AN185" s="258"/>
      <c r="AO185" s="258"/>
      <c r="AP185" s="258"/>
      <c r="AQ185" s="258"/>
      <c r="AR185" s="258"/>
      <c r="AS185" s="258"/>
      <c r="AT185" s="258"/>
      <c r="AU185" s="258"/>
      <c r="AV185" s="258"/>
      <c r="AW185" s="258"/>
      <c r="AX185" s="258"/>
      <c r="AY185" s="258"/>
      <c r="AZ185" s="258"/>
      <c r="BA185" s="258"/>
      <c r="BB185" s="258"/>
      <c r="BC185" s="258"/>
      <c r="BD185" s="258"/>
      <c r="BE185" s="258"/>
      <c r="BF185" s="258"/>
      <c r="BG185" s="258"/>
      <c r="BH185" s="258"/>
      <c r="BI185" s="258"/>
      <c r="BJ185" s="258"/>
      <c r="BK185" s="258"/>
      <c r="BL185" s="258"/>
      <c r="NVA185" s="232"/>
    </row>
    <row r="186" spans="1:64 10037:10037" s="247" customFormat="1" ht="21" customHeight="1" x14ac:dyDescent="0.35">
      <c r="A186" s="241"/>
      <c r="B186" s="250"/>
      <c r="C186" s="242"/>
      <c r="D186" s="242"/>
      <c r="E186" s="242"/>
      <c r="F186" s="229"/>
      <c r="G186" s="229"/>
      <c r="H186" s="243"/>
      <c r="I186" s="244"/>
      <c r="J186" s="258"/>
      <c r="K186" s="258"/>
      <c r="L186" s="258"/>
      <c r="M186" s="243"/>
      <c r="N186" s="244"/>
      <c r="O186" s="258"/>
      <c r="P186" s="258"/>
      <c r="Q186" s="258"/>
      <c r="R186" s="258"/>
      <c r="S186" s="258"/>
      <c r="T186" s="258"/>
      <c r="U186" s="258"/>
      <c r="V186" s="258"/>
      <c r="W186" s="258"/>
      <c r="X186" s="258"/>
      <c r="Y186" s="258"/>
      <c r="Z186" s="258"/>
      <c r="AA186" s="243"/>
      <c r="AB186" s="243"/>
      <c r="AC186" s="258"/>
      <c r="AD186" s="258"/>
      <c r="AE186" s="258"/>
      <c r="AF186" s="258"/>
      <c r="AG186" s="258"/>
      <c r="AH186" s="258"/>
      <c r="AI186" s="258"/>
      <c r="AJ186" s="258"/>
      <c r="AK186" s="258"/>
      <c r="AL186" s="258"/>
      <c r="AM186" s="258"/>
      <c r="AN186" s="258"/>
      <c r="AO186" s="258"/>
      <c r="AP186" s="258"/>
      <c r="AQ186" s="258"/>
      <c r="AR186" s="258"/>
      <c r="AS186" s="258"/>
      <c r="AT186" s="258"/>
      <c r="AU186" s="258"/>
      <c r="AV186" s="258"/>
      <c r="AW186" s="258"/>
      <c r="AX186" s="258"/>
      <c r="AY186" s="258"/>
      <c r="AZ186" s="258"/>
      <c r="BA186" s="258"/>
      <c r="BB186" s="258"/>
      <c r="BC186" s="258"/>
      <c r="BD186" s="258"/>
      <c r="BE186" s="258"/>
      <c r="BF186" s="258"/>
      <c r="BG186" s="258"/>
      <c r="BH186" s="258"/>
      <c r="BI186" s="258"/>
      <c r="BJ186" s="258"/>
      <c r="BK186" s="258"/>
      <c r="BL186" s="258"/>
      <c r="NVA186" s="232"/>
    </row>
    <row r="187" spans="1:64 10037:10037" s="247" customFormat="1" ht="21" customHeight="1" x14ac:dyDescent="0.35">
      <c r="A187" s="241"/>
      <c r="B187" s="250"/>
      <c r="C187" s="242"/>
      <c r="D187" s="242"/>
      <c r="E187" s="242"/>
      <c r="F187" s="229"/>
      <c r="G187" s="229"/>
      <c r="H187" s="243"/>
      <c r="I187" s="244"/>
      <c r="J187" s="258"/>
      <c r="K187" s="258"/>
      <c r="L187" s="258"/>
      <c r="M187" s="243"/>
      <c r="N187" s="244"/>
      <c r="O187" s="258"/>
      <c r="P187" s="258"/>
      <c r="Q187" s="258"/>
      <c r="R187" s="258"/>
      <c r="S187" s="258"/>
      <c r="T187" s="258"/>
      <c r="U187" s="258"/>
      <c r="V187" s="258"/>
      <c r="W187" s="258"/>
      <c r="X187" s="258"/>
      <c r="Y187" s="258"/>
      <c r="Z187" s="258"/>
      <c r="AA187" s="243"/>
      <c r="AB187" s="243"/>
      <c r="AC187" s="258"/>
      <c r="AD187" s="258"/>
      <c r="AE187" s="258"/>
      <c r="AF187" s="258"/>
      <c r="AG187" s="258"/>
      <c r="AH187" s="258"/>
      <c r="AI187" s="258"/>
      <c r="AJ187" s="258"/>
      <c r="AK187" s="258"/>
      <c r="AL187" s="258"/>
      <c r="AM187" s="258"/>
      <c r="AN187" s="258"/>
      <c r="AO187" s="258"/>
      <c r="AP187" s="258"/>
      <c r="AQ187" s="258"/>
      <c r="AR187" s="258"/>
      <c r="AS187" s="258"/>
      <c r="AT187" s="258"/>
      <c r="AU187" s="258"/>
      <c r="AV187" s="258"/>
      <c r="AW187" s="258"/>
      <c r="AX187" s="258"/>
      <c r="AY187" s="258"/>
      <c r="AZ187" s="258"/>
      <c r="BA187" s="258"/>
      <c r="BB187" s="258"/>
      <c r="BC187" s="258"/>
      <c r="BD187" s="258"/>
      <c r="BE187" s="258"/>
      <c r="BF187" s="258"/>
      <c r="BG187" s="258"/>
      <c r="BH187" s="258"/>
      <c r="BI187" s="258"/>
      <c r="BJ187" s="258"/>
      <c r="BK187" s="258"/>
      <c r="BL187" s="258"/>
      <c r="NVA187" s="232"/>
    </row>
    <row r="188" spans="1:64 10037:10037" s="247" customFormat="1" ht="21" customHeight="1" x14ac:dyDescent="0.35">
      <c r="A188" s="241"/>
      <c r="B188" s="250"/>
      <c r="C188" s="242"/>
      <c r="D188" s="242"/>
      <c r="E188" s="242"/>
      <c r="F188" s="229"/>
      <c r="G188" s="229"/>
      <c r="H188" s="243"/>
      <c r="I188" s="244"/>
      <c r="J188" s="258"/>
      <c r="K188" s="258"/>
      <c r="L188" s="258"/>
      <c r="M188" s="243"/>
      <c r="N188" s="244"/>
      <c r="O188" s="258"/>
      <c r="P188" s="258"/>
      <c r="Q188" s="258"/>
      <c r="R188" s="258"/>
      <c r="S188" s="258"/>
      <c r="T188" s="258"/>
      <c r="U188" s="258"/>
      <c r="V188" s="258"/>
      <c r="W188" s="258"/>
      <c r="X188" s="258"/>
      <c r="Y188" s="258"/>
      <c r="Z188" s="258"/>
      <c r="AA188" s="243"/>
      <c r="AB188" s="243"/>
      <c r="AC188" s="258"/>
      <c r="AD188" s="258"/>
      <c r="AE188" s="258"/>
      <c r="AF188" s="258"/>
      <c r="AG188" s="258"/>
      <c r="AH188" s="258"/>
      <c r="AI188" s="258"/>
      <c r="AJ188" s="258"/>
      <c r="AK188" s="258"/>
      <c r="AL188" s="258"/>
      <c r="AM188" s="258"/>
      <c r="AN188" s="258"/>
      <c r="AO188" s="258"/>
      <c r="AP188" s="258"/>
      <c r="AQ188" s="258"/>
      <c r="AR188" s="258"/>
      <c r="AS188" s="258"/>
      <c r="AT188" s="258"/>
      <c r="AU188" s="258"/>
      <c r="AV188" s="258"/>
      <c r="AW188" s="258"/>
      <c r="AX188" s="258"/>
      <c r="AY188" s="258"/>
      <c r="AZ188" s="258"/>
      <c r="BA188" s="258"/>
      <c r="BB188" s="258"/>
      <c r="BC188" s="258"/>
      <c r="BD188" s="258"/>
      <c r="BE188" s="258"/>
      <c r="BF188" s="258"/>
      <c r="BG188" s="258"/>
      <c r="BH188" s="258"/>
      <c r="BI188" s="258"/>
      <c r="BJ188" s="258"/>
      <c r="BK188" s="258"/>
      <c r="BL188" s="258"/>
      <c r="NVA188" s="232"/>
    </row>
    <row r="189" spans="1:64 10037:10037" s="247" customFormat="1" ht="21" customHeight="1" x14ac:dyDescent="0.35">
      <c r="A189" s="241"/>
      <c r="B189" s="250"/>
      <c r="C189" s="242"/>
      <c r="D189" s="242"/>
      <c r="E189" s="242"/>
      <c r="F189" s="229"/>
      <c r="G189" s="229"/>
      <c r="H189" s="243"/>
      <c r="I189" s="244"/>
      <c r="J189" s="258"/>
      <c r="K189" s="258"/>
      <c r="L189" s="258"/>
      <c r="M189" s="243"/>
      <c r="N189" s="244"/>
      <c r="O189" s="258"/>
      <c r="P189" s="258"/>
      <c r="Q189" s="258"/>
      <c r="R189" s="258"/>
      <c r="S189" s="258"/>
      <c r="T189" s="258"/>
      <c r="U189" s="258"/>
      <c r="V189" s="258"/>
      <c r="W189" s="258"/>
      <c r="X189" s="258"/>
      <c r="Y189" s="258"/>
      <c r="Z189" s="258"/>
      <c r="AA189" s="243"/>
      <c r="AB189" s="243"/>
      <c r="AC189" s="258"/>
      <c r="AD189" s="258"/>
      <c r="AE189" s="258"/>
      <c r="AF189" s="258"/>
      <c r="AG189" s="258"/>
      <c r="AH189" s="258"/>
      <c r="AI189" s="258"/>
      <c r="AJ189" s="258"/>
      <c r="AK189" s="258"/>
      <c r="AL189" s="258"/>
      <c r="AM189" s="258"/>
      <c r="AN189" s="258"/>
      <c r="AO189" s="258"/>
      <c r="AP189" s="258"/>
      <c r="AQ189" s="258"/>
      <c r="AR189" s="258"/>
      <c r="AS189" s="258"/>
      <c r="AT189" s="258"/>
      <c r="AU189" s="258"/>
      <c r="AV189" s="258"/>
      <c r="AW189" s="258"/>
      <c r="AX189" s="258"/>
      <c r="AY189" s="258"/>
      <c r="AZ189" s="258"/>
      <c r="BA189" s="258"/>
      <c r="BB189" s="258"/>
      <c r="BC189" s="258"/>
      <c r="BD189" s="258"/>
      <c r="BE189" s="258"/>
      <c r="BF189" s="258"/>
      <c r="BG189" s="258"/>
      <c r="BH189" s="258"/>
      <c r="BI189" s="258"/>
      <c r="BJ189" s="258"/>
      <c r="BK189" s="258"/>
      <c r="BL189" s="258"/>
      <c r="NVA189" s="232"/>
    </row>
    <row r="190" spans="1:64 10037:10037" s="247" customFormat="1" ht="21" customHeight="1" x14ac:dyDescent="0.35">
      <c r="A190" s="241"/>
      <c r="B190" s="248"/>
      <c r="C190" s="242"/>
      <c r="D190" s="242"/>
      <c r="E190" s="242"/>
      <c r="F190" s="229"/>
      <c r="G190" s="229"/>
      <c r="H190" s="243"/>
      <c r="I190" s="244"/>
      <c r="J190" s="258"/>
      <c r="K190" s="258"/>
      <c r="L190" s="258"/>
      <c r="M190" s="243"/>
      <c r="N190" s="244"/>
      <c r="O190" s="258"/>
      <c r="P190" s="258"/>
      <c r="Q190" s="258"/>
      <c r="R190" s="258"/>
      <c r="S190" s="258"/>
      <c r="T190" s="258"/>
      <c r="U190" s="258"/>
      <c r="V190" s="258"/>
      <c r="W190" s="258"/>
      <c r="X190" s="258"/>
      <c r="Y190" s="258"/>
      <c r="Z190" s="258"/>
      <c r="AA190" s="243"/>
      <c r="AB190" s="243"/>
      <c r="AC190" s="258"/>
      <c r="AD190" s="258"/>
      <c r="AE190" s="258"/>
      <c r="AF190" s="258"/>
      <c r="AG190" s="258"/>
      <c r="AH190" s="258"/>
      <c r="AI190" s="258"/>
      <c r="AJ190" s="258"/>
      <c r="AK190" s="258"/>
      <c r="AL190" s="258"/>
      <c r="AM190" s="258"/>
      <c r="AN190" s="258"/>
      <c r="AO190" s="258"/>
      <c r="AP190" s="258"/>
      <c r="AQ190" s="258"/>
      <c r="AR190" s="258"/>
      <c r="AS190" s="258"/>
      <c r="AT190" s="258"/>
      <c r="AU190" s="258"/>
      <c r="AV190" s="258"/>
      <c r="AW190" s="258"/>
      <c r="AX190" s="258"/>
      <c r="AY190" s="258"/>
      <c r="AZ190" s="258"/>
      <c r="BA190" s="258"/>
      <c r="BB190" s="258"/>
      <c r="BC190" s="258"/>
      <c r="BD190" s="258"/>
      <c r="BE190" s="258"/>
      <c r="BF190" s="258"/>
      <c r="BG190" s="258"/>
      <c r="BH190" s="258"/>
      <c r="BI190" s="258"/>
      <c r="BJ190" s="258"/>
      <c r="BK190" s="258"/>
      <c r="BL190" s="258"/>
      <c r="NVA190" s="232"/>
    </row>
    <row r="191" spans="1:64 10037:10037" s="247" customFormat="1" ht="21" customHeight="1" x14ac:dyDescent="0.35">
      <c r="A191" s="241"/>
      <c r="B191" s="248"/>
      <c r="C191" s="242"/>
      <c r="D191" s="242"/>
      <c r="E191" s="242"/>
      <c r="F191" s="229"/>
      <c r="G191" s="229"/>
      <c r="H191" s="243"/>
      <c r="I191" s="244"/>
      <c r="J191" s="258"/>
      <c r="K191" s="258"/>
      <c r="L191" s="258"/>
      <c r="M191" s="243"/>
      <c r="N191" s="244"/>
      <c r="O191" s="258"/>
      <c r="P191" s="258"/>
      <c r="Q191" s="258"/>
      <c r="R191" s="258"/>
      <c r="S191" s="258"/>
      <c r="T191" s="258"/>
      <c r="U191" s="258"/>
      <c r="V191" s="258"/>
      <c r="W191" s="258"/>
      <c r="X191" s="258"/>
      <c r="Y191" s="258"/>
      <c r="Z191" s="258"/>
      <c r="AA191" s="243"/>
      <c r="AB191" s="243"/>
      <c r="AC191" s="258"/>
      <c r="AD191" s="258"/>
      <c r="AE191" s="258"/>
      <c r="AF191" s="258"/>
      <c r="AG191" s="258"/>
      <c r="AH191" s="258"/>
      <c r="AI191" s="258"/>
      <c r="AJ191" s="258"/>
      <c r="AK191" s="258"/>
      <c r="AL191" s="258"/>
      <c r="AM191" s="258"/>
      <c r="AN191" s="258"/>
      <c r="AO191" s="258"/>
      <c r="AP191" s="258"/>
      <c r="AQ191" s="258"/>
      <c r="AR191" s="258"/>
      <c r="AS191" s="258"/>
      <c r="AT191" s="258"/>
      <c r="AU191" s="258"/>
      <c r="AV191" s="258"/>
      <c r="AW191" s="258"/>
      <c r="AX191" s="258"/>
      <c r="AY191" s="258"/>
      <c r="AZ191" s="258"/>
      <c r="BA191" s="258"/>
      <c r="BB191" s="258"/>
      <c r="BC191" s="258"/>
      <c r="BD191" s="258"/>
      <c r="BE191" s="258"/>
      <c r="BF191" s="258"/>
      <c r="BG191" s="258"/>
      <c r="BH191" s="258"/>
      <c r="BI191" s="258"/>
      <c r="BJ191" s="258"/>
      <c r="BK191" s="258"/>
      <c r="BL191" s="258"/>
      <c r="NVA191" s="232"/>
    </row>
    <row r="192" spans="1:64 10037:10037" s="247" customFormat="1" ht="21" customHeight="1" x14ac:dyDescent="0.35">
      <c r="A192" s="241"/>
      <c r="B192" s="248"/>
      <c r="C192" s="242"/>
      <c r="D192" s="242"/>
      <c r="E192" s="242"/>
      <c r="F192" s="229"/>
      <c r="G192" s="229"/>
      <c r="H192" s="243"/>
      <c r="I192" s="244"/>
      <c r="J192" s="258"/>
      <c r="K192" s="258"/>
      <c r="L192" s="258"/>
      <c r="M192" s="243"/>
      <c r="N192" s="244"/>
      <c r="O192" s="258"/>
      <c r="P192" s="258"/>
      <c r="Q192" s="258"/>
      <c r="R192" s="258"/>
      <c r="S192" s="258"/>
      <c r="T192" s="258"/>
      <c r="U192" s="258"/>
      <c r="V192" s="258"/>
      <c r="W192" s="258"/>
      <c r="X192" s="258"/>
      <c r="Y192" s="258"/>
      <c r="Z192" s="258"/>
      <c r="AA192" s="243"/>
      <c r="AB192" s="243"/>
      <c r="AC192" s="258"/>
      <c r="AD192" s="258"/>
      <c r="AE192" s="258"/>
      <c r="AF192" s="258"/>
      <c r="AG192" s="258"/>
      <c r="AH192" s="258"/>
      <c r="AI192" s="258"/>
      <c r="AJ192" s="258"/>
      <c r="AK192" s="258"/>
      <c r="AL192" s="258"/>
      <c r="AM192" s="258"/>
      <c r="AN192" s="258"/>
      <c r="AO192" s="258"/>
      <c r="AP192" s="258"/>
      <c r="AQ192" s="258"/>
      <c r="AR192" s="258"/>
      <c r="AS192" s="258"/>
      <c r="AT192" s="258"/>
      <c r="AU192" s="258"/>
      <c r="AV192" s="258"/>
      <c r="AW192" s="258"/>
      <c r="AX192" s="258"/>
      <c r="AY192" s="258"/>
      <c r="AZ192" s="258"/>
      <c r="BA192" s="258"/>
      <c r="BB192" s="258"/>
      <c r="BC192" s="258"/>
      <c r="BD192" s="258"/>
      <c r="BE192" s="258"/>
      <c r="BF192" s="258"/>
      <c r="BG192" s="258"/>
      <c r="BH192" s="258"/>
      <c r="BI192" s="258"/>
      <c r="BJ192" s="258"/>
      <c r="BK192" s="258"/>
      <c r="BL192" s="258"/>
      <c r="NVA192" s="232"/>
    </row>
    <row r="193" spans="1:70 10037:10037" s="247" customFormat="1" ht="21" customHeight="1" x14ac:dyDescent="0.35">
      <c r="A193" s="241"/>
      <c r="B193" s="248"/>
      <c r="C193" s="242"/>
      <c r="D193" s="242"/>
      <c r="E193" s="242"/>
      <c r="F193" s="229"/>
      <c r="G193" s="229"/>
      <c r="H193" s="243"/>
      <c r="I193" s="244"/>
      <c r="J193" s="258"/>
      <c r="K193" s="258"/>
      <c r="L193" s="258"/>
      <c r="M193" s="243"/>
      <c r="N193" s="244"/>
      <c r="O193" s="258"/>
      <c r="P193" s="258"/>
      <c r="Q193" s="258"/>
      <c r="R193" s="258"/>
      <c r="S193" s="258"/>
      <c r="T193" s="258"/>
      <c r="U193" s="258"/>
      <c r="V193" s="258"/>
      <c r="W193" s="258"/>
      <c r="X193" s="258"/>
      <c r="Y193" s="258"/>
      <c r="Z193" s="258"/>
      <c r="AA193" s="243"/>
      <c r="AB193" s="243"/>
      <c r="AC193" s="258"/>
      <c r="AD193" s="258"/>
      <c r="AE193" s="258"/>
      <c r="AF193" s="258"/>
      <c r="AG193" s="258"/>
      <c r="AH193" s="258"/>
      <c r="AI193" s="258"/>
      <c r="AJ193" s="258"/>
      <c r="AK193" s="258"/>
      <c r="AL193" s="258"/>
      <c r="AM193" s="258"/>
      <c r="AN193" s="258"/>
      <c r="AO193" s="258"/>
      <c r="AP193" s="258"/>
      <c r="AQ193" s="258"/>
      <c r="AR193" s="258"/>
      <c r="AS193" s="258"/>
      <c r="AT193" s="258"/>
      <c r="AU193" s="258"/>
      <c r="AV193" s="258"/>
      <c r="AW193" s="258"/>
      <c r="AX193" s="258"/>
      <c r="AY193" s="258"/>
      <c r="AZ193" s="258"/>
      <c r="BA193" s="258"/>
      <c r="BB193" s="258"/>
      <c r="BC193" s="258"/>
      <c r="BD193" s="258"/>
      <c r="BE193" s="258"/>
      <c r="BF193" s="258"/>
      <c r="BG193" s="258"/>
      <c r="BH193" s="258"/>
      <c r="BI193" s="258"/>
      <c r="BJ193" s="258"/>
      <c r="BK193" s="258"/>
      <c r="BL193" s="258"/>
      <c r="NVA193" s="232"/>
    </row>
    <row r="194" spans="1:70 10037:10037" s="247" customFormat="1" ht="21" customHeight="1" x14ac:dyDescent="0.35">
      <c r="A194" s="241"/>
      <c r="B194" s="248"/>
      <c r="C194" s="242"/>
      <c r="D194" s="242"/>
      <c r="E194" s="242"/>
      <c r="F194" s="229"/>
      <c r="G194" s="229"/>
      <c r="H194" s="243"/>
      <c r="I194" s="244"/>
      <c r="J194" s="258"/>
      <c r="K194" s="258"/>
      <c r="L194" s="258"/>
      <c r="M194" s="243"/>
      <c r="N194" s="244"/>
      <c r="O194" s="258"/>
      <c r="P194" s="258"/>
      <c r="Q194" s="258"/>
      <c r="R194" s="258"/>
      <c r="S194" s="258"/>
      <c r="T194" s="258"/>
      <c r="U194" s="258"/>
      <c r="V194" s="258"/>
      <c r="W194" s="258"/>
      <c r="X194" s="258"/>
      <c r="Y194" s="258"/>
      <c r="Z194" s="258"/>
      <c r="AA194" s="243"/>
      <c r="AB194" s="243"/>
      <c r="AC194" s="258"/>
      <c r="AD194" s="258"/>
      <c r="AE194" s="258"/>
      <c r="AF194" s="258"/>
      <c r="AG194" s="258"/>
      <c r="AH194" s="258"/>
      <c r="AI194" s="258"/>
      <c r="AJ194" s="258"/>
      <c r="AK194" s="258"/>
      <c r="AL194" s="258"/>
      <c r="AM194" s="258"/>
      <c r="AN194" s="258"/>
      <c r="AO194" s="258"/>
      <c r="AP194" s="258"/>
      <c r="AQ194" s="258"/>
      <c r="AR194" s="258"/>
      <c r="AS194" s="258"/>
      <c r="AT194" s="258"/>
      <c r="AU194" s="258"/>
      <c r="AV194" s="258"/>
      <c r="AW194" s="258"/>
      <c r="AX194" s="258"/>
      <c r="AY194" s="258"/>
      <c r="AZ194" s="258"/>
      <c r="BA194" s="258"/>
      <c r="BB194" s="258"/>
      <c r="BC194" s="258"/>
      <c r="BD194" s="258"/>
      <c r="BE194" s="258"/>
      <c r="BF194" s="258"/>
      <c r="BG194" s="258"/>
      <c r="BH194" s="258"/>
      <c r="BI194" s="258"/>
      <c r="BJ194" s="258"/>
      <c r="BK194" s="258"/>
      <c r="BL194" s="258"/>
      <c r="NVA194" s="232"/>
    </row>
    <row r="195" spans="1:70 10037:10037" s="247" customFormat="1" ht="21" customHeight="1" x14ac:dyDescent="0.35">
      <c r="A195" s="241"/>
      <c r="B195" s="248"/>
      <c r="C195" s="242"/>
      <c r="D195" s="242"/>
      <c r="E195" s="242"/>
      <c r="F195" s="229"/>
      <c r="G195" s="229"/>
      <c r="H195" s="243"/>
      <c r="I195" s="244"/>
      <c r="J195" s="258"/>
      <c r="K195" s="258"/>
      <c r="L195" s="258"/>
      <c r="M195" s="243"/>
      <c r="N195" s="244"/>
      <c r="O195" s="258"/>
      <c r="P195" s="258"/>
      <c r="Q195" s="258"/>
      <c r="R195" s="258"/>
      <c r="S195" s="258"/>
      <c r="T195" s="258"/>
      <c r="U195" s="258"/>
      <c r="V195" s="258"/>
      <c r="W195" s="258"/>
      <c r="X195" s="258"/>
      <c r="Y195" s="258"/>
      <c r="Z195" s="258"/>
      <c r="AA195" s="243"/>
      <c r="AB195" s="243"/>
      <c r="AC195" s="258"/>
      <c r="AD195" s="258"/>
      <c r="AE195" s="258"/>
      <c r="AF195" s="258"/>
      <c r="AG195" s="258"/>
      <c r="AH195" s="258"/>
      <c r="AI195" s="258"/>
      <c r="AJ195" s="258"/>
      <c r="AK195" s="258"/>
      <c r="AL195" s="258"/>
      <c r="AM195" s="258"/>
      <c r="AN195" s="258"/>
      <c r="AO195" s="258"/>
      <c r="AP195" s="258"/>
      <c r="AQ195" s="258"/>
      <c r="AR195" s="258"/>
      <c r="AS195" s="258"/>
      <c r="AT195" s="258"/>
      <c r="AU195" s="258"/>
      <c r="AV195" s="258"/>
      <c r="AW195" s="258"/>
      <c r="AX195" s="258"/>
      <c r="AY195" s="258"/>
      <c r="AZ195" s="258"/>
      <c r="BA195" s="258"/>
      <c r="BB195" s="258"/>
      <c r="BC195" s="258"/>
      <c r="BD195" s="258"/>
      <c r="BE195" s="258"/>
      <c r="BF195" s="258"/>
      <c r="BG195" s="258"/>
      <c r="BH195" s="258"/>
      <c r="BI195" s="258"/>
      <c r="BJ195" s="258"/>
      <c r="BK195" s="258"/>
      <c r="BL195" s="258"/>
      <c r="NVA195" s="232"/>
    </row>
    <row r="196" spans="1:70 10037:10037" s="247" customFormat="1" ht="21" customHeight="1" x14ac:dyDescent="0.35">
      <c r="A196" s="241"/>
      <c r="B196" s="248"/>
      <c r="C196" s="242"/>
      <c r="D196" s="242"/>
      <c r="E196" s="242"/>
      <c r="F196" s="229"/>
      <c r="G196" s="229"/>
      <c r="H196" s="243"/>
      <c r="I196" s="244"/>
      <c r="J196" s="258"/>
      <c r="K196" s="258"/>
      <c r="L196" s="258"/>
      <c r="M196" s="243"/>
      <c r="N196" s="244"/>
      <c r="O196" s="258"/>
      <c r="P196" s="258"/>
      <c r="Q196" s="258"/>
      <c r="R196" s="258"/>
      <c r="S196" s="258"/>
      <c r="T196" s="258"/>
      <c r="U196" s="258"/>
      <c r="V196" s="258"/>
      <c r="W196" s="258"/>
      <c r="X196" s="258"/>
      <c r="Y196" s="258"/>
      <c r="Z196" s="258"/>
      <c r="AA196" s="243"/>
      <c r="AB196" s="243"/>
      <c r="AC196" s="258"/>
      <c r="AD196" s="258"/>
      <c r="AE196" s="258"/>
      <c r="AF196" s="258"/>
      <c r="AG196" s="258"/>
      <c r="AH196" s="258"/>
      <c r="AI196" s="258"/>
      <c r="AJ196" s="258"/>
      <c r="AK196" s="258"/>
      <c r="AL196" s="258"/>
      <c r="AM196" s="258"/>
      <c r="AN196" s="258"/>
      <c r="AO196" s="258"/>
      <c r="AP196" s="258"/>
      <c r="AQ196" s="258"/>
      <c r="AR196" s="258"/>
      <c r="AS196" s="258"/>
      <c r="AT196" s="258"/>
      <c r="AU196" s="258"/>
      <c r="AV196" s="258"/>
      <c r="AW196" s="258"/>
      <c r="AX196" s="258"/>
      <c r="AY196" s="258"/>
      <c r="AZ196" s="258"/>
      <c r="BA196" s="258"/>
      <c r="BB196" s="258"/>
      <c r="BC196" s="258"/>
      <c r="BD196" s="258"/>
      <c r="BE196" s="258"/>
      <c r="BF196" s="258"/>
      <c r="BG196" s="258"/>
      <c r="BH196" s="258"/>
      <c r="BI196" s="258"/>
      <c r="BJ196" s="258"/>
      <c r="BK196" s="258"/>
      <c r="BL196" s="258"/>
      <c r="NVA196" s="232"/>
    </row>
    <row r="197" spans="1:70 10037:10037" s="247" customFormat="1" ht="21" customHeight="1" x14ac:dyDescent="0.35">
      <c r="A197" s="241"/>
      <c r="B197" s="248"/>
      <c r="C197" s="242"/>
      <c r="D197" s="242"/>
      <c r="E197" s="242"/>
      <c r="F197" s="229"/>
      <c r="G197" s="229"/>
      <c r="H197" s="243"/>
      <c r="I197" s="244"/>
      <c r="J197" s="258"/>
      <c r="K197" s="258"/>
      <c r="L197" s="258"/>
      <c r="M197" s="243"/>
      <c r="N197" s="244"/>
      <c r="O197" s="258"/>
      <c r="P197" s="258"/>
      <c r="Q197" s="258"/>
      <c r="R197" s="258"/>
      <c r="S197" s="258"/>
      <c r="T197" s="258"/>
      <c r="U197" s="258"/>
      <c r="V197" s="258"/>
      <c r="W197" s="258"/>
      <c r="X197" s="258"/>
      <c r="Y197" s="258"/>
      <c r="Z197" s="258"/>
      <c r="AA197" s="243"/>
      <c r="AB197" s="243"/>
      <c r="AC197" s="258"/>
      <c r="AD197" s="258"/>
      <c r="AE197" s="258"/>
      <c r="AF197" s="258"/>
      <c r="AG197" s="258"/>
      <c r="AH197" s="258"/>
      <c r="AI197" s="258"/>
      <c r="AJ197" s="258"/>
      <c r="AK197" s="258"/>
      <c r="AL197" s="258"/>
      <c r="AM197" s="258"/>
      <c r="AN197" s="258"/>
      <c r="AO197" s="258"/>
      <c r="AP197" s="258"/>
      <c r="AQ197" s="258"/>
      <c r="AR197" s="258"/>
      <c r="AS197" s="258"/>
      <c r="AT197" s="258"/>
      <c r="AU197" s="258"/>
      <c r="AV197" s="258"/>
      <c r="AW197" s="258"/>
      <c r="AX197" s="258"/>
      <c r="AY197" s="258"/>
      <c r="AZ197" s="258"/>
      <c r="BA197" s="258"/>
      <c r="BB197" s="258"/>
      <c r="BC197" s="258"/>
      <c r="BD197" s="258"/>
      <c r="BE197" s="258"/>
      <c r="BF197" s="258"/>
      <c r="BG197" s="258"/>
      <c r="BH197" s="258"/>
      <c r="BI197" s="258"/>
      <c r="BJ197" s="258"/>
      <c r="BK197" s="258"/>
      <c r="BL197" s="258"/>
      <c r="NVA197" s="232"/>
    </row>
    <row r="198" spans="1:70 10037:10037" s="247" customFormat="1" ht="21" customHeight="1" x14ac:dyDescent="0.35">
      <c r="A198" s="241"/>
      <c r="B198" s="248"/>
      <c r="C198" s="242"/>
      <c r="D198" s="242"/>
      <c r="E198" s="242"/>
      <c r="F198" s="229"/>
      <c r="G198" s="229"/>
      <c r="H198" s="243"/>
      <c r="I198" s="244"/>
      <c r="J198" s="258"/>
      <c r="K198" s="258"/>
      <c r="L198" s="258"/>
      <c r="M198" s="243"/>
      <c r="N198" s="244"/>
      <c r="O198" s="258"/>
      <c r="P198" s="258"/>
      <c r="Q198" s="258"/>
      <c r="R198" s="258"/>
      <c r="S198" s="258"/>
      <c r="T198" s="258"/>
      <c r="U198" s="258"/>
      <c r="V198" s="258"/>
      <c r="W198" s="258"/>
      <c r="X198" s="258"/>
      <c r="Y198" s="258"/>
      <c r="Z198" s="258"/>
      <c r="AA198" s="243"/>
      <c r="AB198" s="243"/>
      <c r="AC198" s="258"/>
      <c r="AD198" s="258"/>
      <c r="AE198" s="258"/>
      <c r="AF198" s="258"/>
      <c r="AG198" s="258"/>
      <c r="AH198" s="258"/>
      <c r="AI198" s="258"/>
      <c r="AJ198" s="258"/>
      <c r="AK198" s="258"/>
      <c r="AL198" s="258"/>
      <c r="AM198" s="258"/>
      <c r="AN198" s="258"/>
      <c r="AO198" s="258"/>
      <c r="AP198" s="258"/>
      <c r="AQ198" s="258"/>
      <c r="AR198" s="258"/>
      <c r="AS198" s="258"/>
      <c r="AT198" s="258"/>
      <c r="AU198" s="258"/>
      <c r="AV198" s="258"/>
      <c r="AW198" s="258"/>
      <c r="AX198" s="258"/>
      <c r="AY198" s="258"/>
      <c r="AZ198" s="258"/>
      <c r="BA198" s="258"/>
      <c r="BB198" s="258"/>
      <c r="BC198" s="258"/>
      <c r="BD198" s="258"/>
      <c r="BE198" s="258"/>
      <c r="BF198" s="258"/>
      <c r="BG198" s="258"/>
      <c r="BH198" s="258"/>
      <c r="BI198" s="258"/>
      <c r="BJ198" s="258"/>
      <c r="BK198" s="258"/>
      <c r="BL198" s="258"/>
      <c r="NVA198" s="232"/>
    </row>
    <row r="199" spans="1:70 10037:10037" s="266" customFormat="1" ht="21" customHeight="1" x14ac:dyDescent="0.35">
      <c r="A199" s="247"/>
      <c r="B199" s="250"/>
      <c r="C199" s="242"/>
      <c r="D199" s="259"/>
      <c r="E199" s="259"/>
      <c r="F199" s="260"/>
      <c r="G199" s="260"/>
      <c r="H199" s="247"/>
      <c r="I199" s="261"/>
      <c r="J199" s="262"/>
      <c r="K199" s="262"/>
      <c r="L199" s="262"/>
      <c r="M199" s="263"/>
      <c r="N199" s="264"/>
      <c r="O199" s="262"/>
      <c r="P199" s="262"/>
      <c r="Q199" s="262"/>
      <c r="R199" s="262"/>
      <c r="S199" s="262"/>
      <c r="T199" s="262"/>
      <c r="U199" s="262"/>
      <c r="V199" s="262"/>
      <c r="W199" s="262"/>
      <c r="X199" s="262"/>
      <c r="Y199" s="262"/>
      <c r="Z199" s="262"/>
      <c r="AA199" s="263"/>
      <c r="AB199" s="263"/>
      <c r="AC199" s="262"/>
      <c r="AD199" s="262"/>
      <c r="AE199" s="262"/>
      <c r="AF199" s="262"/>
      <c r="AG199" s="262"/>
      <c r="AH199" s="262"/>
      <c r="AI199" s="262"/>
      <c r="AJ199" s="262"/>
      <c r="AK199" s="262"/>
      <c r="AL199" s="262"/>
      <c r="AM199" s="262"/>
      <c r="AN199" s="262"/>
      <c r="AO199" s="262"/>
      <c r="AP199" s="262"/>
      <c r="AQ199" s="262"/>
      <c r="AR199" s="262"/>
      <c r="AS199" s="262"/>
      <c r="AT199" s="262"/>
      <c r="AU199" s="262"/>
      <c r="AV199" s="262"/>
      <c r="AW199" s="262"/>
      <c r="AX199" s="262"/>
      <c r="AY199" s="262"/>
      <c r="AZ199" s="262"/>
      <c r="BA199" s="262"/>
      <c r="BB199" s="262"/>
      <c r="BC199" s="262"/>
      <c r="BD199" s="262"/>
      <c r="BE199" s="262"/>
      <c r="BF199" s="262"/>
      <c r="BG199" s="262"/>
      <c r="BH199" s="262"/>
      <c r="BI199" s="262"/>
      <c r="BJ199" s="262"/>
      <c r="BK199" s="262"/>
      <c r="BL199" s="262"/>
      <c r="BM199" s="247"/>
      <c r="BN199" s="263"/>
      <c r="BO199" s="263"/>
      <c r="BP199" s="263"/>
      <c r="BQ199" s="263"/>
      <c r="BR199" s="263"/>
      <c r="NVA199" s="265"/>
    </row>
    <row r="200" spans="1:70 10037:10037" s="266" customFormat="1" ht="21" customHeight="1" x14ac:dyDescent="0.35">
      <c r="A200" s="247"/>
      <c r="B200" s="250"/>
      <c r="C200" s="242"/>
      <c r="D200" s="259"/>
      <c r="E200" s="259"/>
      <c r="F200" s="260"/>
      <c r="G200" s="260"/>
      <c r="H200" s="247"/>
      <c r="I200" s="261"/>
      <c r="J200" s="262"/>
      <c r="K200" s="262"/>
      <c r="L200" s="262"/>
      <c r="M200" s="263"/>
      <c r="N200" s="264"/>
      <c r="O200" s="262"/>
      <c r="P200" s="262"/>
      <c r="Q200" s="262"/>
      <c r="R200" s="262"/>
      <c r="S200" s="262"/>
      <c r="T200" s="262"/>
      <c r="U200" s="262"/>
      <c r="V200" s="262"/>
      <c r="W200" s="262"/>
      <c r="X200" s="262"/>
      <c r="Y200" s="262"/>
      <c r="Z200" s="262"/>
      <c r="AA200" s="263"/>
      <c r="AB200" s="263"/>
      <c r="AC200" s="262"/>
      <c r="AD200" s="262"/>
      <c r="AE200" s="262"/>
      <c r="AF200" s="262"/>
      <c r="AG200" s="262"/>
      <c r="AH200" s="262"/>
      <c r="AI200" s="262"/>
      <c r="AJ200" s="262"/>
      <c r="AK200" s="262"/>
      <c r="AL200" s="262"/>
      <c r="AM200" s="262"/>
      <c r="AN200" s="262"/>
      <c r="AO200" s="262"/>
      <c r="AP200" s="262"/>
      <c r="AQ200" s="262"/>
      <c r="AR200" s="262"/>
      <c r="AS200" s="262"/>
      <c r="AT200" s="262"/>
      <c r="AU200" s="262"/>
      <c r="AV200" s="262"/>
      <c r="AW200" s="262"/>
      <c r="AX200" s="262"/>
      <c r="AY200" s="262"/>
      <c r="AZ200" s="262"/>
      <c r="BA200" s="262"/>
      <c r="BB200" s="262"/>
      <c r="BC200" s="262"/>
      <c r="BD200" s="262"/>
      <c r="BE200" s="262"/>
      <c r="BF200" s="262"/>
      <c r="BG200" s="262"/>
      <c r="BH200" s="262"/>
      <c r="BI200" s="262"/>
      <c r="BJ200" s="262"/>
      <c r="BK200" s="262"/>
      <c r="BL200" s="262"/>
      <c r="BM200" s="247"/>
      <c r="BN200" s="263"/>
      <c r="BO200" s="263"/>
      <c r="BP200" s="263"/>
      <c r="BQ200" s="263"/>
      <c r="BR200" s="263"/>
      <c r="NVA200" s="265"/>
    </row>
    <row r="201" spans="1:70 10037:10037" s="266" customFormat="1" ht="21" customHeight="1" x14ac:dyDescent="0.35">
      <c r="A201" s="247"/>
      <c r="B201" s="248"/>
      <c r="C201" s="242"/>
      <c r="D201" s="259"/>
      <c r="E201" s="259"/>
      <c r="F201" s="260"/>
      <c r="G201" s="260"/>
      <c r="H201" s="247"/>
      <c r="I201" s="261"/>
      <c r="J201" s="262"/>
      <c r="K201" s="262"/>
      <c r="L201" s="262"/>
      <c r="M201" s="263"/>
      <c r="N201" s="264"/>
      <c r="O201" s="262"/>
      <c r="P201" s="262"/>
      <c r="Q201" s="262"/>
      <c r="R201" s="262"/>
      <c r="S201" s="262"/>
      <c r="T201" s="262"/>
      <c r="U201" s="262"/>
      <c r="V201" s="262"/>
      <c r="W201" s="262"/>
      <c r="X201" s="262"/>
      <c r="Y201" s="262"/>
      <c r="Z201" s="262"/>
      <c r="AA201" s="263"/>
      <c r="AB201" s="263"/>
      <c r="AC201" s="262"/>
      <c r="AD201" s="262"/>
      <c r="AE201" s="262"/>
      <c r="AF201" s="262"/>
      <c r="AG201" s="262"/>
      <c r="AH201" s="262"/>
      <c r="AI201" s="262"/>
      <c r="AJ201" s="262"/>
      <c r="AK201" s="262"/>
      <c r="AL201" s="262"/>
      <c r="AM201" s="262"/>
      <c r="AN201" s="262"/>
      <c r="AO201" s="262"/>
      <c r="AP201" s="262"/>
      <c r="AQ201" s="262"/>
      <c r="AR201" s="262"/>
      <c r="AS201" s="262"/>
      <c r="AT201" s="262"/>
      <c r="AU201" s="262"/>
      <c r="AV201" s="262"/>
      <c r="AW201" s="262"/>
      <c r="AX201" s="262"/>
      <c r="AY201" s="262"/>
      <c r="AZ201" s="262"/>
      <c r="BA201" s="262"/>
      <c r="BB201" s="262"/>
      <c r="BC201" s="262"/>
      <c r="BD201" s="262"/>
      <c r="BE201" s="262"/>
      <c r="BF201" s="262"/>
      <c r="BG201" s="262"/>
      <c r="BH201" s="262"/>
      <c r="BI201" s="262"/>
      <c r="BJ201" s="262"/>
      <c r="BK201" s="262"/>
      <c r="BL201" s="262"/>
      <c r="BM201" s="247"/>
      <c r="BN201" s="263"/>
      <c r="BO201" s="263"/>
      <c r="BP201" s="263"/>
      <c r="BQ201" s="263"/>
      <c r="BR201" s="263"/>
      <c r="NVA201" s="265"/>
    </row>
    <row r="202" spans="1:70 10037:10037" s="266" customFormat="1" ht="21" customHeight="1" x14ac:dyDescent="0.35">
      <c r="A202" s="247"/>
      <c r="B202" s="248"/>
      <c r="C202" s="242"/>
      <c r="D202" s="259"/>
      <c r="E202" s="259"/>
      <c r="F202" s="260"/>
      <c r="G202" s="260"/>
      <c r="H202" s="247"/>
      <c r="I202" s="261"/>
      <c r="J202" s="262"/>
      <c r="K202" s="262"/>
      <c r="L202" s="262"/>
      <c r="M202" s="263"/>
      <c r="N202" s="264"/>
      <c r="O202" s="262"/>
      <c r="P202" s="262"/>
      <c r="Q202" s="262"/>
      <c r="R202" s="262"/>
      <c r="S202" s="262"/>
      <c r="T202" s="262"/>
      <c r="U202" s="262"/>
      <c r="V202" s="262"/>
      <c r="W202" s="262"/>
      <c r="X202" s="262"/>
      <c r="Y202" s="262"/>
      <c r="Z202" s="262"/>
      <c r="AA202" s="263"/>
      <c r="AB202" s="263"/>
      <c r="AC202" s="262"/>
      <c r="AD202" s="262"/>
      <c r="AE202" s="262"/>
      <c r="AF202" s="262"/>
      <c r="AG202" s="262"/>
      <c r="AH202" s="262"/>
      <c r="AI202" s="262"/>
      <c r="AJ202" s="262"/>
      <c r="AK202" s="262"/>
      <c r="AL202" s="262"/>
      <c r="AM202" s="262"/>
      <c r="AN202" s="262"/>
      <c r="AO202" s="262"/>
      <c r="AP202" s="262"/>
      <c r="AQ202" s="262"/>
      <c r="AR202" s="262"/>
      <c r="AS202" s="262"/>
      <c r="AT202" s="262"/>
      <c r="AU202" s="262"/>
      <c r="AV202" s="262"/>
      <c r="AW202" s="262"/>
      <c r="AX202" s="262"/>
      <c r="AY202" s="262"/>
      <c r="AZ202" s="262"/>
      <c r="BA202" s="262"/>
      <c r="BB202" s="262"/>
      <c r="BC202" s="262"/>
      <c r="BD202" s="262"/>
      <c r="BE202" s="262"/>
      <c r="BF202" s="262"/>
      <c r="BG202" s="262"/>
      <c r="BH202" s="262"/>
      <c r="BI202" s="262"/>
      <c r="BJ202" s="262"/>
      <c r="BK202" s="262"/>
      <c r="BL202" s="262"/>
      <c r="BM202" s="247"/>
      <c r="BN202" s="263"/>
      <c r="BO202" s="263"/>
      <c r="BP202" s="263"/>
      <c r="BQ202" s="263"/>
      <c r="BR202" s="263"/>
      <c r="NVA202" s="265"/>
    </row>
    <row r="203" spans="1:70 10037:10037" s="266" customFormat="1" ht="21" customHeight="1" x14ac:dyDescent="0.35">
      <c r="A203" s="247"/>
      <c r="B203" s="248"/>
      <c r="C203" s="242"/>
      <c r="D203" s="259"/>
      <c r="E203" s="259"/>
      <c r="F203" s="260"/>
      <c r="G203" s="260"/>
      <c r="H203" s="247"/>
      <c r="I203" s="261"/>
      <c r="J203" s="262"/>
      <c r="K203" s="262"/>
      <c r="L203" s="262"/>
      <c r="M203" s="263"/>
      <c r="N203" s="264"/>
      <c r="O203" s="262"/>
      <c r="P203" s="262"/>
      <c r="Q203" s="262"/>
      <c r="R203" s="262"/>
      <c r="S203" s="262"/>
      <c r="T203" s="262"/>
      <c r="U203" s="262"/>
      <c r="V203" s="262"/>
      <c r="W203" s="262"/>
      <c r="X203" s="262"/>
      <c r="Y203" s="262"/>
      <c r="Z203" s="262"/>
      <c r="AA203" s="263"/>
      <c r="AB203" s="263"/>
      <c r="AC203" s="262"/>
      <c r="AD203" s="262"/>
      <c r="AE203" s="262"/>
      <c r="AF203" s="262"/>
      <c r="AG203" s="262"/>
      <c r="AH203" s="262"/>
      <c r="AI203" s="262"/>
      <c r="AJ203" s="262"/>
      <c r="AK203" s="262"/>
      <c r="AL203" s="262"/>
      <c r="AM203" s="262"/>
      <c r="AN203" s="262"/>
      <c r="AO203" s="262"/>
      <c r="AP203" s="262"/>
      <c r="AQ203" s="262"/>
      <c r="AR203" s="262"/>
      <c r="AS203" s="262"/>
      <c r="AT203" s="262"/>
      <c r="AU203" s="262"/>
      <c r="AV203" s="262"/>
      <c r="AW203" s="262"/>
      <c r="AX203" s="262"/>
      <c r="AY203" s="262"/>
      <c r="AZ203" s="262"/>
      <c r="BA203" s="262"/>
      <c r="BB203" s="262"/>
      <c r="BC203" s="262"/>
      <c r="BD203" s="262"/>
      <c r="BE203" s="262"/>
      <c r="BF203" s="262"/>
      <c r="BG203" s="262"/>
      <c r="BH203" s="262"/>
      <c r="BI203" s="262"/>
      <c r="BJ203" s="262"/>
      <c r="BK203" s="262"/>
      <c r="BL203" s="262"/>
      <c r="BM203" s="247"/>
      <c r="BN203" s="263"/>
      <c r="BO203" s="263"/>
      <c r="BP203" s="263"/>
      <c r="BQ203" s="263"/>
      <c r="BR203" s="263"/>
      <c r="NVA203" s="265"/>
    </row>
    <row r="204" spans="1:70 10037:10037" s="266" customFormat="1" ht="21" customHeight="1" x14ac:dyDescent="0.35">
      <c r="A204" s="247"/>
      <c r="B204" s="248"/>
      <c r="C204" s="242"/>
      <c r="D204" s="259"/>
      <c r="E204" s="259"/>
      <c r="F204" s="260"/>
      <c r="G204" s="260"/>
      <c r="H204" s="247"/>
      <c r="I204" s="261"/>
      <c r="J204" s="262"/>
      <c r="K204" s="262"/>
      <c r="L204" s="262"/>
      <c r="M204" s="263"/>
      <c r="N204" s="264"/>
      <c r="O204" s="262"/>
      <c r="P204" s="262"/>
      <c r="Q204" s="262"/>
      <c r="R204" s="262"/>
      <c r="S204" s="262"/>
      <c r="T204" s="262"/>
      <c r="U204" s="262"/>
      <c r="V204" s="262"/>
      <c r="W204" s="262"/>
      <c r="X204" s="262"/>
      <c r="Y204" s="262"/>
      <c r="Z204" s="262"/>
      <c r="AA204" s="263"/>
      <c r="AB204" s="263"/>
      <c r="AC204" s="262"/>
      <c r="AD204" s="262"/>
      <c r="AE204" s="262"/>
      <c r="AF204" s="262"/>
      <c r="AG204" s="262"/>
      <c r="AH204" s="262"/>
      <c r="AI204" s="262"/>
      <c r="AJ204" s="262"/>
      <c r="AK204" s="262"/>
      <c r="AL204" s="262"/>
      <c r="AM204" s="262"/>
      <c r="AN204" s="262"/>
      <c r="AO204" s="262"/>
      <c r="AP204" s="262"/>
      <c r="AQ204" s="262"/>
      <c r="AR204" s="262"/>
      <c r="AS204" s="262"/>
      <c r="AT204" s="262"/>
      <c r="AU204" s="262"/>
      <c r="AV204" s="262"/>
      <c r="AW204" s="262"/>
      <c r="AX204" s="262"/>
      <c r="AY204" s="262"/>
      <c r="AZ204" s="262"/>
      <c r="BA204" s="262"/>
      <c r="BB204" s="262"/>
      <c r="BC204" s="262"/>
      <c r="BD204" s="262"/>
      <c r="BE204" s="262"/>
      <c r="BF204" s="262"/>
      <c r="BG204" s="262"/>
      <c r="BH204" s="262"/>
      <c r="BI204" s="262"/>
      <c r="BJ204" s="262"/>
      <c r="BK204" s="262"/>
      <c r="BL204" s="262"/>
      <c r="BM204" s="247"/>
      <c r="BN204" s="263"/>
      <c r="BO204" s="263"/>
      <c r="BP204" s="263"/>
      <c r="BQ204" s="263"/>
      <c r="BR204" s="263"/>
      <c r="NVA204" s="265"/>
    </row>
    <row r="205" spans="1:70 10037:10037" s="266" customFormat="1" ht="21" customHeight="1" x14ac:dyDescent="0.35">
      <c r="A205" s="247"/>
      <c r="B205" s="248"/>
      <c r="C205" s="242"/>
      <c r="D205" s="259"/>
      <c r="E205" s="259"/>
      <c r="F205" s="260"/>
      <c r="G205" s="260"/>
      <c r="H205" s="247"/>
      <c r="I205" s="261"/>
      <c r="J205" s="262"/>
      <c r="K205" s="262"/>
      <c r="L205" s="262"/>
      <c r="M205" s="263"/>
      <c r="N205" s="264"/>
      <c r="O205" s="262"/>
      <c r="P205" s="262"/>
      <c r="Q205" s="262"/>
      <c r="R205" s="262"/>
      <c r="S205" s="262"/>
      <c r="T205" s="262"/>
      <c r="U205" s="262"/>
      <c r="V205" s="262"/>
      <c r="W205" s="262"/>
      <c r="X205" s="262"/>
      <c r="Y205" s="262"/>
      <c r="Z205" s="262"/>
      <c r="AA205" s="263"/>
      <c r="AB205" s="263"/>
      <c r="AC205" s="262"/>
      <c r="AD205" s="262"/>
      <c r="AE205" s="262"/>
      <c r="AF205" s="262"/>
      <c r="AG205" s="262"/>
      <c r="AH205" s="262"/>
      <c r="AI205" s="262"/>
      <c r="AJ205" s="262"/>
      <c r="AK205" s="262"/>
      <c r="AL205" s="262"/>
      <c r="AM205" s="262"/>
      <c r="AN205" s="262"/>
      <c r="AO205" s="262"/>
      <c r="AP205" s="262"/>
      <c r="AQ205" s="262"/>
      <c r="AR205" s="262"/>
      <c r="AS205" s="262"/>
      <c r="AT205" s="262"/>
      <c r="AU205" s="262"/>
      <c r="AV205" s="262"/>
      <c r="AW205" s="262"/>
      <c r="AX205" s="262"/>
      <c r="AY205" s="262"/>
      <c r="AZ205" s="262"/>
      <c r="BA205" s="262"/>
      <c r="BB205" s="262"/>
      <c r="BC205" s="262"/>
      <c r="BD205" s="262"/>
      <c r="BE205" s="262"/>
      <c r="BF205" s="262"/>
      <c r="BG205" s="262"/>
      <c r="BH205" s="262"/>
      <c r="BI205" s="262"/>
      <c r="BJ205" s="262"/>
      <c r="BK205" s="262"/>
      <c r="BL205" s="262"/>
      <c r="BM205" s="247"/>
      <c r="BN205" s="263"/>
      <c r="BO205" s="263"/>
      <c r="BP205" s="263"/>
      <c r="BQ205" s="263"/>
      <c r="BR205" s="263"/>
      <c r="NVA205" s="265"/>
    </row>
    <row r="206" spans="1:70 10037:10037" s="266" customFormat="1" ht="21" customHeight="1" x14ac:dyDescent="0.35">
      <c r="A206" s="247"/>
      <c r="B206" s="248"/>
      <c r="C206" s="242"/>
      <c r="D206" s="259"/>
      <c r="E206" s="259"/>
      <c r="F206" s="260"/>
      <c r="G206" s="260"/>
      <c r="H206" s="247"/>
      <c r="I206" s="261"/>
      <c r="J206" s="262"/>
      <c r="K206" s="262"/>
      <c r="L206" s="262"/>
      <c r="M206" s="263"/>
      <c r="N206" s="264"/>
      <c r="O206" s="262"/>
      <c r="P206" s="262"/>
      <c r="Q206" s="262"/>
      <c r="R206" s="262"/>
      <c r="S206" s="262"/>
      <c r="T206" s="262"/>
      <c r="U206" s="262"/>
      <c r="V206" s="262"/>
      <c r="W206" s="262"/>
      <c r="X206" s="262"/>
      <c r="Y206" s="262"/>
      <c r="Z206" s="262"/>
      <c r="AA206" s="263"/>
      <c r="AB206" s="263"/>
      <c r="AC206" s="262"/>
      <c r="AD206" s="262"/>
      <c r="AE206" s="262"/>
      <c r="AF206" s="262"/>
      <c r="AG206" s="262"/>
      <c r="AH206" s="262"/>
      <c r="AI206" s="262"/>
      <c r="AJ206" s="262"/>
      <c r="AK206" s="262"/>
      <c r="AL206" s="262"/>
      <c r="AM206" s="262"/>
      <c r="AN206" s="262"/>
      <c r="AO206" s="262"/>
      <c r="AP206" s="262"/>
      <c r="AQ206" s="262"/>
      <c r="AR206" s="262"/>
      <c r="AS206" s="262"/>
      <c r="AT206" s="262"/>
      <c r="AU206" s="262"/>
      <c r="AV206" s="262"/>
      <c r="AW206" s="262"/>
      <c r="AX206" s="262"/>
      <c r="AY206" s="262"/>
      <c r="AZ206" s="262"/>
      <c r="BA206" s="262"/>
      <c r="BB206" s="262"/>
      <c r="BC206" s="262"/>
      <c r="BD206" s="262"/>
      <c r="BE206" s="262"/>
      <c r="BF206" s="262"/>
      <c r="BG206" s="262"/>
      <c r="BH206" s="262"/>
      <c r="BI206" s="262"/>
      <c r="BJ206" s="262"/>
      <c r="BK206" s="262"/>
      <c r="BL206" s="262"/>
      <c r="BM206" s="247"/>
      <c r="BN206" s="263"/>
      <c r="BO206" s="263"/>
      <c r="BP206" s="263"/>
      <c r="BQ206" s="263"/>
      <c r="BR206" s="263"/>
      <c r="NVA206" s="265"/>
    </row>
    <row r="207" spans="1:70 10037:10037" s="266" customFormat="1" ht="21" customHeight="1" x14ac:dyDescent="0.35">
      <c r="A207" s="247"/>
      <c r="B207" s="248"/>
      <c r="C207" s="242"/>
      <c r="D207" s="259"/>
      <c r="E207" s="259"/>
      <c r="F207" s="260"/>
      <c r="G207" s="260"/>
      <c r="H207" s="247"/>
      <c r="I207" s="261"/>
      <c r="J207" s="262"/>
      <c r="K207" s="262"/>
      <c r="L207" s="262"/>
      <c r="M207" s="263"/>
      <c r="N207" s="264"/>
      <c r="O207" s="262"/>
      <c r="P207" s="262"/>
      <c r="Q207" s="262"/>
      <c r="R207" s="262"/>
      <c r="S207" s="262"/>
      <c r="T207" s="262"/>
      <c r="U207" s="262"/>
      <c r="V207" s="262"/>
      <c r="W207" s="262"/>
      <c r="X207" s="262"/>
      <c r="Y207" s="262"/>
      <c r="Z207" s="262"/>
      <c r="AA207" s="263"/>
      <c r="AB207" s="263"/>
      <c r="AC207" s="262"/>
      <c r="AD207" s="262"/>
      <c r="AE207" s="262"/>
      <c r="AF207" s="262"/>
      <c r="AG207" s="262"/>
      <c r="AH207" s="262"/>
      <c r="AI207" s="262"/>
      <c r="AJ207" s="262"/>
      <c r="AK207" s="262"/>
      <c r="AL207" s="262"/>
      <c r="AM207" s="262"/>
      <c r="AN207" s="262"/>
      <c r="AO207" s="262"/>
      <c r="AP207" s="262"/>
      <c r="AQ207" s="262"/>
      <c r="AR207" s="262"/>
      <c r="AS207" s="262"/>
      <c r="AT207" s="262"/>
      <c r="AU207" s="262"/>
      <c r="AV207" s="262"/>
      <c r="AW207" s="262"/>
      <c r="AX207" s="262"/>
      <c r="AY207" s="262"/>
      <c r="AZ207" s="262"/>
      <c r="BA207" s="262"/>
      <c r="BB207" s="262"/>
      <c r="BC207" s="262"/>
      <c r="BD207" s="262"/>
      <c r="BE207" s="262"/>
      <c r="BF207" s="262"/>
      <c r="BG207" s="262"/>
      <c r="BH207" s="262"/>
      <c r="BI207" s="262"/>
      <c r="BJ207" s="262"/>
      <c r="BK207" s="262"/>
      <c r="BL207" s="262"/>
      <c r="BM207" s="247"/>
      <c r="BN207" s="263"/>
      <c r="BO207" s="263"/>
      <c r="BP207" s="263"/>
      <c r="BQ207" s="263"/>
      <c r="BR207" s="263"/>
      <c r="NVA207" s="265"/>
    </row>
    <row r="208" spans="1:70 10037:10037" s="266" customFormat="1" ht="21" customHeight="1" x14ac:dyDescent="0.35">
      <c r="A208" s="247"/>
      <c r="B208" s="248"/>
      <c r="C208" s="242"/>
      <c r="D208" s="259"/>
      <c r="E208" s="259"/>
      <c r="F208" s="260"/>
      <c r="G208" s="260"/>
      <c r="H208" s="247"/>
      <c r="I208" s="261"/>
      <c r="J208" s="262"/>
      <c r="K208" s="262"/>
      <c r="L208" s="262"/>
      <c r="M208" s="263"/>
      <c r="N208" s="264"/>
      <c r="O208" s="262"/>
      <c r="P208" s="262"/>
      <c r="Q208" s="262"/>
      <c r="R208" s="262"/>
      <c r="S208" s="262"/>
      <c r="T208" s="262"/>
      <c r="U208" s="262"/>
      <c r="V208" s="262"/>
      <c r="W208" s="262"/>
      <c r="X208" s="262"/>
      <c r="Y208" s="262"/>
      <c r="Z208" s="262"/>
      <c r="AA208" s="263"/>
      <c r="AB208" s="263"/>
      <c r="AC208" s="262"/>
      <c r="AD208" s="262"/>
      <c r="AE208" s="262"/>
      <c r="AF208" s="262"/>
      <c r="AG208" s="262"/>
      <c r="AH208" s="262"/>
      <c r="AI208" s="262"/>
      <c r="AJ208" s="262"/>
      <c r="AK208" s="262"/>
      <c r="AL208" s="262"/>
      <c r="AM208" s="262"/>
      <c r="AN208" s="262"/>
      <c r="AO208" s="262"/>
      <c r="AP208" s="262"/>
      <c r="AQ208" s="262"/>
      <c r="AR208" s="262"/>
      <c r="AS208" s="262"/>
      <c r="AT208" s="262"/>
      <c r="AU208" s="262"/>
      <c r="AV208" s="262"/>
      <c r="AW208" s="262"/>
      <c r="AX208" s="262"/>
      <c r="AY208" s="262"/>
      <c r="AZ208" s="262"/>
      <c r="BA208" s="262"/>
      <c r="BB208" s="262"/>
      <c r="BC208" s="262"/>
      <c r="BD208" s="262"/>
      <c r="BE208" s="262"/>
      <c r="BF208" s="262"/>
      <c r="BG208" s="262"/>
      <c r="BH208" s="262"/>
      <c r="BI208" s="262"/>
      <c r="BJ208" s="262"/>
      <c r="BK208" s="262"/>
      <c r="BL208" s="262"/>
      <c r="BM208" s="247"/>
      <c r="BN208" s="263"/>
      <c r="BO208" s="263"/>
      <c r="BP208" s="263"/>
      <c r="BQ208" s="263"/>
      <c r="BR208" s="263"/>
      <c r="NVA208" s="265"/>
    </row>
    <row r="209" spans="1:70 10037:10037" s="266" customFormat="1" ht="21" customHeight="1" x14ac:dyDescent="0.35">
      <c r="A209" s="247"/>
      <c r="B209" s="248"/>
      <c r="C209" s="242"/>
      <c r="D209" s="259"/>
      <c r="E209" s="259"/>
      <c r="F209" s="260"/>
      <c r="G209" s="260"/>
      <c r="H209" s="247"/>
      <c r="I209" s="261"/>
      <c r="J209" s="262"/>
      <c r="K209" s="262"/>
      <c r="L209" s="262"/>
      <c r="M209" s="263"/>
      <c r="N209" s="264"/>
      <c r="O209" s="262"/>
      <c r="P209" s="262"/>
      <c r="Q209" s="262"/>
      <c r="R209" s="262"/>
      <c r="S209" s="262"/>
      <c r="T209" s="262"/>
      <c r="U209" s="262"/>
      <c r="V209" s="262"/>
      <c r="W209" s="262"/>
      <c r="X209" s="262"/>
      <c r="Y209" s="262"/>
      <c r="Z209" s="262"/>
      <c r="AA209" s="263"/>
      <c r="AB209" s="263"/>
      <c r="AC209" s="262"/>
      <c r="AD209" s="262"/>
      <c r="AE209" s="262"/>
      <c r="AF209" s="262"/>
      <c r="AG209" s="262"/>
      <c r="AH209" s="262"/>
      <c r="AI209" s="262"/>
      <c r="AJ209" s="262"/>
      <c r="AK209" s="262"/>
      <c r="AL209" s="262"/>
      <c r="AM209" s="262"/>
      <c r="AN209" s="262"/>
      <c r="AO209" s="262"/>
      <c r="AP209" s="262"/>
      <c r="AQ209" s="262"/>
      <c r="AR209" s="262"/>
      <c r="AS209" s="262"/>
      <c r="AT209" s="262"/>
      <c r="AU209" s="262"/>
      <c r="AV209" s="262"/>
      <c r="AW209" s="262"/>
      <c r="AX209" s="262"/>
      <c r="AY209" s="262"/>
      <c r="AZ209" s="262"/>
      <c r="BA209" s="262"/>
      <c r="BB209" s="262"/>
      <c r="BC209" s="262"/>
      <c r="BD209" s="262"/>
      <c r="BE209" s="262"/>
      <c r="BF209" s="262"/>
      <c r="BG209" s="262"/>
      <c r="BH209" s="262"/>
      <c r="BI209" s="262"/>
      <c r="BJ209" s="262"/>
      <c r="BK209" s="262"/>
      <c r="BL209" s="262"/>
      <c r="BM209" s="247"/>
      <c r="BN209" s="263"/>
      <c r="BO209" s="263"/>
      <c r="BP209" s="263"/>
      <c r="BQ209" s="263"/>
      <c r="BR209" s="263"/>
      <c r="NVA209" s="265"/>
    </row>
    <row r="210" spans="1:70 10037:10037" s="266" customFormat="1" ht="21" customHeight="1" x14ac:dyDescent="0.35">
      <c r="A210" s="247"/>
      <c r="B210" s="250"/>
      <c r="C210" s="242"/>
      <c r="D210" s="259"/>
      <c r="E210" s="259"/>
      <c r="F210" s="260"/>
      <c r="G210" s="260"/>
      <c r="H210" s="247"/>
      <c r="I210" s="261"/>
      <c r="J210" s="262"/>
      <c r="K210" s="262"/>
      <c r="L210" s="262"/>
      <c r="M210" s="263"/>
      <c r="N210" s="264"/>
      <c r="O210" s="262"/>
      <c r="P210" s="262"/>
      <c r="Q210" s="262"/>
      <c r="R210" s="262"/>
      <c r="S210" s="262"/>
      <c r="T210" s="262"/>
      <c r="U210" s="262"/>
      <c r="V210" s="262"/>
      <c r="W210" s="262"/>
      <c r="X210" s="262"/>
      <c r="Y210" s="262"/>
      <c r="Z210" s="262"/>
      <c r="AA210" s="263"/>
      <c r="AB210" s="263"/>
      <c r="AC210" s="262"/>
      <c r="AD210" s="262"/>
      <c r="AE210" s="262"/>
      <c r="AF210" s="262"/>
      <c r="AG210" s="262"/>
      <c r="AH210" s="262"/>
      <c r="AI210" s="262"/>
      <c r="AJ210" s="262"/>
      <c r="AK210" s="262"/>
      <c r="AL210" s="262"/>
      <c r="AM210" s="262"/>
      <c r="AN210" s="262"/>
      <c r="AO210" s="262"/>
      <c r="AP210" s="262"/>
      <c r="AQ210" s="262"/>
      <c r="AR210" s="262"/>
      <c r="AS210" s="262"/>
      <c r="AT210" s="262"/>
      <c r="AU210" s="262"/>
      <c r="AV210" s="262"/>
      <c r="AW210" s="262"/>
      <c r="AX210" s="262"/>
      <c r="AY210" s="262"/>
      <c r="AZ210" s="262"/>
      <c r="BA210" s="262"/>
      <c r="BB210" s="262"/>
      <c r="BC210" s="262"/>
      <c r="BD210" s="262"/>
      <c r="BE210" s="262"/>
      <c r="BF210" s="262"/>
      <c r="BG210" s="262"/>
      <c r="BH210" s="262"/>
      <c r="BI210" s="262"/>
      <c r="BJ210" s="262"/>
      <c r="BK210" s="262"/>
      <c r="BL210" s="262"/>
      <c r="BM210" s="247"/>
      <c r="BN210" s="263"/>
      <c r="BO210" s="263"/>
      <c r="BP210" s="263"/>
      <c r="BQ210" s="263"/>
      <c r="BR210" s="263"/>
      <c r="NVA210" s="265"/>
    </row>
    <row r="211" spans="1:70 10037:10037" s="266" customFormat="1" ht="21" customHeight="1" x14ac:dyDescent="0.35">
      <c r="A211" s="247"/>
      <c r="B211" s="250"/>
      <c r="C211" s="242"/>
      <c r="D211" s="259"/>
      <c r="E211" s="259"/>
      <c r="F211" s="260"/>
      <c r="G211" s="260"/>
      <c r="H211" s="247"/>
      <c r="I211" s="261"/>
      <c r="J211" s="262"/>
      <c r="K211" s="262"/>
      <c r="L211" s="262"/>
      <c r="M211" s="263"/>
      <c r="N211" s="264"/>
      <c r="O211" s="262"/>
      <c r="P211" s="262"/>
      <c r="Q211" s="262"/>
      <c r="R211" s="262"/>
      <c r="S211" s="262"/>
      <c r="T211" s="262"/>
      <c r="U211" s="262"/>
      <c r="V211" s="262"/>
      <c r="W211" s="262"/>
      <c r="X211" s="262"/>
      <c r="Y211" s="262"/>
      <c r="Z211" s="262"/>
      <c r="AA211" s="263"/>
      <c r="AB211" s="263"/>
      <c r="AC211" s="262"/>
      <c r="AD211" s="262"/>
      <c r="AE211" s="262"/>
      <c r="AF211" s="262"/>
      <c r="AG211" s="262"/>
      <c r="AH211" s="262"/>
      <c r="AI211" s="262"/>
      <c r="AJ211" s="262"/>
      <c r="AK211" s="262"/>
      <c r="AL211" s="262"/>
      <c r="AM211" s="262"/>
      <c r="AN211" s="262"/>
      <c r="AO211" s="262"/>
      <c r="AP211" s="262"/>
      <c r="AQ211" s="262"/>
      <c r="AR211" s="262"/>
      <c r="AS211" s="262"/>
      <c r="AT211" s="262"/>
      <c r="AU211" s="262"/>
      <c r="AV211" s="262"/>
      <c r="AW211" s="262"/>
      <c r="AX211" s="262"/>
      <c r="AY211" s="262"/>
      <c r="AZ211" s="262"/>
      <c r="BA211" s="262"/>
      <c r="BB211" s="262"/>
      <c r="BC211" s="262"/>
      <c r="BD211" s="262"/>
      <c r="BE211" s="262"/>
      <c r="BF211" s="262"/>
      <c r="BG211" s="262"/>
      <c r="BH211" s="262"/>
      <c r="BI211" s="262"/>
      <c r="BJ211" s="262"/>
      <c r="BK211" s="262"/>
      <c r="BL211" s="262"/>
      <c r="BM211" s="247"/>
      <c r="BN211" s="263"/>
      <c r="BO211" s="263"/>
      <c r="BP211" s="263"/>
      <c r="BQ211" s="263"/>
      <c r="BR211" s="263"/>
      <c r="NVA211" s="265"/>
    </row>
    <row r="212" spans="1:70 10037:10037" s="266" customFormat="1" ht="21" customHeight="1" x14ac:dyDescent="0.35">
      <c r="A212" s="247"/>
      <c r="B212" s="250"/>
      <c r="C212" s="242"/>
      <c r="D212" s="259"/>
      <c r="E212" s="259"/>
      <c r="F212" s="260"/>
      <c r="G212" s="260"/>
      <c r="H212" s="247"/>
      <c r="I212" s="261"/>
      <c r="J212" s="262"/>
      <c r="K212" s="262"/>
      <c r="L212" s="262"/>
      <c r="M212" s="263"/>
      <c r="N212" s="264"/>
      <c r="O212" s="262"/>
      <c r="P212" s="262"/>
      <c r="Q212" s="262"/>
      <c r="R212" s="262"/>
      <c r="S212" s="262"/>
      <c r="T212" s="262"/>
      <c r="U212" s="262"/>
      <c r="V212" s="262"/>
      <c r="W212" s="262"/>
      <c r="X212" s="262"/>
      <c r="Y212" s="262"/>
      <c r="Z212" s="262"/>
      <c r="AA212" s="263"/>
      <c r="AB212" s="263"/>
      <c r="AC212" s="262"/>
      <c r="AD212" s="262"/>
      <c r="AE212" s="262"/>
      <c r="AF212" s="262"/>
      <c r="AG212" s="262"/>
      <c r="AH212" s="262"/>
      <c r="AI212" s="262"/>
      <c r="AJ212" s="262"/>
      <c r="AK212" s="262"/>
      <c r="AL212" s="262"/>
      <c r="AM212" s="262"/>
      <c r="AN212" s="262"/>
      <c r="AO212" s="262"/>
      <c r="AP212" s="262"/>
      <c r="AQ212" s="262"/>
      <c r="AR212" s="262"/>
      <c r="AS212" s="262"/>
      <c r="AT212" s="262"/>
      <c r="AU212" s="262"/>
      <c r="AV212" s="262"/>
      <c r="AW212" s="262"/>
      <c r="AX212" s="262"/>
      <c r="AY212" s="262"/>
      <c r="AZ212" s="262"/>
      <c r="BA212" s="262"/>
      <c r="BB212" s="262"/>
      <c r="BC212" s="262"/>
      <c r="BD212" s="262"/>
      <c r="BE212" s="262"/>
      <c r="BF212" s="262"/>
      <c r="BG212" s="262"/>
      <c r="BH212" s="262"/>
      <c r="BI212" s="262"/>
      <c r="BJ212" s="262"/>
      <c r="BK212" s="262"/>
      <c r="BL212" s="262"/>
      <c r="BM212" s="247"/>
      <c r="BN212" s="263"/>
      <c r="BO212" s="263"/>
      <c r="BP212" s="263"/>
      <c r="BQ212" s="263"/>
      <c r="BR212" s="263"/>
      <c r="NVA212" s="265"/>
    </row>
    <row r="213" spans="1:70 10037:10037" s="266" customFormat="1" ht="21" customHeight="1" x14ac:dyDescent="0.35">
      <c r="A213" s="247"/>
      <c r="B213" s="250"/>
      <c r="C213" s="242"/>
      <c r="D213" s="259"/>
      <c r="E213" s="259"/>
      <c r="F213" s="260"/>
      <c r="G213" s="260"/>
      <c r="H213" s="247"/>
      <c r="I213" s="261"/>
      <c r="J213" s="262"/>
      <c r="K213" s="262"/>
      <c r="L213" s="262"/>
      <c r="M213" s="263"/>
      <c r="N213" s="264"/>
      <c r="O213" s="262"/>
      <c r="P213" s="262"/>
      <c r="Q213" s="262"/>
      <c r="R213" s="262"/>
      <c r="S213" s="262"/>
      <c r="T213" s="262"/>
      <c r="U213" s="262"/>
      <c r="V213" s="262"/>
      <c r="W213" s="262"/>
      <c r="X213" s="262"/>
      <c r="Y213" s="262"/>
      <c r="Z213" s="262"/>
      <c r="AA213" s="263"/>
      <c r="AB213" s="263"/>
      <c r="AC213" s="262"/>
      <c r="AD213" s="262"/>
      <c r="AE213" s="262"/>
      <c r="AF213" s="262"/>
      <c r="AG213" s="262"/>
      <c r="AH213" s="262"/>
      <c r="AI213" s="262"/>
      <c r="AJ213" s="262"/>
      <c r="AK213" s="262"/>
      <c r="AL213" s="262"/>
      <c r="AM213" s="262"/>
      <c r="AN213" s="262"/>
      <c r="AO213" s="262"/>
      <c r="AP213" s="262"/>
      <c r="AQ213" s="262"/>
      <c r="AR213" s="262"/>
      <c r="AS213" s="262"/>
      <c r="AT213" s="262"/>
      <c r="AU213" s="262"/>
      <c r="AV213" s="262"/>
      <c r="AW213" s="262"/>
      <c r="AX213" s="262"/>
      <c r="AY213" s="262"/>
      <c r="AZ213" s="262"/>
      <c r="BA213" s="262"/>
      <c r="BB213" s="262"/>
      <c r="BC213" s="262"/>
      <c r="BD213" s="262"/>
      <c r="BE213" s="262"/>
      <c r="BF213" s="262"/>
      <c r="BG213" s="262"/>
      <c r="BH213" s="262"/>
      <c r="BI213" s="262"/>
      <c r="BJ213" s="262"/>
      <c r="BK213" s="262"/>
      <c r="BL213" s="262"/>
      <c r="BM213" s="247"/>
      <c r="BN213" s="263"/>
      <c r="BO213" s="263"/>
      <c r="BP213" s="263"/>
      <c r="BQ213" s="263"/>
      <c r="BR213" s="263"/>
      <c r="NVA213" s="265"/>
    </row>
    <row r="214" spans="1:70 10037:10037" s="266" customFormat="1" ht="21" customHeight="1" x14ac:dyDescent="0.35">
      <c r="A214" s="247"/>
      <c r="B214" s="250"/>
      <c r="C214" s="242"/>
      <c r="D214" s="259"/>
      <c r="E214" s="259"/>
      <c r="F214" s="260"/>
      <c r="G214" s="260"/>
      <c r="H214" s="247"/>
      <c r="I214" s="261"/>
      <c r="J214" s="262"/>
      <c r="K214" s="262"/>
      <c r="L214" s="262"/>
      <c r="M214" s="263"/>
      <c r="N214" s="264"/>
      <c r="O214" s="262"/>
      <c r="P214" s="262"/>
      <c r="Q214" s="262"/>
      <c r="R214" s="262"/>
      <c r="S214" s="262"/>
      <c r="T214" s="262"/>
      <c r="U214" s="262"/>
      <c r="V214" s="262"/>
      <c r="W214" s="262"/>
      <c r="X214" s="262"/>
      <c r="Y214" s="262"/>
      <c r="Z214" s="262"/>
      <c r="AA214" s="263"/>
      <c r="AB214" s="263"/>
      <c r="AC214" s="262"/>
      <c r="AD214" s="262"/>
      <c r="AE214" s="262"/>
      <c r="AF214" s="262"/>
      <c r="AG214" s="262"/>
      <c r="AH214" s="262"/>
      <c r="AI214" s="262"/>
      <c r="AJ214" s="262"/>
      <c r="AK214" s="262"/>
      <c r="AL214" s="262"/>
      <c r="AM214" s="262"/>
      <c r="AN214" s="262"/>
      <c r="AO214" s="262"/>
      <c r="AP214" s="262"/>
      <c r="AQ214" s="262"/>
      <c r="AR214" s="262"/>
      <c r="AS214" s="262"/>
      <c r="AT214" s="262"/>
      <c r="AU214" s="262"/>
      <c r="AV214" s="262"/>
      <c r="AW214" s="262"/>
      <c r="AX214" s="262"/>
      <c r="AY214" s="262"/>
      <c r="AZ214" s="262"/>
      <c r="BA214" s="262"/>
      <c r="BB214" s="262"/>
      <c r="BC214" s="262"/>
      <c r="BD214" s="262"/>
      <c r="BE214" s="262"/>
      <c r="BF214" s="262"/>
      <c r="BG214" s="262"/>
      <c r="BH214" s="262"/>
      <c r="BI214" s="262"/>
      <c r="BJ214" s="262"/>
      <c r="BK214" s="262"/>
      <c r="BL214" s="262"/>
      <c r="BM214" s="247"/>
      <c r="BN214" s="263"/>
      <c r="BO214" s="263"/>
      <c r="BP214" s="263"/>
      <c r="BQ214" s="263"/>
      <c r="BR214" s="263"/>
      <c r="NVA214" s="265"/>
    </row>
    <row r="215" spans="1:70 10037:10037" s="266" customFormat="1" ht="21" customHeight="1" x14ac:dyDescent="0.35">
      <c r="A215" s="247"/>
      <c r="B215" s="250"/>
      <c r="C215" s="242"/>
      <c r="D215" s="259"/>
      <c r="E215" s="259"/>
      <c r="F215" s="260"/>
      <c r="G215" s="260"/>
      <c r="H215" s="247"/>
      <c r="I215" s="261"/>
      <c r="J215" s="262"/>
      <c r="K215" s="262"/>
      <c r="L215" s="262"/>
      <c r="M215" s="263"/>
      <c r="N215" s="264"/>
      <c r="O215" s="262"/>
      <c r="P215" s="262"/>
      <c r="Q215" s="262"/>
      <c r="R215" s="262"/>
      <c r="S215" s="262"/>
      <c r="T215" s="262"/>
      <c r="U215" s="262"/>
      <c r="V215" s="262"/>
      <c r="W215" s="262"/>
      <c r="X215" s="262"/>
      <c r="Y215" s="262"/>
      <c r="Z215" s="262"/>
      <c r="AA215" s="263"/>
      <c r="AB215" s="263"/>
      <c r="AC215" s="262"/>
      <c r="AD215" s="262"/>
      <c r="AE215" s="262"/>
      <c r="AF215" s="262"/>
      <c r="AG215" s="262"/>
      <c r="AH215" s="262"/>
      <c r="AI215" s="262"/>
      <c r="AJ215" s="262"/>
      <c r="AK215" s="262"/>
      <c r="AL215" s="262"/>
      <c r="AM215" s="262"/>
      <c r="AN215" s="262"/>
      <c r="AO215" s="262"/>
      <c r="AP215" s="262"/>
      <c r="AQ215" s="262"/>
      <c r="AR215" s="262"/>
      <c r="AS215" s="262"/>
      <c r="AT215" s="262"/>
      <c r="AU215" s="262"/>
      <c r="AV215" s="262"/>
      <c r="AW215" s="262"/>
      <c r="AX215" s="262"/>
      <c r="AY215" s="262"/>
      <c r="AZ215" s="262"/>
      <c r="BA215" s="262"/>
      <c r="BB215" s="262"/>
      <c r="BC215" s="262"/>
      <c r="BD215" s="262"/>
      <c r="BE215" s="262"/>
      <c r="BF215" s="262"/>
      <c r="BG215" s="262"/>
      <c r="BH215" s="262"/>
      <c r="BI215" s="262"/>
      <c r="BJ215" s="262"/>
      <c r="BK215" s="262"/>
      <c r="BL215" s="262"/>
      <c r="BM215" s="247"/>
      <c r="BN215" s="263"/>
      <c r="BO215" s="263"/>
      <c r="BP215" s="263"/>
      <c r="BQ215" s="263"/>
      <c r="BR215" s="263"/>
      <c r="NVA215" s="265"/>
    </row>
    <row r="216" spans="1:70 10037:10037" s="266" customFormat="1" ht="21" customHeight="1" x14ac:dyDescent="0.35">
      <c r="A216" s="247"/>
      <c r="B216" s="248"/>
      <c r="C216" s="242"/>
      <c r="D216" s="259"/>
      <c r="E216" s="259"/>
      <c r="F216" s="260"/>
      <c r="G216" s="260"/>
      <c r="H216" s="247"/>
      <c r="I216" s="261"/>
      <c r="J216" s="262"/>
      <c r="K216" s="262"/>
      <c r="L216" s="262"/>
      <c r="M216" s="263"/>
      <c r="N216" s="264"/>
      <c r="O216" s="262"/>
      <c r="P216" s="262"/>
      <c r="Q216" s="262"/>
      <c r="R216" s="262"/>
      <c r="S216" s="262"/>
      <c r="T216" s="262"/>
      <c r="U216" s="262"/>
      <c r="V216" s="262"/>
      <c r="W216" s="262"/>
      <c r="X216" s="262"/>
      <c r="Y216" s="262"/>
      <c r="Z216" s="262"/>
      <c r="AA216" s="263"/>
      <c r="AB216" s="263"/>
      <c r="AC216" s="262"/>
      <c r="AD216" s="262"/>
      <c r="AE216" s="262"/>
      <c r="AF216" s="262"/>
      <c r="AG216" s="262"/>
      <c r="AH216" s="262"/>
      <c r="AI216" s="262"/>
      <c r="AJ216" s="262"/>
      <c r="AK216" s="262"/>
      <c r="AL216" s="262"/>
      <c r="AM216" s="262"/>
      <c r="AN216" s="262"/>
      <c r="AO216" s="262"/>
      <c r="AP216" s="262"/>
      <c r="AQ216" s="262"/>
      <c r="AR216" s="262"/>
      <c r="AS216" s="262"/>
      <c r="AT216" s="262"/>
      <c r="AU216" s="262"/>
      <c r="AV216" s="262"/>
      <c r="AW216" s="262"/>
      <c r="AX216" s="262"/>
      <c r="AY216" s="262"/>
      <c r="AZ216" s="262"/>
      <c r="BA216" s="262"/>
      <c r="BB216" s="262"/>
      <c r="BC216" s="262"/>
      <c r="BD216" s="262"/>
      <c r="BE216" s="262"/>
      <c r="BF216" s="262"/>
      <c r="BG216" s="262"/>
      <c r="BH216" s="262"/>
      <c r="BI216" s="262"/>
      <c r="BJ216" s="262"/>
      <c r="BK216" s="262"/>
      <c r="BL216" s="262"/>
      <c r="BM216" s="247"/>
      <c r="BN216" s="263"/>
      <c r="BO216" s="263"/>
      <c r="BP216" s="263"/>
      <c r="BQ216" s="263"/>
      <c r="BR216" s="263"/>
      <c r="NVA216" s="265"/>
    </row>
    <row r="217" spans="1:70 10037:10037" s="266" customFormat="1" ht="21" customHeight="1" x14ac:dyDescent="0.35">
      <c r="A217" s="247"/>
      <c r="B217" s="248"/>
      <c r="C217" s="242"/>
      <c r="D217" s="259"/>
      <c r="E217" s="259"/>
      <c r="F217" s="260"/>
      <c r="G217" s="260"/>
      <c r="H217" s="247"/>
      <c r="I217" s="261"/>
      <c r="J217" s="262"/>
      <c r="K217" s="262"/>
      <c r="L217" s="262"/>
      <c r="M217" s="263"/>
      <c r="N217" s="264"/>
      <c r="O217" s="262"/>
      <c r="P217" s="262"/>
      <c r="Q217" s="262"/>
      <c r="R217" s="262"/>
      <c r="S217" s="262"/>
      <c r="T217" s="262"/>
      <c r="U217" s="262"/>
      <c r="V217" s="262"/>
      <c r="W217" s="262"/>
      <c r="X217" s="262"/>
      <c r="Y217" s="262"/>
      <c r="Z217" s="262"/>
      <c r="AA217" s="263"/>
      <c r="AB217" s="263"/>
      <c r="AC217" s="262"/>
      <c r="AD217" s="262"/>
      <c r="AE217" s="262"/>
      <c r="AF217" s="262"/>
      <c r="AG217" s="262"/>
      <c r="AH217" s="262"/>
      <c r="AI217" s="262"/>
      <c r="AJ217" s="262"/>
      <c r="AK217" s="262"/>
      <c r="AL217" s="262"/>
      <c r="AM217" s="262"/>
      <c r="AN217" s="262"/>
      <c r="AO217" s="262"/>
      <c r="AP217" s="262"/>
      <c r="AQ217" s="262"/>
      <c r="AR217" s="262"/>
      <c r="AS217" s="262"/>
      <c r="AT217" s="262"/>
      <c r="AU217" s="262"/>
      <c r="AV217" s="262"/>
      <c r="AW217" s="262"/>
      <c r="AX217" s="262"/>
      <c r="AY217" s="262"/>
      <c r="AZ217" s="262"/>
      <c r="BA217" s="262"/>
      <c r="BB217" s="262"/>
      <c r="BC217" s="262"/>
      <c r="BD217" s="262"/>
      <c r="BE217" s="262"/>
      <c r="BF217" s="262"/>
      <c r="BG217" s="262"/>
      <c r="BH217" s="262"/>
      <c r="BI217" s="262"/>
      <c r="BJ217" s="262"/>
      <c r="BK217" s="262"/>
      <c r="BL217" s="262"/>
      <c r="BM217" s="247"/>
      <c r="BN217" s="263"/>
      <c r="BO217" s="263"/>
      <c r="BP217" s="263"/>
      <c r="BQ217" s="263"/>
      <c r="BR217" s="263"/>
      <c r="NVA217" s="265"/>
    </row>
    <row r="218" spans="1:70 10037:10037" s="266" customFormat="1" ht="21" customHeight="1" x14ac:dyDescent="0.35">
      <c r="A218" s="247"/>
      <c r="B218" s="248"/>
      <c r="C218" s="242"/>
      <c r="D218" s="259"/>
      <c r="E218" s="259"/>
      <c r="F218" s="260"/>
      <c r="G218" s="260"/>
      <c r="H218" s="247"/>
      <c r="I218" s="261"/>
      <c r="J218" s="262"/>
      <c r="K218" s="262"/>
      <c r="L218" s="262"/>
      <c r="M218" s="263"/>
      <c r="N218" s="264"/>
      <c r="O218" s="262"/>
      <c r="P218" s="262"/>
      <c r="Q218" s="262"/>
      <c r="R218" s="262"/>
      <c r="S218" s="262"/>
      <c r="T218" s="262"/>
      <c r="U218" s="262"/>
      <c r="V218" s="262"/>
      <c r="W218" s="262"/>
      <c r="X218" s="262"/>
      <c r="Y218" s="262"/>
      <c r="Z218" s="262"/>
      <c r="AA218" s="263"/>
      <c r="AB218" s="263"/>
      <c r="AC218" s="262"/>
      <c r="AD218" s="262"/>
      <c r="AE218" s="262"/>
      <c r="AF218" s="262"/>
      <c r="AG218" s="262"/>
      <c r="AH218" s="262"/>
      <c r="AI218" s="262"/>
      <c r="AJ218" s="262"/>
      <c r="AK218" s="262"/>
      <c r="AL218" s="262"/>
      <c r="AM218" s="262"/>
      <c r="AN218" s="262"/>
      <c r="AO218" s="262"/>
      <c r="AP218" s="262"/>
      <c r="AQ218" s="262"/>
      <c r="AR218" s="262"/>
      <c r="AS218" s="262"/>
      <c r="AT218" s="262"/>
      <c r="AU218" s="262"/>
      <c r="AV218" s="262"/>
      <c r="AW218" s="262"/>
      <c r="AX218" s="262"/>
      <c r="AY218" s="262"/>
      <c r="AZ218" s="262"/>
      <c r="BA218" s="262"/>
      <c r="BB218" s="262"/>
      <c r="BC218" s="262"/>
      <c r="BD218" s="262"/>
      <c r="BE218" s="262"/>
      <c r="BF218" s="262"/>
      <c r="BG218" s="262"/>
      <c r="BH218" s="262"/>
      <c r="BI218" s="262"/>
      <c r="BJ218" s="262"/>
      <c r="BK218" s="262"/>
      <c r="BL218" s="262"/>
      <c r="BM218" s="247"/>
      <c r="BN218" s="263"/>
      <c r="BO218" s="263"/>
      <c r="BP218" s="263"/>
      <c r="BQ218" s="263"/>
      <c r="BR218" s="263"/>
      <c r="NVA218" s="265"/>
    </row>
    <row r="219" spans="1:70 10037:10037" s="266" customFormat="1" ht="21" customHeight="1" x14ac:dyDescent="0.35">
      <c r="A219" s="247"/>
      <c r="B219" s="248"/>
      <c r="C219" s="242"/>
      <c r="D219" s="259"/>
      <c r="E219" s="259"/>
      <c r="F219" s="260"/>
      <c r="G219" s="260"/>
      <c r="H219" s="247"/>
      <c r="I219" s="261"/>
      <c r="J219" s="262"/>
      <c r="K219" s="262"/>
      <c r="L219" s="262"/>
      <c r="M219" s="263"/>
      <c r="N219" s="264"/>
      <c r="O219" s="262"/>
      <c r="P219" s="262"/>
      <c r="Q219" s="262"/>
      <c r="R219" s="262"/>
      <c r="S219" s="262"/>
      <c r="T219" s="262"/>
      <c r="U219" s="262"/>
      <c r="V219" s="262"/>
      <c r="W219" s="262"/>
      <c r="X219" s="262"/>
      <c r="Y219" s="262"/>
      <c r="Z219" s="262"/>
      <c r="AA219" s="263"/>
      <c r="AB219" s="263"/>
      <c r="AC219" s="262"/>
      <c r="AD219" s="262"/>
      <c r="AE219" s="262"/>
      <c r="AF219" s="262"/>
      <c r="AG219" s="262"/>
      <c r="AH219" s="262"/>
      <c r="AI219" s="262"/>
      <c r="AJ219" s="262"/>
      <c r="AK219" s="262"/>
      <c r="AL219" s="262"/>
      <c r="AM219" s="262"/>
      <c r="AN219" s="262"/>
      <c r="AO219" s="262"/>
      <c r="AP219" s="262"/>
      <c r="AQ219" s="262"/>
      <c r="AR219" s="262"/>
      <c r="AS219" s="262"/>
      <c r="AT219" s="262"/>
      <c r="AU219" s="262"/>
      <c r="AV219" s="262"/>
      <c r="AW219" s="262"/>
      <c r="AX219" s="262"/>
      <c r="AY219" s="262"/>
      <c r="AZ219" s="262"/>
      <c r="BA219" s="262"/>
      <c r="BB219" s="262"/>
      <c r="BC219" s="262"/>
      <c r="BD219" s="262"/>
      <c r="BE219" s="262"/>
      <c r="BF219" s="262"/>
      <c r="BG219" s="262"/>
      <c r="BH219" s="262"/>
      <c r="BI219" s="262"/>
      <c r="BJ219" s="262"/>
      <c r="BK219" s="262"/>
      <c r="BL219" s="262"/>
      <c r="BM219" s="247"/>
      <c r="BN219" s="263"/>
      <c r="BO219" s="263"/>
      <c r="BP219" s="263"/>
      <c r="BQ219" s="263"/>
      <c r="BR219" s="263"/>
      <c r="NVA219" s="265"/>
    </row>
    <row r="220" spans="1:70 10037:10037" s="266" customFormat="1" ht="21" customHeight="1" x14ac:dyDescent="0.35">
      <c r="A220" s="247"/>
      <c r="B220" s="248"/>
      <c r="C220" s="242"/>
      <c r="D220" s="259"/>
      <c r="E220" s="259"/>
      <c r="F220" s="260"/>
      <c r="G220" s="260"/>
      <c r="H220" s="247"/>
      <c r="I220" s="261"/>
      <c r="J220" s="262"/>
      <c r="K220" s="262"/>
      <c r="L220" s="262"/>
      <c r="M220" s="263"/>
      <c r="N220" s="264"/>
      <c r="O220" s="262"/>
      <c r="P220" s="262"/>
      <c r="Q220" s="262"/>
      <c r="R220" s="262"/>
      <c r="S220" s="262"/>
      <c r="T220" s="262"/>
      <c r="U220" s="262"/>
      <c r="V220" s="262"/>
      <c r="W220" s="262"/>
      <c r="X220" s="262"/>
      <c r="Y220" s="262"/>
      <c r="Z220" s="262"/>
      <c r="AA220" s="263"/>
      <c r="AB220" s="263"/>
      <c r="AC220" s="262"/>
      <c r="AD220" s="262"/>
      <c r="AE220" s="262"/>
      <c r="AF220" s="262"/>
      <c r="AG220" s="262"/>
      <c r="AH220" s="262"/>
      <c r="AI220" s="262"/>
      <c r="AJ220" s="262"/>
      <c r="AK220" s="262"/>
      <c r="AL220" s="262"/>
      <c r="AM220" s="262"/>
      <c r="AN220" s="262"/>
      <c r="AO220" s="262"/>
      <c r="AP220" s="262"/>
      <c r="AQ220" s="262"/>
      <c r="AR220" s="262"/>
      <c r="AS220" s="262"/>
      <c r="AT220" s="262"/>
      <c r="AU220" s="262"/>
      <c r="AV220" s="262"/>
      <c r="AW220" s="262"/>
      <c r="AX220" s="262"/>
      <c r="AY220" s="262"/>
      <c r="AZ220" s="262"/>
      <c r="BA220" s="262"/>
      <c r="BB220" s="262"/>
      <c r="BC220" s="262"/>
      <c r="BD220" s="262"/>
      <c r="BE220" s="262"/>
      <c r="BF220" s="262"/>
      <c r="BG220" s="262"/>
      <c r="BH220" s="262"/>
      <c r="BI220" s="262"/>
      <c r="BJ220" s="262"/>
      <c r="BK220" s="262"/>
      <c r="BL220" s="262"/>
      <c r="BM220" s="247"/>
      <c r="BN220" s="263"/>
      <c r="BO220" s="263"/>
      <c r="BP220" s="263"/>
      <c r="BQ220" s="263"/>
      <c r="BR220" s="263"/>
      <c r="NVA220" s="265"/>
    </row>
    <row r="221" spans="1:70 10037:10037" s="266" customFormat="1" ht="21" customHeight="1" x14ac:dyDescent="0.35">
      <c r="A221" s="247"/>
      <c r="B221" s="250"/>
      <c r="C221" s="242"/>
      <c r="D221" s="259"/>
      <c r="E221" s="259"/>
      <c r="F221" s="260"/>
      <c r="G221" s="260"/>
      <c r="H221" s="247"/>
      <c r="I221" s="261"/>
      <c r="J221" s="262"/>
      <c r="K221" s="262"/>
      <c r="L221" s="262"/>
      <c r="M221" s="263"/>
      <c r="N221" s="264"/>
      <c r="O221" s="262"/>
      <c r="P221" s="262"/>
      <c r="Q221" s="262"/>
      <c r="R221" s="262"/>
      <c r="S221" s="262"/>
      <c r="T221" s="262"/>
      <c r="U221" s="262"/>
      <c r="V221" s="262"/>
      <c r="W221" s="262"/>
      <c r="X221" s="262"/>
      <c r="Y221" s="262"/>
      <c r="Z221" s="262"/>
      <c r="AA221" s="263"/>
      <c r="AB221" s="263"/>
      <c r="AC221" s="262"/>
      <c r="AD221" s="262"/>
      <c r="AE221" s="262"/>
      <c r="AF221" s="262"/>
      <c r="AG221" s="262"/>
      <c r="AH221" s="262"/>
      <c r="AI221" s="262"/>
      <c r="AJ221" s="262"/>
      <c r="AK221" s="262"/>
      <c r="AL221" s="262"/>
      <c r="AM221" s="262"/>
      <c r="AN221" s="262"/>
      <c r="AO221" s="262"/>
      <c r="AP221" s="262"/>
      <c r="AQ221" s="262"/>
      <c r="AR221" s="262"/>
      <c r="AS221" s="262"/>
      <c r="AT221" s="262"/>
      <c r="AU221" s="262"/>
      <c r="AV221" s="262"/>
      <c r="AW221" s="262"/>
      <c r="AX221" s="262"/>
      <c r="AY221" s="262"/>
      <c r="AZ221" s="262"/>
      <c r="BA221" s="262"/>
      <c r="BB221" s="262"/>
      <c r="BC221" s="262"/>
      <c r="BD221" s="262"/>
      <c r="BE221" s="262"/>
      <c r="BF221" s="262"/>
      <c r="BG221" s="262"/>
      <c r="BH221" s="262"/>
      <c r="BI221" s="262"/>
      <c r="BJ221" s="262"/>
      <c r="BK221" s="262"/>
      <c r="BL221" s="262"/>
      <c r="BM221" s="247"/>
      <c r="BN221" s="263"/>
      <c r="BO221" s="263"/>
      <c r="BP221" s="263"/>
      <c r="BQ221" s="263"/>
      <c r="BR221" s="263"/>
      <c r="NVA221" s="265"/>
    </row>
    <row r="222" spans="1:70 10037:10037" s="266" customFormat="1" ht="21" customHeight="1" x14ac:dyDescent="0.35">
      <c r="A222" s="247"/>
      <c r="B222" s="250"/>
      <c r="C222" s="242"/>
      <c r="D222" s="259"/>
      <c r="E222" s="259"/>
      <c r="F222" s="260"/>
      <c r="G222" s="260"/>
      <c r="H222" s="247"/>
      <c r="I222" s="261"/>
      <c r="J222" s="262"/>
      <c r="K222" s="262"/>
      <c r="L222" s="262"/>
      <c r="M222" s="263"/>
      <c r="N222" s="264"/>
      <c r="O222" s="262"/>
      <c r="P222" s="262"/>
      <c r="Q222" s="262"/>
      <c r="R222" s="262"/>
      <c r="S222" s="262"/>
      <c r="T222" s="262"/>
      <c r="U222" s="262"/>
      <c r="V222" s="262"/>
      <c r="W222" s="262"/>
      <c r="X222" s="262"/>
      <c r="Y222" s="262"/>
      <c r="Z222" s="262"/>
      <c r="AA222" s="263"/>
      <c r="AB222" s="263"/>
      <c r="AC222" s="262"/>
      <c r="AD222" s="262"/>
      <c r="AE222" s="262"/>
      <c r="AF222" s="262"/>
      <c r="AG222" s="262"/>
      <c r="AH222" s="262"/>
      <c r="AI222" s="262"/>
      <c r="AJ222" s="262"/>
      <c r="AK222" s="262"/>
      <c r="AL222" s="262"/>
      <c r="AM222" s="262"/>
      <c r="AN222" s="262"/>
      <c r="AO222" s="262"/>
      <c r="AP222" s="262"/>
      <c r="AQ222" s="262"/>
      <c r="AR222" s="262"/>
      <c r="AS222" s="262"/>
      <c r="AT222" s="262"/>
      <c r="AU222" s="262"/>
      <c r="AV222" s="262"/>
      <c r="AW222" s="262"/>
      <c r="AX222" s="262"/>
      <c r="AY222" s="262"/>
      <c r="AZ222" s="262"/>
      <c r="BA222" s="262"/>
      <c r="BB222" s="262"/>
      <c r="BC222" s="262"/>
      <c r="BD222" s="262"/>
      <c r="BE222" s="262"/>
      <c r="BF222" s="262"/>
      <c r="BG222" s="262"/>
      <c r="BH222" s="262"/>
      <c r="BI222" s="262"/>
      <c r="BJ222" s="262"/>
      <c r="BK222" s="262"/>
      <c r="BL222" s="262"/>
      <c r="BM222" s="247"/>
      <c r="BN222" s="263"/>
      <c r="BO222" s="263"/>
      <c r="BP222" s="263"/>
      <c r="BQ222" s="263"/>
      <c r="BR222" s="263"/>
      <c r="NVA222" s="265"/>
    </row>
    <row r="223" spans="1:70 10037:10037" s="266" customFormat="1" ht="21" customHeight="1" x14ac:dyDescent="0.35">
      <c r="A223" s="247"/>
      <c r="B223" s="250"/>
      <c r="C223" s="242"/>
      <c r="D223" s="259"/>
      <c r="E223" s="259"/>
      <c r="F223" s="260"/>
      <c r="G223" s="260"/>
      <c r="H223" s="247"/>
      <c r="I223" s="261"/>
      <c r="J223" s="262"/>
      <c r="K223" s="262"/>
      <c r="L223" s="262"/>
      <c r="M223" s="263"/>
      <c r="N223" s="264"/>
      <c r="O223" s="262"/>
      <c r="P223" s="262"/>
      <c r="Q223" s="262"/>
      <c r="R223" s="262"/>
      <c r="S223" s="262"/>
      <c r="T223" s="262"/>
      <c r="U223" s="262"/>
      <c r="V223" s="262"/>
      <c r="W223" s="262"/>
      <c r="X223" s="262"/>
      <c r="Y223" s="262"/>
      <c r="Z223" s="262"/>
      <c r="AA223" s="263"/>
      <c r="AB223" s="263"/>
      <c r="AC223" s="262"/>
      <c r="AD223" s="262"/>
      <c r="AE223" s="262"/>
      <c r="AF223" s="262"/>
      <c r="AG223" s="262"/>
      <c r="AH223" s="262"/>
      <c r="AI223" s="262"/>
      <c r="AJ223" s="262"/>
      <c r="AK223" s="262"/>
      <c r="AL223" s="262"/>
      <c r="AM223" s="262"/>
      <c r="AN223" s="262"/>
      <c r="AO223" s="262"/>
      <c r="AP223" s="262"/>
      <c r="AQ223" s="262"/>
      <c r="AR223" s="262"/>
      <c r="AS223" s="262"/>
      <c r="AT223" s="262"/>
      <c r="AU223" s="262"/>
      <c r="AV223" s="262"/>
      <c r="AW223" s="262"/>
      <c r="AX223" s="262"/>
      <c r="AY223" s="262"/>
      <c r="AZ223" s="262"/>
      <c r="BA223" s="262"/>
      <c r="BB223" s="262"/>
      <c r="BC223" s="262"/>
      <c r="BD223" s="262"/>
      <c r="BE223" s="262"/>
      <c r="BF223" s="262"/>
      <c r="BG223" s="262"/>
      <c r="BH223" s="262"/>
      <c r="BI223" s="262"/>
      <c r="BJ223" s="262"/>
      <c r="BK223" s="262"/>
      <c r="BL223" s="262"/>
      <c r="BM223" s="247"/>
      <c r="BN223" s="263"/>
      <c r="BO223" s="263"/>
      <c r="BP223" s="263"/>
      <c r="BQ223" s="263"/>
      <c r="BR223" s="263"/>
      <c r="NVA223" s="265"/>
    </row>
    <row r="224" spans="1:70 10037:10037" s="266" customFormat="1" ht="21" customHeight="1" x14ac:dyDescent="0.35">
      <c r="A224" s="241"/>
      <c r="B224" s="250"/>
      <c r="C224" s="242"/>
      <c r="D224" s="259"/>
      <c r="E224" s="259"/>
      <c r="F224" s="260"/>
      <c r="G224" s="260"/>
      <c r="H224" s="247"/>
      <c r="I224" s="261"/>
      <c r="J224" s="262"/>
      <c r="K224" s="262"/>
      <c r="L224" s="262"/>
      <c r="M224" s="263"/>
      <c r="N224" s="264"/>
      <c r="O224" s="262"/>
      <c r="P224" s="262"/>
      <c r="Q224" s="262"/>
      <c r="R224" s="262"/>
      <c r="S224" s="262"/>
      <c r="T224" s="262"/>
      <c r="U224" s="262"/>
      <c r="V224" s="262"/>
      <c r="W224" s="262"/>
      <c r="X224" s="262"/>
      <c r="Y224" s="262"/>
      <c r="Z224" s="262"/>
      <c r="AA224" s="263"/>
      <c r="AB224" s="263"/>
      <c r="AC224" s="262"/>
      <c r="AD224" s="262"/>
      <c r="AE224" s="262"/>
      <c r="AF224" s="262"/>
      <c r="AG224" s="262"/>
      <c r="AH224" s="262"/>
      <c r="AI224" s="262"/>
      <c r="AJ224" s="262"/>
      <c r="AK224" s="262"/>
      <c r="AL224" s="262"/>
      <c r="AM224" s="262"/>
      <c r="AN224" s="262"/>
      <c r="AO224" s="262"/>
      <c r="AP224" s="262"/>
      <c r="AQ224" s="262"/>
      <c r="AR224" s="262"/>
      <c r="AS224" s="262"/>
      <c r="AT224" s="262"/>
      <c r="AU224" s="262"/>
      <c r="AV224" s="262"/>
      <c r="AW224" s="262"/>
      <c r="AX224" s="262"/>
      <c r="AY224" s="262"/>
      <c r="AZ224" s="262"/>
      <c r="BA224" s="262"/>
      <c r="BB224" s="262"/>
      <c r="BC224" s="262"/>
      <c r="BD224" s="262"/>
      <c r="BE224" s="262"/>
      <c r="BF224" s="262"/>
      <c r="BG224" s="262"/>
      <c r="BH224" s="262"/>
      <c r="BI224" s="262"/>
      <c r="BJ224" s="262"/>
      <c r="BK224" s="262"/>
      <c r="BL224" s="262"/>
      <c r="BM224" s="247"/>
      <c r="BN224" s="263"/>
      <c r="BO224" s="263"/>
      <c r="BP224" s="263"/>
      <c r="BQ224" s="263"/>
      <c r="BR224" s="263"/>
      <c r="NVA224" s="265"/>
    </row>
    <row r="225" spans="1:70 9999:10037" s="266" customFormat="1" ht="21" customHeight="1" x14ac:dyDescent="0.35">
      <c r="A225" s="241"/>
      <c r="B225" s="250"/>
      <c r="C225" s="242"/>
      <c r="D225" s="259"/>
      <c r="E225" s="259"/>
      <c r="F225" s="260"/>
      <c r="G225" s="260"/>
      <c r="H225" s="247"/>
      <c r="I225" s="261"/>
      <c r="J225" s="262"/>
      <c r="K225" s="262"/>
      <c r="L225" s="262"/>
      <c r="M225" s="263"/>
      <c r="N225" s="264"/>
      <c r="O225" s="262"/>
      <c r="P225" s="262"/>
      <c r="Q225" s="262"/>
      <c r="R225" s="262"/>
      <c r="S225" s="262"/>
      <c r="T225" s="262"/>
      <c r="U225" s="262"/>
      <c r="V225" s="262"/>
      <c r="W225" s="262"/>
      <c r="X225" s="262"/>
      <c r="Y225" s="262"/>
      <c r="Z225" s="262"/>
      <c r="AA225" s="263"/>
      <c r="AB225" s="263"/>
      <c r="AC225" s="262"/>
      <c r="AD225" s="262"/>
      <c r="AE225" s="262"/>
      <c r="AF225" s="262"/>
      <c r="AG225" s="262"/>
      <c r="AH225" s="262"/>
      <c r="AI225" s="262"/>
      <c r="AJ225" s="262"/>
      <c r="AK225" s="262"/>
      <c r="AL225" s="262"/>
      <c r="AM225" s="262"/>
      <c r="AN225" s="262"/>
      <c r="AO225" s="262"/>
      <c r="AP225" s="262"/>
      <c r="AQ225" s="262"/>
      <c r="AR225" s="262"/>
      <c r="AS225" s="262"/>
      <c r="AT225" s="262"/>
      <c r="AU225" s="262"/>
      <c r="AV225" s="262"/>
      <c r="AW225" s="262"/>
      <c r="AX225" s="262"/>
      <c r="AY225" s="262"/>
      <c r="AZ225" s="262"/>
      <c r="BA225" s="262"/>
      <c r="BB225" s="262"/>
      <c r="BC225" s="262"/>
      <c r="BD225" s="262"/>
      <c r="BE225" s="262"/>
      <c r="BF225" s="262"/>
      <c r="BG225" s="262"/>
      <c r="BH225" s="262"/>
      <c r="BI225" s="262"/>
      <c r="BJ225" s="262"/>
      <c r="BK225" s="262"/>
      <c r="BL225" s="262"/>
      <c r="BM225" s="247"/>
      <c r="BN225" s="263"/>
      <c r="BO225" s="263"/>
      <c r="BP225" s="263"/>
      <c r="BQ225" s="263"/>
      <c r="BR225" s="263"/>
      <c r="NVA225" s="265"/>
    </row>
    <row r="226" spans="1:70 9999:10037" s="266" customFormat="1" ht="21" customHeight="1" x14ac:dyDescent="0.35">
      <c r="A226" s="241"/>
      <c r="B226" s="250"/>
      <c r="C226" s="242"/>
      <c r="D226" s="259"/>
      <c r="E226" s="259"/>
      <c r="F226" s="260"/>
      <c r="G226" s="260"/>
      <c r="H226" s="267"/>
      <c r="I226" s="268"/>
      <c r="J226" s="262"/>
      <c r="K226" s="262"/>
      <c r="L226" s="262"/>
      <c r="M226" s="269"/>
      <c r="N226" s="270"/>
      <c r="O226" s="262"/>
      <c r="P226" s="262"/>
      <c r="Q226" s="262"/>
      <c r="R226" s="262"/>
      <c r="S226" s="262"/>
      <c r="T226" s="262"/>
      <c r="U226" s="262"/>
      <c r="V226" s="262"/>
      <c r="W226" s="262"/>
      <c r="X226" s="262"/>
      <c r="Y226" s="262"/>
      <c r="Z226" s="262"/>
      <c r="AA226" s="269"/>
      <c r="AB226" s="269"/>
      <c r="AC226" s="262"/>
      <c r="AD226" s="262"/>
      <c r="AE226" s="262"/>
      <c r="AF226" s="262"/>
      <c r="AG226" s="262"/>
      <c r="AH226" s="262"/>
      <c r="AI226" s="262"/>
      <c r="AJ226" s="262"/>
      <c r="AK226" s="262"/>
      <c r="AL226" s="262"/>
      <c r="AM226" s="262"/>
      <c r="AN226" s="262"/>
      <c r="AO226" s="262"/>
      <c r="AP226" s="262"/>
      <c r="AQ226" s="262"/>
      <c r="AR226" s="262"/>
      <c r="AS226" s="262"/>
      <c r="AT226" s="262"/>
      <c r="AU226" s="262"/>
      <c r="AV226" s="262"/>
      <c r="AW226" s="262"/>
      <c r="AX226" s="262"/>
      <c r="AY226" s="262"/>
      <c r="AZ226" s="262"/>
      <c r="BA226" s="262"/>
      <c r="BB226" s="262"/>
      <c r="BC226" s="262"/>
      <c r="BD226" s="262"/>
      <c r="BE226" s="262"/>
      <c r="BF226" s="262"/>
      <c r="BG226" s="262"/>
      <c r="BH226" s="262"/>
      <c r="BI226" s="262"/>
      <c r="BJ226" s="262"/>
      <c r="BK226" s="262"/>
      <c r="BL226" s="262"/>
      <c r="BM226" s="247"/>
      <c r="BN226" s="263"/>
      <c r="BO226" s="263"/>
      <c r="BP226" s="263"/>
      <c r="BQ226" s="263"/>
      <c r="BR226" s="263"/>
      <c r="NVA226" s="265"/>
    </row>
    <row r="227" spans="1:70 9999:10037" s="266" customFormat="1" ht="21" customHeight="1" x14ac:dyDescent="0.35">
      <c r="A227" s="241"/>
      <c r="B227" s="250"/>
      <c r="C227" s="242"/>
      <c r="D227" s="259"/>
      <c r="E227" s="259"/>
      <c r="F227" s="260"/>
      <c r="G227" s="260"/>
      <c r="H227" s="247"/>
      <c r="I227" s="261"/>
      <c r="J227" s="262"/>
      <c r="K227" s="262"/>
      <c r="L227" s="262"/>
      <c r="M227" s="263"/>
      <c r="N227" s="264"/>
      <c r="O227" s="262"/>
      <c r="P227" s="262"/>
      <c r="Q227" s="262"/>
      <c r="R227" s="262"/>
      <c r="S227" s="262"/>
      <c r="T227" s="262"/>
      <c r="U227" s="262"/>
      <c r="V227" s="262"/>
      <c r="W227" s="262"/>
      <c r="X227" s="262"/>
      <c r="Y227" s="262"/>
      <c r="Z227" s="262"/>
      <c r="AA227" s="263"/>
      <c r="AB227" s="263"/>
      <c r="AC227" s="262"/>
      <c r="AD227" s="262"/>
      <c r="AE227" s="262"/>
      <c r="AF227" s="262"/>
      <c r="AG227" s="262"/>
      <c r="AH227" s="262"/>
      <c r="AI227" s="262"/>
      <c r="AJ227" s="262"/>
      <c r="AK227" s="262"/>
      <c r="AL227" s="262"/>
      <c r="AM227" s="262"/>
      <c r="AN227" s="262"/>
      <c r="AO227" s="262"/>
      <c r="AP227" s="262"/>
      <c r="AQ227" s="262"/>
      <c r="AR227" s="262"/>
      <c r="AS227" s="262"/>
      <c r="AT227" s="262"/>
      <c r="AU227" s="262"/>
      <c r="AV227" s="262"/>
      <c r="AW227" s="262"/>
      <c r="AX227" s="262"/>
      <c r="AY227" s="262"/>
      <c r="AZ227" s="262"/>
      <c r="BA227" s="262"/>
      <c r="BB227" s="262"/>
      <c r="BC227" s="262"/>
      <c r="BD227" s="262"/>
      <c r="BE227" s="262"/>
      <c r="BF227" s="262"/>
      <c r="BG227" s="262"/>
      <c r="BH227" s="262"/>
      <c r="BI227" s="262"/>
      <c r="BJ227" s="262"/>
      <c r="BK227" s="262"/>
      <c r="BL227" s="262"/>
      <c r="BM227" s="247"/>
      <c r="BN227" s="263"/>
      <c r="BO227" s="263"/>
      <c r="BP227" s="263"/>
      <c r="BQ227" s="263"/>
      <c r="BR227" s="263"/>
      <c r="NVA227" s="265"/>
    </row>
    <row r="228" spans="1:70 9999:10037" s="266" customFormat="1" ht="21" customHeight="1" x14ac:dyDescent="0.35">
      <c r="A228" s="241"/>
      <c r="B228" s="250"/>
      <c r="C228" s="242"/>
      <c r="D228" s="259"/>
      <c r="E228" s="259"/>
      <c r="F228" s="260"/>
      <c r="G228" s="260"/>
      <c r="H228" s="267"/>
      <c r="I228" s="268"/>
      <c r="J228" s="271"/>
      <c r="K228" s="271"/>
      <c r="L228" s="271"/>
      <c r="M228" s="271"/>
      <c r="N228" s="271"/>
      <c r="O228" s="271"/>
      <c r="P228" s="271"/>
      <c r="Q228" s="271"/>
      <c r="R228" s="271"/>
      <c r="S228" s="271"/>
      <c r="T228" s="271"/>
      <c r="U228" s="271"/>
      <c r="V228" s="271"/>
      <c r="W228" s="271"/>
      <c r="X228" s="271"/>
      <c r="Y228" s="271"/>
      <c r="Z228" s="271"/>
      <c r="AA228" s="269"/>
      <c r="AB228" s="269"/>
      <c r="AC228" s="271"/>
      <c r="AD228" s="271"/>
      <c r="AE228" s="271"/>
      <c r="AF228" s="271"/>
      <c r="AG228" s="271"/>
      <c r="AH228" s="271"/>
      <c r="AI228" s="271"/>
      <c r="AJ228" s="271"/>
      <c r="AK228" s="271"/>
      <c r="AL228" s="271"/>
      <c r="AM228" s="271"/>
      <c r="AN228" s="271"/>
      <c r="AO228" s="271"/>
      <c r="AP228" s="271"/>
      <c r="AQ228" s="271"/>
      <c r="AR228" s="271"/>
      <c r="AS228" s="271"/>
      <c r="AT228" s="271"/>
      <c r="AU228" s="271"/>
      <c r="AV228" s="271"/>
      <c r="AW228" s="271"/>
      <c r="AX228" s="271"/>
      <c r="AY228" s="271"/>
      <c r="AZ228" s="271"/>
      <c r="BA228" s="271"/>
      <c r="BB228" s="271"/>
      <c r="BC228" s="271"/>
      <c r="BD228" s="271"/>
      <c r="BE228" s="271"/>
      <c r="BF228" s="271"/>
      <c r="BG228" s="271"/>
      <c r="BH228" s="271"/>
      <c r="BI228" s="271"/>
      <c r="BJ228" s="271"/>
      <c r="BK228" s="271"/>
      <c r="BL228" s="271"/>
      <c r="BM228" s="263"/>
      <c r="BN228" s="263"/>
      <c r="BO228" s="263"/>
      <c r="BP228" s="263"/>
      <c r="BQ228" s="263"/>
      <c r="BR228" s="263"/>
      <c r="NVA228" s="265"/>
    </row>
    <row r="229" spans="1:70 9999:10037" s="266" customFormat="1" ht="21" customHeight="1" x14ac:dyDescent="0.35">
      <c r="A229" s="247"/>
      <c r="B229" s="250"/>
      <c r="C229" s="242"/>
      <c r="D229" s="259"/>
      <c r="E229" s="259"/>
      <c r="F229" s="260"/>
      <c r="G229" s="260"/>
      <c r="H229" s="267"/>
      <c r="I229" s="268"/>
      <c r="J229" s="271"/>
      <c r="K229" s="271"/>
      <c r="L229" s="271"/>
      <c r="M229" s="269"/>
      <c r="N229" s="270"/>
      <c r="O229" s="271"/>
      <c r="P229" s="271"/>
      <c r="Q229" s="271"/>
      <c r="R229" s="271"/>
      <c r="S229" s="271"/>
      <c r="T229" s="271"/>
      <c r="U229" s="271"/>
      <c r="V229" s="271"/>
      <c r="W229" s="271"/>
      <c r="X229" s="271"/>
      <c r="Y229" s="271"/>
      <c r="Z229" s="271"/>
      <c r="AA229" s="269"/>
      <c r="AB229" s="269"/>
      <c r="AC229" s="271"/>
      <c r="AD229" s="271"/>
      <c r="AE229" s="271"/>
      <c r="AF229" s="271"/>
      <c r="AG229" s="271"/>
      <c r="AH229" s="271"/>
      <c r="AI229" s="271"/>
      <c r="AJ229" s="271"/>
      <c r="AK229" s="271"/>
      <c r="AL229" s="271"/>
      <c r="AM229" s="271"/>
      <c r="AN229" s="271"/>
      <c r="AO229" s="271"/>
      <c r="AP229" s="271"/>
      <c r="AQ229" s="271"/>
      <c r="AR229" s="271"/>
      <c r="AS229" s="271"/>
      <c r="AT229" s="271"/>
      <c r="AU229" s="271"/>
      <c r="AV229" s="271"/>
      <c r="AW229" s="271"/>
      <c r="AX229" s="271"/>
      <c r="AY229" s="271"/>
      <c r="AZ229" s="271"/>
      <c r="BA229" s="271"/>
      <c r="BB229" s="271"/>
      <c r="BC229" s="271"/>
      <c r="BD229" s="271"/>
      <c r="BE229" s="271"/>
      <c r="BF229" s="271"/>
      <c r="BG229" s="271"/>
      <c r="BH229" s="271"/>
      <c r="BI229" s="271"/>
      <c r="BJ229" s="271"/>
      <c r="BK229" s="271"/>
      <c r="BL229" s="271"/>
      <c r="BM229" s="263"/>
      <c r="BN229" s="263"/>
      <c r="BO229" s="263"/>
      <c r="BP229" s="263"/>
      <c r="BQ229" s="263"/>
      <c r="BR229" s="263"/>
      <c r="NVA229" s="265"/>
    </row>
    <row r="230" spans="1:70 9999:10037" s="266" customFormat="1" ht="21" customHeight="1" x14ac:dyDescent="0.35">
      <c r="A230" s="247"/>
      <c r="B230" s="248"/>
      <c r="C230" s="242"/>
      <c r="D230" s="259"/>
      <c r="E230" s="259"/>
      <c r="F230" s="260"/>
      <c r="G230" s="260"/>
      <c r="H230" s="267"/>
      <c r="I230" s="268"/>
      <c r="J230" s="271"/>
      <c r="K230" s="271"/>
      <c r="L230" s="271"/>
      <c r="M230" s="269"/>
      <c r="N230" s="270"/>
      <c r="O230" s="271"/>
      <c r="P230" s="271"/>
      <c r="Q230" s="271"/>
      <c r="R230" s="271"/>
      <c r="S230" s="271"/>
      <c r="T230" s="271"/>
      <c r="U230" s="271"/>
      <c r="V230" s="271"/>
      <c r="W230" s="271"/>
      <c r="X230" s="271"/>
      <c r="Y230" s="271"/>
      <c r="Z230" s="271"/>
      <c r="AA230" s="269"/>
      <c r="AB230" s="269"/>
      <c r="AC230" s="271"/>
      <c r="AD230" s="271"/>
      <c r="AE230" s="271"/>
      <c r="AF230" s="271"/>
      <c r="AG230" s="271"/>
      <c r="AH230" s="271"/>
      <c r="AI230" s="271"/>
      <c r="AJ230" s="271"/>
      <c r="AK230" s="271"/>
      <c r="AL230" s="271"/>
      <c r="AM230" s="271"/>
      <c r="AN230" s="271"/>
      <c r="AO230" s="271"/>
      <c r="AP230" s="271"/>
      <c r="AQ230" s="271"/>
      <c r="AR230" s="271"/>
      <c r="AS230" s="271"/>
      <c r="AT230" s="271"/>
      <c r="AU230" s="271"/>
      <c r="AV230" s="271"/>
      <c r="AW230" s="271"/>
      <c r="AX230" s="271"/>
      <c r="AY230" s="271"/>
      <c r="AZ230" s="271"/>
      <c r="BA230" s="271"/>
      <c r="BB230" s="271"/>
      <c r="BC230" s="271"/>
      <c r="BD230" s="271"/>
      <c r="BE230" s="271"/>
      <c r="BF230" s="271"/>
      <c r="BG230" s="271"/>
      <c r="BH230" s="271"/>
      <c r="BI230" s="271"/>
      <c r="BJ230" s="271"/>
      <c r="BK230" s="271"/>
      <c r="BL230" s="271"/>
      <c r="BM230" s="263"/>
      <c r="BN230" s="263"/>
      <c r="BO230" s="263"/>
      <c r="BP230" s="263"/>
      <c r="BQ230" s="263"/>
      <c r="BR230" s="263"/>
      <c r="NVA230" s="265"/>
    </row>
    <row r="231" spans="1:70 9999:10037" s="266" customFormat="1" ht="21" customHeight="1" x14ac:dyDescent="0.35">
      <c r="A231" s="247"/>
      <c r="B231" s="248"/>
      <c r="C231" s="242"/>
      <c r="D231" s="259"/>
      <c r="E231" s="259"/>
      <c r="F231" s="260"/>
      <c r="G231" s="260"/>
      <c r="H231" s="267"/>
      <c r="I231" s="268"/>
      <c r="J231" s="271"/>
      <c r="K231" s="271"/>
      <c r="L231" s="271"/>
      <c r="M231" s="269"/>
      <c r="N231" s="270"/>
      <c r="O231" s="271"/>
      <c r="P231" s="271"/>
      <c r="Q231" s="271"/>
      <c r="R231" s="271"/>
      <c r="S231" s="271"/>
      <c r="T231" s="271"/>
      <c r="U231" s="271"/>
      <c r="V231" s="271"/>
      <c r="W231" s="271"/>
      <c r="X231" s="271"/>
      <c r="Y231" s="271"/>
      <c r="Z231" s="271"/>
      <c r="AA231" s="269"/>
      <c r="AB231" s="269"/>
      <c r="AC231" s="271"/>
      <c r="AD231" s="271"/>
      <c r="AE231" s="271"/>
      <c r="AF231" s="271"/>
      <c r="AG231" s="271"/>
      <c r="AH231" s="271"/>
      <c r="AI231" s="271"/>
      <c r="AJ231" s="271"/>
      <c r="AK231" s="271"/>
      <c r="AL231" s="271"/>
      <c r="AM231" s="271"/>
      <c r="AN231" s="271"/>
      <c r="AO231" s="271"/>
      <c r="AP231" s="271"/>
      <c r="AQ231" s="271"/>
      <c r="AR231" s="271"/>
      <c r="AS231" s="271"/>
      <c r="AT231" s="271"/>
      <c r="AU231" s="271"/>
      <c r="AV231" s="271"/>
      <c r="AW231" s="271"/>
      <c r="AX231" s="271"/>
      <c r="AY231" s="271"/>
      <c r="AZ231" s="271"/>
      <c r="BA231" s="271"/>
      <c r="BB231" s="271"/>
      <c r="BC231" s="271"/>
      <c r="BD231" s="271"/>
      <c r="BE231" s="271"/>
      <c r="BF231" s="271"/>
      <c r="BG231" s="271"/>
      <c r="BH231" s="271"/>
      <c r="BI231" s="271"/>
      <c r="BJ231" s="271"/>
      <c r="BK231" s="271"/>
      <c r="BL231" s="271"/>
      <c r="BM231" s="263"/>
      <c r="BN231" s="263"/>
      <c r="BO231" s="263"/>
      <c r="BP231" s="263"/>
      <c r="BQ231" s="263"/>
      <c r="BR231" s="263"/>
      <c r="NVA231" s="265"/>
    </row>
    <row r="232" spans="1:70 9999:10037" s="266" customFormat="1" ht="21" customHeight="1" x14ac:dyDescent="0.35">
      <c r="A232" s="247"/>
      <c r="B232" s="248"/>
      <c r="C232" s="242"/>
      <c r="D232" s="259"/>
      <c r="E232" s="259"/>
      <c r="F232" s="260"/>
      <c r="G232" s="260"/>
      <c r="H232" s="267"/>
      <c r="I232" s="268"/>
      <c r="J232" s="271"/>
      <c r="K232" s="271"/>
      <c r="L232" s="271"/>
      <c r="M232" s="269"/>
      <c r="N232" s="270"/>
      <c r="O232" s="271"/>
      <c r="P232" s="271"/>
      <c r="Q232" s="271"/>
      <c r="R232" s="271"/>
      <c r="S232" s="271"/>
      <c r="T232" s="271"/>
      <c r="U232" s="271"/>
      <c r="V232" s="271"/>
      <c r="W232" s="271"/>
      <c r="X232" s="271"/>
      <c r="Y232" s="271"/>
      <c r="Z232" s="271"/>
      <c r="AA232" s="269"/>
      <c r="AB232" s="269"/>
      <c r="AC232" s="271"/>
      <c r="AD232" s="271"/>
      <c r="AE232" s="271"/>
      <c r="AF232" s="271"/>
      <c r="AG232" s="271"/>
      <c r="AH232" s="271"/>
      <c r="AI232" s="271"/>
      <c r="AJ232" s="271"/>
      <c r="AK232" s="271"/>
      <c r="AL232" s="271"/>
      <c r="AM232" s="271"/>
      <c r="AN232" s="271"/>
      <c r="AO232" s="271"/>
      <c r="AP232" s="271"/>
      <c r="AQ232" s="271"/>
      <c r="AR232" s="271"/>
      <c r="AS232" s="271"/>
      <c r="AT232" s="271"/>
      <c r="AU232" s="271"/>
      <c r="AV232" s="271"/>
      <c r="AW232" s="271"/>
      <c r="AX232" s="271"/>
      <c r="AY232" s="271"/>
      <c r="AZ232" s="271"/>
      <c r="BA232" s="271"/>
      <c r="BB232" s="271"/>
      <c r="BC232" s="271"/>
      <c r="BD232" s="271"/>
      <c r="BE232" s="271"/>
      <c r="BF232" s="271"/>
      <c r="BG232" s="271"/>
      <c r="BH232" s="271"/>
      <c r="BI232" s="271"/>
      <c r="BJ232" s="271"/>
      <c r="BK232" s="271"/>
      <c r="BL232" s="271"/>
      <c r="BM232" s="263"/>
      <c r="BN232" s="263"/>
      <c r="BO232" s="263"/>
      <c r="BP232" s="263"/>
      <c r="BQ232" s="263"/>
      <c r="BR232" s="263"/>
      <c r="NVA232" s="265"/>
    </row>
    <row r="233" spans="1:70 9999:10037" s="266" customFormat="1" ht="21" customHeight="1" x14ac:dyDescent="0.35">
      <c r="A233" s="247"/>
      <c r="B233" s="248"/>
      <c r="C233" s="242"/>
      <c r="D233" s="259"/>
      <c r="E233" s="259"/>
      <c r="F233" s="260"/>
      <c r="G233" s="260"/>
      <c r="H233" s="267"/>
      <c r="I233" s="268"/>
      <c r="J233" s="271"/>
      <c r="K233" s="271"/>
      <c r="L233" s="271"/>
      <c r="M233" s="269"/>
      <c r="N233" s="270"/>
      <c r="O233" s="271"/>
      <c r="P233" s="271"/>
      <c r="Q233" s="271"/>
      <c r="R233" s="271"/>
      <c r="S233" s="271"/>
      <c r="T233" s="271"/>
      <c r="U233" s="271"/>
      <c r="V233" s="271"/>
      <c r="W233" s="271"/>
      <c r="X233" s="271"/>
      <c r="Y233" s="271"/>
      <c r="Z233" s="271"/>
      <c r="AA233" s="269"/>
      <c r="AB233" s="269"/>
      <c r="AC233" s="271"/>
      <c r="AD233" s="271"/>
      <c r="AE233" s="271"/>
      <c r="AF233" s="271"/>
      <c r="AG233" s="271"/>
      <c r="AH233" s="271"/>
      <c r="AI233" s="271"/>
      <c r="AJ233" s="271"/>
      <c r="AK233" s="271"/>
      <c r="AL233" s="271"/>
      <c r="AM233" s="271"/>
      <c r="AN233" s="271"/>
      <c r="AO233" s="271"/>
      <c r="AP233" s="271"/>
      <c r="AQ233" s="271"/>
      <c r="AR233" s="271"/>
      <c r="AS233" s="271"/>
      <c r="AT233" s="271"/>
      <c r="AU233" s="271"/>
      <c r="AV233" s="271"/>
      <c r="AW233" s="271"/>
      <c r="AX233" s="271"/>
      <c r="AY233" s="271"/>
      <c r="AZ233" s="271"/>
      <c r="BA233" s="271"/>
      <c r="BB233" s="271"/>
      <c r="BC233" s="271"/>
      <c r="BD233" s="271"/>
      <c r="BE233" s="271"/>
      <c r="BF233" s="271"/>
      <c r="BG233" s="271"/>
      <c r="BH233" s="271"/>
      <c r="BI233" s="271"/>
      <c r="BJ233" s="271"/>
      <c r="BK233" s="271"/>
      <c r="BL233" s="271"/>
      <c r="BM233" s="263"/>
      <c r="BN233" s="263"/>
      <c r="BO233" s="263"/>
      <c r="BP233" s="263"/>
      <c r="BQ233" s="263"/>
      <c r="BR233" s="263"/>
      <c r="NVA233" s="265"/>
    </row>
    <row r="234" spans="1:70 9999:10037" s="266" customFormat="1" ht="21" customHeight="1" x14ac:dyDescent="0.35">
      <c r="A234" s="247"/>
      <c r="B234" s="248"/>
      <c r="C234" s="242"/>
      <c r="D234" s="259"/>
      <c r="E234" s="259"/>
      <c r="F234" s="260"/>
      <c r="G234" s="260"/>
      <c r="H234" s="267"/>
      <c r="I234" s="268"/>
      <c r="J234" s="271"/>
      <c r="K234" s="271"/>
      <c r="L234" s="271"/>
      <c r="M234" s="269"/>
      <c r="N234" s="270"/>
      <c r="O234" s="271"/>
      <c r="P234" s="271"/>
      <c r="Q234" s="271"/>
      <c r="R234" s="271"/>
      <c r="S234" s="271"/>
      <c r="T234" s="271"/>
      <c r="U234" s="271"/>
      <c r="V234" s="271"/>
      <c r="W234" s="271"/>
      <c r="X234" s="271"/>
      <c r="Y234" s="271"/>
      <c r="Z234" s="271"/>
      <c r="AA234" s="269"/>
      <c r="AB234" s="269"/>
      <c r="AC234" s="271"/>
      <c r="AD234" s="271"/>
      <c r="AE234" s="271"/>
      <c r="AF234" s="271"/>
      <c r="AG234" s="271"/>
      <c r="AH234" s="271"/>
      <c r="AI234" s="271"/>
      <c r="AJ234" s="271"/>
      <c r="AK234" s="271"/>
      <c r="AL234" s="271"/>
      <c r="AM234" s="271"/>
      <c r="AN234" s="271"/>
      <c r="AO234" s="271"/>
      <c r="AP234" s="271"/>
      <c r="AQ234" s="271"/>
      <c r="AR234" s="271"/>
      <c r="AS234" s="271"/>
      <c r="AT234" s="271"/>
      <c r="AU234" s="271"/>
      <c r="AV234" s="271"/>
      <c r="AW234" s="271"/>
      <c r="AX234" s="271"/>
      <c r="AY234" s="271"/>
      <c r="AZ234" s="271"/>
      <c r="BA234" s="271"/>
      <c r="BB234" s="271"/>
      <c r="BC234" s="271"/>
      <c r="BD234" s="271"/>
      <c r="BE234" s="271"/>
      <c r="BF234" s="271"/>
      <c r="BG234" s="271"/>
      <c r="BH234" s="271"/>
      <c r="BI234" s="271"/>
      <c r="BJ234" s="271"/>
      <c r="BK234" s="271"/>
      <c r="BL234" s="271"/>
      <c r="BM234" s="263"/>
      <c r="BN234" s="263"/>
      <c r="BO234" s="263"/>
      <c r="BP234" s="263"/>
      <c r="BQ234" s="263"/>
      <c r="BR234" s="263"/>
      <c r="NVA234" s="265"/>
    </row>
    <row r="235" spans="1:70 9999:10037" s="266" customFormat="1" ht="21" customHeight="1" x14ac:dyDescent="0.35">
      <c r="A235" s="241"/>
      <c r="B235" s="250"/>
      <c r="C235" s="242"/>
      <c r="D235" s="259"/>
      <c r="E235" s="259"/>
      <c r="F235" s="260"/>
      <c r="G235" s="260"/>
      <c r="H235" s="267"/>
      <c r="I235" s="268"/>
      <c r="J235" s="271"/>
      <c r="K235" s="271"/>
      <c r="L235" s="271"/>
      <c r="M235" s="269"/>
      <c r="N235" s="270"/>
      <c r="O235" s="271"/>
      <c r="P235" s="271"/>
      <c r="Q235" s="271"/>
      <c r="R235" s="271"/>
      <c r="S235" s="271"/>
      <c r="T235" s="271"/>
      <c r="U235" s="271"/>
      <c r="V235" s="271"/>
      <c r="W235" s="271"/>
      <c r="X235" s="271"/>
      <c r="Y235" s="271"/>
      <c r="Z235" s="271"/>
      <c r="AA235" s="269"/>
      <c r="AB235" s="269"/>
      <c r="AC235" s="271"/>
      <c r="AD235" s="271"/>
      <c r="AE235" s="271"/>
      <c r="AF235" s="271"/>
      <c r="AG235" s="271"/>
      <c r="AH235" s="271"/>
      <c r="AI235" s="271"/>
      <c r="AJ235" s="271"/>
      <c r="AK235" s="271"/>
      <c r="AL235" s="271"/>
      <c r="AM235" s="271"/>
      <c r="AN235" s="271"/>
      <c r="AO235" s="271"/>
      <c r="AP235" s="271"/>
      <c r="AQ235" s="271"/>
      <c r="AR235" s="271"/>
      <c r="AS235" s="271"/>
      <c r="AT235" s="271"/>
      <c r="AU235" s="271"/>
      <c r="AV235" s="271"/>
      <c r="AW235" s="271"/>
      <c r="AX235" s="271"/>
      <c r="AY235" s="271"/>
      <c r="AZ235" s="271"/>
      <c r="BA235" s="271"/>
      <c r="BB235" s="271"/>
      <c r="BC235" s="271"/>
      <c r="BD235" s="271"/>
      <c r="BE235" s="271"/>
      <c r="BF235" s="271"/>
      <c r="BG235" s="271"/>
      <c r="BH235" s="271"/>
      <c r="BI235" s="271"/>
      <c r="BJ235" s="271"/>
      <c r="BK235" s="271"/>
      <c r="BL235" s="271"/>
      <c r="BM235" s="263"/>
      <c r="BN235" s="263"/>
      <c r="BO235" s="263"/>
      <c r="BP235" s="263"/>
      <c r="BQ235" s="263"/>
      <c r="BR235" s="263"/>
      <c r="NVA235" s="265"/>
    </row>
    <row r="236" spans="1:70 9999:10037" s="266" customFormat="1" ht="21" customHeight="1" x14ac:dyDescent="0.35">
      <c r="A236" s="241"/>
      <c r="B236" s="250"/>
      <c r="C236" s="242"/>
      <c r="D236" s="259"/>
      <c r="E236" s="259"/>
      <c r="F236" s="260"/>
      <c r="G236" s="260"/>
      <c r="H236" s="243"/>
      <c r="I236" s="244"/>
      <c r="J236" s="258"/>
      <c r="K236" s="258"/>
      <c r="L236" s="258"/>
      <c r="M236" s="272"/>
      <c r="N236" s="273"/>
      <c r="O236" s="258"/>
      <c r="P236" s="258"/>
      <c r="Q236" s="258"/>
      <c r="R236" s="258"/>
      <c r="S236" s="258"/>
      <c r="T236" s="258"/>
      <c r="U236" s="258"/>
      <c r="V236" s="258"/>
      <c r="W236" s="258"/>
      <c r="X236" s="258"/>
      <c r="Y236" s="258"/>
      <c r="Z236" s="258"/>
      <c r="AA236" s="272"/>
      <c r="AB236" s="272"/>
      <c r="AC236" s="258"/>
      <c r="AD236" s="258"/>
      <c r="AE236" s="258"/>
      <c r="AF236" s="258"/>
      <c r="AG236" s="258"/>
      <c r="AH236" s="258"/>
      <c r="AI236" s="258"/>
      <c r="AJ236" s="258"/>
      <c r="AK236" s="258"/>
      <c r="AL236" s="258"/>
      <c r="AM236" s="258"/>
      <c r="AN236" s="258"/>
      <c r="AO236" s="258"/>
      <c r="AP236" s="258"/>
      <c r="AQ236" s="258"/>
      <c r="AR236" s="258"/>
      <c r="AS236" s="258"/>
      <c r="AT236" s="258"/>
      <c r="AU236" s="258"/>
      <c r="AV236" s="258"/>
      <c r="AW236" s="258"/>
      <c r="AX236" s="258"/>
      <c r="AY236" s="258"/>
      <c r="AZ236" s="258"/>
      <c r="BA236" s="258"/>
      <c r="BB236" s="258"/>
      <c r="BC236" s="258"/>
      <c r="BD236" s="258"/>
      <c r="BE236" s="258"/>
      <c r="BF236" s="258"/>
      <c r="BG236" s="258"/>
      <c r="BH236" s="258"/>
      <c r="BI236" s="258"/>
      <c r="BJ236" s="258"/>
      <c r="BK236" s="258"/>
      <c r="BL236" s="258"/>
      <c r="BM236" s="263"/>
      <c r="BN236" s="263"/>
      <c r="BO236" s="263"/>
      <c r="BP236" s="263"/>
      <c r="BQ236" s="263"/>
      <c r="BR236" s="263"/>
      <c r="NVA236" s="265"/>
    </row>
    <row r="237" spans="1:70 9999:10037" s="266" customFormat="1" ht="21" customHeight="1" x14ac:dyDescent="0.35">
      <c r="A237" s="241"/>
      <c r="B237" s="250"/>
      <c r="C237" s="242"/>
      <c r="D237" s="259"/>
      <c r="E237" s="259"/>
      <c r="F237" s="260"/>
      <c r="G237" s="260"/>
      <c r="H237" s="267"/>
      <c r="I237" s="268"/>
      <c r="J237" s="274"/>
      <c r="K237" s="274"/>
      <c r="L237" s="274"/>
      <c r="M237" s="269"/>
      <c r="N237" s="270"/>
      <c r="O237" s="274"/>
      <c r="P237" s="274"/>
      <c r="Q237" s="274"/>
      <c r="R237" s="274"/>
      <c r="S237" s="274"/>
      <c r="T237" s="274"/>
      <c r="U237" s="274"/>
      <c r="V237" s="274"/>
      <c r="W237" s="274"/>
      <c r="X237" s="274"/>
      <c r="Y237" s="274"/>
      <c r="Z237" s="274"/>
      <c r="AA237" s="269"/>
      <c r="AB237" s="269"/>
      <c r="AC237" s="262"/>
      <c r="AD237" s="262"/>
      <c r="AE237" s="262"/>
      <c r="AF237" s="262"/>
      <c r="AG237" s="262"/>
      <c r="AH237" s="262"/>
      <c r="AI237" s="262"/>
      <c r="AJ237" s="262"/>
      <c r="AK237" s="262"/>
      <c r="AL237" s="262"/>
      <c r="AM237" s="262"/>
      <c r="AN237" s="262"/>
      <c r="AO237" s="262"/>
      <c r="AP237" s="262"/>
      <c r="AQ237" s="262"/>
      <c r="AR237" s="262"/>
      <c r="AS237" s="262"/>
      <c r="AT237" s="262"/>
      <c r="AU237" s="262"/>
      <c r="AV237" s="262"/>
      <c r="AW237" s="262"/>
      <c r="AX237" s="262"/>
      <c r="AY237" s="262"/>
      <c r="AZ237" s="262"/>
      <c r="BA237" s="262"/>
      <c r="BB237" s="262"/>
      <c r="BC237" s="262"/>
      <c r="BD237" s="262"/>
      <c r="BE237" s="262"/>
      <c r="BF237" s="262"/>
      <c r="BG237" s="262"/>
      <c r="BH237" s="262"/>
      <c r="BI237" s="262"/>
      <c r="BJ237" s="262"/>
      <c r="BK237" s="262"/>
      <c r="BL237" s="262"/>
      <c r="BM237" s="263"/>
      <c r="BN237" s="263"/>
      <c r="BO237" s="263"/>
      <c r="BP237" s="263"/>
      <c r="BQ237" s="263"/>
      <c r="BR237" s="263"/>
      <c r="NVA237" s="265"/>
    </row>
    <row r="238" spans="1:70 9999:10037" s="266" customFormat="1" ht="21" customHeight="1" x14ac:dyDescent="0.35">
      <c r="A238" s="241"/>
      <c r="B238" s="250"/>
      <c r="C238" s="242"/>
      <c r="D238" s="259"/>
      <c r="E238" s="259"/>
      <c r="F238" s="260"/>
      <c r="G238" s="260"/>
      <c r="H238" s="267"/>
      <c r="I238" s="268"/>
      <c r="J238" s="274"/>
      <c r="K238" s="274"/>
      <c r="L238" s="274"/>
      <c r="M238" s="269"/>
      <c r="N238" s="270"/>
      <c r="O238" s="274"/>
      <c r="P238" s="274"/>
      <c r="Q238" s="274"/>
      <c r="R238" s="274"/>
      <c r="S238" s="274"/>
      <c r="T238" s="274"/>
      <c r="U238" s="274"/>
      <c r="V238" s="274"/>
      <c r="W238" s="274"/>
      <c r="X238" s="274"/>
      <c r="Y238" s="274"/>
      <c r="Z238" s="274"/>
      <c r="AA238" s="269"/>
      <c r="AB238" s="269"/>
      <c r="AC238" s="262"/>
      <c r="AD238" s="262"/>
      <c r="AE238" s="262"/>
      <c r="AF238" s="262"/>
      <c r="AG238" s="262"/>
      <c r="AH238" s="262"/>
      <c r="AI238" s="262"/>
      <c r="AJ238" s="262"/>
      <c r="AK238" s="262"/>
      <c r="AL238" s="262"/>
      <c r="AM238" s="262"/>
      <c r="AN238" s="262"/>
      <c r="AO238" s="262"/>
      <c r="AP238" s="262"/>
      <c r="AQ238" s="262"/>
      <c r="AR238" s="262"/>
      <c r="AS238" s="262"/>
      <c r="AT238" s="262"/>
      <c r="AU238" s="262"/>
      <c r="AV238" s="262"/>
      <c r="AW238" s="262"/>
      <c r="AX238" s="262"/>
      <c r="AY238" s="262"/>
      <c r="AZ238" s="262"/>
      <c r="BA238" s="262"/>
      <c r="BB238" s="262"/>
      <c r="BC238" s="262"/>
      <c r="BD238" s="262"/>
      <c r="BE238" s="262"/>
      <c r="BF238" s="262"/>
      <c r="BG238" s="262"/>
      <c r="BH238" s="262"/>
      <c r="BI238" s="262"/>
      <c r="BJ238" s="262"/>
      <c r="BK238" s="262"/>
      <c r="BL238" s="262"/>
      <c r="BM238" s="263"/>
      <c r="BN238" s="263"/>
      <c r="BO238" s="263"/>
      <c r="BP238" s="263"/>
      <c r="BQ238" s="263"/>
      <c r="BR238" s="263"/>
      <c r="NVA238" s="265"/>
    </row>
    <row r="239" spans="1:70 9999:10037" s="266" customFormat="1" ht="21" customHeight="1" x14ac:dyDescent="0.35">
      <c r="A239" s="247"/>
      <c r="B239" s="250"/>
      <c r="C239" s="242"/>
      <c r="D239" s="259"/>
      <c r="E239" s="259"/>
      <c r="F239" s="260"/>
      <c r="G239" s="260"/>
      <c r="H239" s="267"/>
      <c r="I239" s="268"/>
      <c r="J239" s="274"/>
      <c r="K239" s="274"/>
      <c r="L239" s="274"/>
      <c r="M239" s="269"/>
      <c r="N239" s="270"/>
      <c r="O239" s="274"/>
      <c r="P239" s="274"/>
      <c r="Q239" s="274"/>
      <c r="R239" s="274"/>
      <c r="S239" s="274"/>
      <c r="T239" s="274"/>
      <c r="U239" s="274"/>
      <c r="V239" s="274"/>
      <c r="W239" s="274"/>
      <c r="X239" s="274"/>
      <c r="Y239" s="274"/>
      <c r="Z239" s="274"/>
      <c r="AA239" s="269"/>
      <c r="AB239" s="269"/>
      <c r="AC239" s="262"/>
      <c r="AD239" s="262"/>
      <c r="AE239" s="262"/>
      <c r="AF239" s="262"/>
      <c r="AG239" s="262"/>
      <c r="AH239" s="262"/>
      <c r="AI239" s="262"/>
      <c r="AJ239" s="262"/>
      <c r="AK239" s="262"/>
      <c r="AL239" s="262"/>
      <c r="AM239" s="262"/>
      <c r="AN239" s="262"/>
      <c r="AO239" s="262"/>
      <c r="AP239" s="262"/>
      <c r="AQ239" s="262"/>
      <c r="AR239" s="262"/>
      <c r="AS239" s="262"/>
      <c r="AT239" s="262"/>
      <c r="AU239" s="262"/>
      <c r="AV239" s="262"/>
      <c r="AW239" s="262"/>
      <c r="AX239" s="262"/>
      <c r="AY239" s="262"/>
      <c r="AZ239" s="262"/>
      <c r="BA239" s="262"/>
      <c r="BB239" s="262"/>
      <c r="BC239" s="262"/>
      <c r="BD239" s="262"/>
      <c r="BE239" s="262"/>
      <c r="BF239" s="262"/>
      <c r="BG239" s="262"/>
      <c r="BH239" s="262"/>
      <c r="BI239" s="262"/>
      <c r="BJ239" s="262"/>
      <c r="BK239" s="262"/>
      <c r="BL239" s="262"/>
      <c r="BM239" s="263"/>
      <c r="BN239" s="263"/>
      <c r="BO239" s="263"/>
      <c r="BP239" s="263"/>
      <c r="BQ239" s="263"/>
      <c r="BR239" s="263"/>
      <c r="NTO239" s="266">
        <v>74</v>
      </c>
      <c r="NVA239" s="265"/>
    </row>
    <row r="240" spans="1:70 9999:10037" s="266" customFormat="1" ht="21" customHeight="1" x14ac:dyDescent="0.35">
      <c r="A240" s="247"/>
      <c r="B240" s="250"/>
      <c r="C240" s="242"/>
      <c r="D240" s="259"/>
      <c r="E240" s="259"/>
      <c r="F240" s="260"/>
      <c r="G240" s="260"/>
      <c r="H240" s="243"/>
      <c r="I240" s="244"/>
      <c r="J240" s="258"/>
      <c r="K240" s="258"/>
      <c r="L240" s="258"/>
      <c r="M240" s="272"/>
      <c r="N240" s="273"/>
      <c r="O240" s="258"/>
      <c r="P240" s="258"/>
      <c r="Q240" s="258"/>
      <c r="R240" s="258"/>
      <c r="S240" s="258"/>
      <c r="T240" s="258"/>
      <c r="U240" s="258"/>
      <c r="V240" s="258"/>
      <c r="W240" s="258"/>
      <c r="X240" s="258"/>
      <c r="Y240" s="258"/>
      <c r="Z240" s="258"/>
      <c r="AA240" s="272"/>
      <c r="AB240" s="272"/>
      <c r="AC240" s="258"/>
      <c r="AD240" s="258"/>
      <c r="AE240" s="258"/>
      <c r="AF240" s="258"/>
      <c r="AG240" s="258"/>
      <c r="AH240" s="258"/>
      <c r="AI240" s="258"/>
      <c r="AJ240" s="258"/>
      <c r="AK240" s="258"/>
      <c r="AL240" s="258"/>
      <c r="AM240" s="258"/>
      <c r="AN240" s="258"/>
      <c r="AO240" s="258"/>
      <c r="AP240" s="258"/>
      <c r="AQ240" s="258"/>
      <c r="AR240" s="258"/>
      <c r="AS240" s="258"/>
      <c r="AT240" s="258"/>
      <c r="AU240" s="258"/>
      <c r="AV240" s="258"/>
      <c r="AW240" s="258"/>
      <c r="AX240" s="258"/>
      <c r="AY240" s="258"/>
      <c r="AZ240" s="258"/>
      <c r="BA240" s="258"/>
      <c r="BB240" s="258"/>
      <c r="BC240" s="258"/>
      <c r="BD240" s="258"/>
      <c r="BE240" s="258"/>
      <c r="BF240" s="258"/>
      <c r="BG240" s="258"/>
      <c r="BH240" s="258"/>
      <c r="BI240" s="258"/>
      <c r="BJ240" s="258"/>
      <c r="BK240" s="258"/>
      <c r="BL240" s="258"/>
      <c r="BM240" s="263"/>
      <c r="BN240" s="263"/>
      <c r="BO240" s="263"/>
      <c r="BP240" s="263"/>
      <c r="BQ240" s="263"/>
      <c r="BR240" s="263"/>
      <c r="NTO240" s="266">
        <v>75</v>
      </c>
      <c r="NVA240" s="265"/>
    </row>
    <row r="241" spans="1:70 9984:10039" s="266" customFormat="1" ht="18" customHeight="1" x14ac:dyDescent="0.35">
      <c r="A241" s="241"/>
      <c r="B241" s="226"/>
      <c r="C241" s="242"/>
      <c r="D241" s="259"/>
      <c r="E241" s="259"/>
      <c r="F241" s="260"/>
      <c r="G241" s="260"/>
      <c r="H241" s="243"/>
      <c r="I241" s="244"/>
      <c r="J241" s="258"/>
      <c r="K241" s="258"/>
      <c r="L241" s="258"/>
      <c r="M241" s="272"/>
      <c r="N241" s="273"/>
      <c r="O241" s="258"/>
      <c r="P241" s="258"/>
      <c r="Q241" s="258"/>
      <c r="R241" s="258"/>
      <c r="S241" s="258"/>
      <c r="T241" s="258"/>
      <c r="U241" s="258"/>
      <c r="V241" s="258"/>
      <c r="W241" s="258"/>
      <c r="X241" s="258"/>
      <c r="Y241" s="258"/>
      <c r="Z241" s="258"/>
      <c r="AA241" s="272"/>
      <c r="AB241" s="272"/>
      <c r="AC241" s="258"/>
      <c r="AD241" s="258"/>
      <c r="AE241" s="258"/>
      <c r="AF241" s="258"/>
      <c r="AG241" s="258"/>
      <c r="AH241" s="258"/>
      <c r="AI241" s="258"/>
      <c r="AJ241" s="258"/>
      <c r="AK241" s="258"/>
      <c r="AL241" s="258"/>
      <c r="AM241" s="258"/>
      <c r="AN241" s="258"/>
      <c r="AO241" s="258"/>
      <c r="AP241" s="258"/>
      <c r="AQ241" s="258"/>
      <c r="AR241" s="258"/>
      <c r="AS241" s="258"/>
      <c r="AT241" s="258"/>
      <c r="AU241" s="258"/>
      <c r="AV241" s="258"/>
      <c r="AW241" s="258"/>
      <c r="AX241" s="258"/>
      <c r="AY241" s="258"/>
      <c r="AZ241" s="258"/>
      <c r="BA241" s="258"/>
      <c r="BB241" s="258"/>
      <c r="BC241" s="258"/>
      <c r="BD241" s="258"/>
      <c r="BE241" s="258"/>
      <c r="BF241" s="258"/>
      <c r="BG241" s="258"/>
      <c r="BH241" s="258"/>
      <c r="BI241" s="258"/>
      <c r="BJ241" s="258"/>
      <c r="BK241" s="258"/>
      <c r="BL241" s="258"/>
      <c r="BM241" s="263"/>
      <c r="BN241" s="263"/>
      <c r="BO241" s="263"/>
      <c r="BP241" s="263"/>
      <c r="BQ241" s="263"/>
      <c r="BR241" s="263"/>
      <c r="NTO241" s="266">
        <v>76</v>
      </c>
      <c r="NVA241" s="265"/>
    </row>
    <row r="242" spans="1:70 9984:10039" s="266" customFormat="1" ht="21" customHeight="1" x14ac:dyDescent="0.35">
      <c r="A242" s="241"/>
      <c r="B242" s="226"/>
      <c r="C242" s="242"/>
      <c r="D242" s="259"/>
      <c r="E242" s="259"/>
      <c r="F242" s="260"/>
      <c r="G242" s="260"/>
      <c r="H242" s="243"/>
      <c r="I242" s="244"/>
      <c r="J242" s="258"/>
      <c r="K242" s="258"/>
      <c r="L242" s="258"/>
      <c r="M242" s="272"/>
      <c r="N242" s="273"/>
      <c r="O242" s="258"/>
      <c r="P242" s="258"/>
      <c r="Q242" s="258"/>
      <c r="R242" s="258"/>
      <c r="S242" s="258"/>
      <c r="T242" s="258"/>
      <c r="U242" s="258"/>
      <c r="V242" s="258"/>
      <c r="W242" s="258"/>
      <c r="X242" s="258"/>
      <c r="Y242" s="258"/>
      <c r="Z242" s="258"/>
      <c r="AA242" s="272"/>
      <c r="AB242" s="272"/>
      <c r="AC242" s="258"/>
      <c r="AD242" s="258"/>
      <c r="AE242" s="258"/>
      <c r="AF242" s="258"/>
      <c r="AG242" s="258"/>
      <c r="AH242" s="258"/>
      <c r="AI242" s="258"/>
      <c r="AJ242" s="258"/>
      <c r="AK242" s="258"/>
      <c r="AL242" s="258"/>
      <c r="AM242" s="258"/>
      <c r="AN242" s="258"/>
      <c r="AO242" s="258"/>
      <c r="AP242" s="258"/>
      <c r="AQ242" s="258"/>
      <c r="AR242" s="258"/>
      <c r="AS242" s="258"/>
      <c r="AT242" s="258"/>
      <c r="AU242" s="258"/>
      <c r="AV242" s="258"/>
      <c r="AW242" s="258"/>
      <c r="AX242" s="258"/>
      <c r="AY242" s="258"/>
      <c r="AZ242" s="258"/>
      <c r="BA242" s="258"/>
      <c r="BB242" s="258"/>
      <c r="BC242" s="258"/>
      <c r="BD242" s="258"/>
      <c r="BE242" s="258"/>
      <c r="BF242" s="258"/>
      <c r="BG242" s="258"/>
      <c r="BH242" s="258"/>
      <c r="BI242" s="258"/>
      <c r="BJ242" s="258"/>
      <c r="BK242" s="258"/>
      <c r="BL242" s="258"/>
      <c r="BM242" s="263"/>
      <c r="BN242" s="263"/>
      <c r="BO242" s="263"/>
      <c r="BP242" s="263"/>
      <c r="BQ242" s="263"/>
      <c r="BR242" s="263"/>
      <c r="NTO242" s="266">
        <v>77</v>
      </c>
      <c r="NVA242" s="265"/>
    </row>
    <row r="243" spans="1:70 9984:10039" s="266" customFormat="1" ht="21" customHeight="1" x14ac:dyDescent="0.35">
      <c r="A243" s="241"/>
      <c r="B243" s="250"/>
      <c r="C243" s="242"/>
      <c r="D243" s="259"/>
      <c r="E243" s="259"/>
      <c r="F243" s="260"/>
      <c r="G243" s="260"/>
      <c r="H243" s="267"/>
      <c r="I243" s="268"/>
      <c r="J243" s="271"/>
      <c r="K243" s="271"/>
      <c r="L243" s="271"/>
      <c r="M243" s="269"/>
      <c r="N243" s="270"/>
      <c r="O243" s="271"/>
      <c r="P243" s="271"/>
      <c r="Q243" s="271"/>
      <c r="R243" s="271"/>
      <c r="S243" s="271"/>
      <c r="T243" s="271"/>
      <c r="U243" s="271"/>
      <c r="V243" s="271"/>
      <c r="W243" s="271"/>
      <c r="X243" s="271"/>
      <c r="Y243" s="271"/>
      <c r="Z243" s="271"/>
      <c r="AA243" s="269"/>
      <c r="AB243" s="269"/>
      <c r="AC243" s="271"/>
      <c r="AD243" s="271"/>
      <c r="AE243" s="271"/>
      <c r="AF243" s="271"/>
      <c r="AG243" s="271"/>
      <c r="AH243" s="271"/>
      <c r="AI243" s="271"/>
      <c r="AJ243" s="271"/>
      <c r="AK243" s="271"/>
      <c r="AL243" s="271"/>
      <c r="AM243" s="271"/>
      <c r="AN243" s="271"/>
      <c r="AO243" s="271"/>
      <c r="AP243" s="271"/>
      <c r="AQ243" s="271"/>
      <c r="AR243" s="271"/>
      <c r="AS243" s="271"/>
      <c r="AT243" s="271"/>
      <c r="AU243" s="271"/>
      <c r="AV243" s="271"/>
      <c r="AW243" s="271"/>
      <c r="AX243" s="271"/>
      <c r="AY243" s="271"/>
      <c r="AZ243" s="271"/>
      <c r="BA243" s="271"/>
      <c r="BB243" s="271"/>
      <c r="BC243" s="271"/>
      <c r="BD243" s="271"/>
      <c r="BE243" s="271"/>
      <c r="BF243" s="271"/>
      <c r="BG243" s="271"/>
      <c r="BH243" s="271"/>
      <c r="BI243" s="271"/>
      <c r="BJ243" s="271"/>
      <c r="BK243" s="271"/>
      <c r="BL243" s="271"/>
      <c r="BM243" s="263"/>
      <c r="BN243" s="263"/>
      <c r="BO243" s="263"/>
      <c r="BP243" s="263"/>
      <c r="BQ243" s="263"/>
      <c r="BR243" s="263"/>
      <c r="NTO243" s="266">
        <v>78</v>
      </c>
      <c r="NVA243" s="265"/>
    </row>
    <row r="244" spans="1:70 9984:10039" s="266" customFormat="1" ht="21" customHeight="1" x14ac:dyDescent="0.35">
      <c r="A244" s="241"/>
      <c r="B244" s="275"/>
      <c r="C244" s="242"/>
      <c r="D244" s="259"/>
      <c r="E244" s="259"/>
      <c r="F244" s="260"/>
      <c r="G244" s="260"/>
      <c r="H244" s="267"/>
      <c r="I244" s="268"/>
      <c r="J244" s="271"/>
      <c r="K244" s="271"/>
      <c r="L244" s="271"/>
      <c r="M244" s="269"/>
      <c r="N244" s="270"/>
      <c r="O244" s="271"/>
      <c r="P244" s="271"/>
      <c r="Q244" s="271"/>
      <c r="R244" s="271"/>
      <c r="S244" s="271"/>
      <c r="T244" s="271"/>
      <c r="U244" s="271"/>
      <c r="V244" s="271"/>
      <c r="W244" s="271"/>
      <c r="X244" s="271"/>
      <c r="Y244" s="271"/>
      <c r="Z244" s="271"/>
      <c r="AA244" s="269"/>
      <c r="AB244" s="269"/>
      <c r="AC244" s="245"/>
      <c r="AD244" s="245"/>
      <c r="AE244" s="245"/>
      <c r="AF244" s="245"/>
      <c r="AG244" s="245"/>
      <c r="AH244" s="245"/>
      <c r="AI244" s="245"/>
      <c r="AJ244" s="245"/>
      <c r="AK244" s="245"/>
      <c r="AL244" s="245"/>
      <c r="AM244" s="245"/>
      <c r="AN244" s="245"/>
      <c r="AO244" s="245"/>
      <c r="AP244" s="245"/>
      <c r="AQ244" s="245"/>
      <c r="AR244" s="245"/>
      <c r="AS244" s="245"/>
      <c r="AT244" s="245"/>
      <c r="AU244" s="245"/>
      <c r="AV244" s="245"/>
      <c r="AW244" s="245"/>
      <c r="AX244" s="245"/>
      <c r="AY244" s="245"/>
      <c r="AZ244" s="245"/>
      <c r="BA244" s="245"/>
      <c r="BB244" s="245"/>
      <c r="BC244" s="245"/>
      <c r="BD244" s="245"/>
      <c r="BE244" s="245"/>
      <c r="BF244" s="245"/>
      <c r="BG244" s="245"/>
      <c r="BH244" s="245"/>
      <c r="BI244" s="245"/>
      <c r="BJ244" s="245"/>
      <c r="BK244" s="245"/>
      <c r="BL244" s="245"/>
      <c r="BM244" s="263"/>
      <c r="BN244" s="263"/>
      <c r="BO244" s="263"/>
      <c r="BP244" s="263"/>
      <c r="BQ244" s="263"/>
      <c r="BR244" s="263"/>
      <c r="NSZ244" s="266" t="s">
        <v>1671</v>
      </c>
      <c r="NTO244" s="266">
        <v>79</v>
      </c>
      <c r="NTQ244" s="266" t="s">
        <v>1671</v>
      </c>
      <c r="NVA244" s="265"/>
      <c r="NVC244" s="266" t="s">
        <v>1671</v>
      </c>
    </row>
    <row r="245" spans="1:70 9984:10039" s="266" customFormat="1" ht="21" customHeight="1" x14ac:dyDescent="0.35">
      <c r="A245" s="241"/>
      <c r="B245" s="276"/>
      <c r="C245" s="242"/>
      <c r="D245" s="259"/>
      <c r="E245" s="259"/>
      <c r="F245" s="260"/>
      <c r="G245" s="260"/>
      <c r="H245" s="267"/>
      <c r="I245" s="268"/>
      <c r="J245" s="274"/>
      <c r="K245" s="274"/>
      <c r="L245" s="274"/>
      <c r="M245" s="269"/>
      <c r="N245" s="270"/>
      <c r="O245" s="274"/>
      <c r="P245" s="274"/>
      <c r="Q245" s="274"/>
      <c r="R245" s="274"/>
      <c r="S245" s="274"/>
      <c r="T245" s="274"/>
      <c r="U245" s="274"/>
      <c r="V245" s="274"/>
      <c r="W245" s="274"/>
      <c r="X245" s="274"/>
      <c r="Y245" s="274"/>
      <c r="Z245" s="274"/>
      <c r="AA245" s="269"/>
      <c r="AB245" s="269"/>
      <c r="AC245" s="262"/>
      <c r="AD245" s="262"/>
      <c r="AE245" s="262"/>
      <c r="AF245" s="262"/>
      <c r="AG245" s="262"/>
      <c r="AH245" s="262"/>
      <c r="AI245" s="262"/>
      <c r="AJ245" s="262"/>
      <c r="AK245" s="262"/>
      <c r="AL245" s="262"/>
      <c r="AM245" s="262"/>
      <c r="AN245" s="262"/>
      <c r="AO245" s="262"/>
      <c r="AP245" s="262"/>
      <c r="AQ245" s="262"/>
      <c r="AR245" s="262"/>
      <c r="AS245" s="262"/>
      <c r="AT245" s="262"/>
      <c r="AU245" s="262"/>
      <c r="AV245" s="262"/>
      <c r="AW245" s="262"/>
      <c r="AX245" s="262"/>
      <c r="AY245" s="262"/>
      <c r="AZ245" s="262"/>
      <c r="BA245" s="262"/>
      <c r="BB245" s="262"/>
      <c r="BC245" s="262"/>
      <c r="BD245" s="262"/>
      <c r="BE245" s="262"/>
      <c r="BF245" s="262"/>
      <c r="BG245" s="262"/>
      <c r="BH245" s="262"/>
      <c r="BI245" s="262"/>
      <c r="BJ245" s="262"/>
      <c r="BK245" s="262"/>
      <c r="BL245" s="262"/>
      <c r="BM245" s="263"/>
      <c r="BN245" s="263"/>
      <c r="BO245" s="263"/>
      <c r="BP245" s="263"/>
      <c r="BQ245" s="263"/>
      <c r="BR245" s="263"/>
      <c r="NSZ245" s="266" t="s">
        <v>1671</v>
      </c>
      <c r="NTO245" s="266">
        <v>80</v>
      </c>
      <c r="NTQ245" s="266" t="s">
        <v>1671</v>
      </c>
      <c r="NVA245" s="265"/>
      <c r="NVC245" s="266" t="s">
        <v>1671</v>
      </c>
    </row>
    <row r="246" spans="1:70 9984:10039" s="266" customFormat="1" ht="21" customHeight="1" x14ac:dyDescent="0.35">
      <c r="A246" s="241"/>
      <c r="B246" s="277"/>
      <c r="C246" s="242"/>
      <c r="D246" s="259"/>
      <c r="E246" s="259"/>
      <c r="F246" s="260"/>
      <c r="G246" s="260"/>
      <c r="H246" s="267"/>
      <c r="I246" s="268"/>
      <c r="J246" s="271"/>
      <c r="K246" s="271"/>
      <c r="L246" s="271"/>
      <c r="M246" s="269"/>
      <c r="N246" s="270"/>
      <c r="O246" s="271"/>
      <c r="P246" s="271"/>
      <c r="Q246" s="271"/>
      <c r="R246" s="271"/>
      <c r="S246" s="271"/>
      <c r="T246" s="271"/>
      <c r="U246" s="271"/>
      <c r="V246" s="271"/>
      <c r="W246" s="271"/>
      <c r="X246" s="271"/>
      <c r="Y246" s="271"/>
      <c r="Z246" s="271"/>
      <c r="AA246" s="269"/>
      <c r="AB246" s="269"/>
      <c r="AC246" s="271"/>
      <c r="AD246" s="271"/>
      <c r="AE246" s="271"/>
      <c r="AF246" s="271"/>
      <c r="AG246" s="271"/>
      <c r="AH246" s="271"/>
      <c r="AI246" s="271"/>
      <c r="AJ246" s="271"/>
      <c r="AK246" s="271"/>
      <c r="AL246" s="271"/>
      <c r="AM246" s="271"/>
      <c r="AN246" s="271"/>
      <c r="AO246" s="271"/>
      <c r="AP246" s="271"/>
      <c r="AQ246" s="271"/>
      <c r="AR246" s="271"/>
      <c r="AS246" s="271"/>
      <c r="AT246" s="271"/>
      <c r="AU246" s="271"/>
      <c r="AV246" s="271"/>
      <c r="AW246" s="271"/>
      <c r="AX246" s="271"/>
      <c r="AY246" s="271"/>
      <c r="AZ246" s="271"/>
      <c r="BA246" s="271"/>
      <c r="BB246" s="271"/>
      <c r="BC246" s="271"/>
      <c r="BD246" s="271"/>
      <c r="BE246" s="271"/>
      <c r="BF246" s="271"/>
      <c r="BG246" s="271"/>
      <c r="BH246" s="271"/>
      <c r="BI246" s="271"/>
      <c r="BJ246" s="271"/>
      <c r="BK246" s="271"/>
      <c r="BL246" s="271"/>
      <c r="BM246" s="263"/>
      <c r="BN246" s="263"/>
      <c r="BO246" s="263"/>
      <c r="BP246" s="263"/>
      <c r="BQ246" s="263"/>
      <c r="BR246" s="263"/>
      <c r="NSZ246" s="266" t="s">
        <v>1671</v>
      </c>
      <c r="NTO246" s="266">
        <v>81</v>
      </c>
      <c r="NTQ246" s="266" t="s">
        <v>1671</v>
      </c>
      <c r="NVA246" s="265"/>
      <c r="NVC246" s="266" t="s">
        <v>1671</v>
      </c>
    </row>
    <row r="247" spans="1:70 9984:10039" s="266" customFormat="1" ht="21" customHeight="1" x14ac:dyDescent="0.35">
      <c r="A247" s="241"/>
      <c r="B247" s="276"/>
      <c r="C247" s="242"/>
      <c r="D247" s="259"/>
      <c r="E247" s="259"/>
      <c r="F247" s="260"/>
      <c r="G247" s="260"/>
      <c r="H247" s="243"/>
      <c r="I247" s="244"/>
      <c r="J247" s="258"/>
      <c r="K247" s="258"/>
      <c r="L247" s="258"/>
      <c r="M247" s="272"/>
      <c r="N247" s="273"/>
      <c r="O247" s="258"/>
      <c r="P247" s="258"/>
      <c r="Q247" s="258"/>
      <c r="R247" s="258"/>
      <c r="S247" s="258"/>
      <c r="T247" s="258"/>
      <c r="U247" s="258"/>
      <c r="V247" s="258"/>
      <c r="W247" s="258"/>
      <c r="X247" s="258"/>
      <c r="Y247" s="258"/>
      <c r="Z247" s="258"/>
      <c r="AA247" s="272"/>
      <c r="AB247" s="272"/>
      <c r="AC247" s="258"/>
      <c r="AD247" s="258"/>
      <c r="AE247" s="258"/>
      <c r="AF247" s="258"/>
      <c r="AG247" s="258"/>
      <c r="AH247" s="258"/>
      <c r="AI247" s="258"/>
      <c r="AJ247" s="258"/>
      <c r="AK247" s="258"/>
      <c r="AL247" s="258"/>
      <c r="AM247" s="258"/>
      <c r="AN247" s="258"/>
      <c r="AO247" s="258"/>
      <c r="AP247" s="258"/>
      <c r="AQ247" s="258"/>
      <c r="AR247" s="258"/>
      <c r="AS247" s="258"/>
      <c r="AT247" s="258"/>
      <c r="AU247" s="258"/>
      <c r="AV247" s="258"/>
      <c r="AW247" s="258"/>
      <c r="AX247" s="258"/>
      <c r="AY247" s="258"/>
      <c r="AZ247" s="258"/>
      <c r="BA247" s="258"/>
      <c r="BB247" s="258"/>
      <c r="BC247" s="258"/>
      <c r="BD247" s="258"/>
      <c r="BE247" s="258"/>
      <c r="BF247" s="258"/>
      <c r="BG247" s="258"/>
      <c r="BH247" s="258"/>
      <c r="BI247" s="258"/>
      <c r="BJ247" s="258"/>
      <c r="BK247" s="258"/>
      <c r="BL247" s="258"/>
      <c r="BM247" s="263"/>
      <c r="BN247" s="263"/>
      <c r="BO247" s="263"/>
      <c r="BP247" s="263"/>
      <c r="BQ247" s="263"/>
      <c r="BR247" s="263"/>
      <c r="NSZ247" s="266" t="s">
        <v>1671</v>
      </c>
      <c r="NTO247" s="266">
        <v>82</v>
      </c>
      <c r="NTQ247" s="266" t="s">
        <v>1671</v>
      </c>
      <c r="NVA247" s="265"/>
      <c r="NVC247" s="266" t="s">
        <v>1671</v>
      </c>
    </row>
    <row r="248" spans="1:70 9984:10039" s="266" customFormat="1" ht="21" customHeight="1" x14ac:dyDescent="0.35">
      <c r="A248" s="241"/>
      <c r="B248" s="278"/>
      <c r="C248" s="242"/>
      <c r="D248" s="259"/>
      <c r="E248" s="259"/>
      <c r="F248" s="260"/>
      <c r="G248" s="260"/>
      <c r="H248" s="247"/>
      <c r="I248" s="261"/>
      <c r="J248" s="262"/>
      <c r="K248" s="262"/>
      <c r="L248" s="262"/>
      <c r="M248" s="263"/>
      <c r="N248" s="264"/>
      <c r="O248" s="262"/>
      <c r="P248" s="262"/>
      <c r="Q248" s="262"/>
      <c r="R248" s="262"/>
      <c r="S248" s="262"/>
      <c r="T248" s="262"/>
      <c r="U248" s="262"/>
      <c r="V248" s="262"/>
      <c r="W248" s="262"/>
      <c r="X248" s="262"/>
      <c r="Y248" s="262"/>
      <c r="Z248" s="262"/>
      <c r="AA248" s="263"/>
      <c r="AB248" s="263"/>
      <c r="AC248" s="262"/>
      <c r="AD248" s="262"/>
      <c r="AE248" s="262"/>
      <c r="AF248" s="262"/>
      <c r="AG248" s="262"/>
      <c r="AH248" s="262"/>
      <c r="AI248" s="262"/>
      <c r="AJ248" s="262"/>
      <c r="AK248" s="262"/>
      <c r="AL248" s="262"/>
      <c r="AM248" s="262"/>
      <c r="AN248" s="262"/>
      <c r="AO248" s="262"/>
      <c r="AP248" s="262"/>
      <c r="AQ248" s="262"/>
      <c r="AR248" s="262"/>
      <c r="AS248" s="262"/>
      <c r="AT248" s="262"/>
      <c r="AU248" s="262"/>
      <c r="AV248" s="262"/>
      <c r="AW248" s="262"/>
      <c r="AX248" s="262"/>
      <c r="AY248" s="262"/>
      <c r="AZ248" s="262"/>
      <c r="BA248" s="262"/>
      <c r="BB248" s="262"/>
      <c r="BC248" s="262"/>
      <c r="BD248" s="262"/>
      <c r="BE248" s="262"/>
      <c r="BF248" s="262"/>
      <c r="BG248" s="262"/>
      <c r="BH248" s="262"/>
      <c r="BI248" s="262"/>
      <c r="BJ248" s="262"/>
      <c r="BK248" s="262"/>
      <c r="BL248" s="262"/>
      <c r="BM248" s="263"/>
      <c r="BN248" s="263"/>
      <c r="BO248" s="263"/>
      <c r="BP248" s="263"/>
      <c r="BQ248" s="263"/>
      <c r="BR248" s="263"/>
      <c r="NSZ248" s="266" t="s">
        <v>1671</v>
      </c>
      <c r="NTO248" s="266">
        <v>83</v>
      </c>
      <c r="NTQ248" s="266" t="s">
        <v>1671</v>
      </c>
      <c r="NVA248" s="265">
        <v>74</v>
      </c>
      <c r="NVC248" s="266" t="s">
        <v>1671</v>
      </c>
    </row>
    <row r="249" spans="1:70 9984:10039" s="266" customFormat="1" ht="21" customHeight="1" x14ac:dyDescent="0.35">
      <c r="A249" s="241"/>
      <c r="B249" s="278"/>
      <c r="C249" s="242"/>
      <c r="D249" s="259"/>
      <c r="E249" s="259"/>
      <c r="F249" s="260"/>
      <c r="G249" s="260"/>
      <c r="H249" s="267"/>
      <c r="I249" s="268"/>
      <c r="J249" s="262"/>
      <c r="K249" s="262"/>
      <c r="L249" s="262"/>
      <c r="M249" s="269"/>
      <c r="N249" s="270"/>
      <c r="O249" s="262"/>
      <c r="P249" s="262"/>
      <c r="Q249" s="262"/>
      <c r="R249" s="262"/>
      <c r="S249" s="262"/>
      <c r="T249" s="262"/>
      <c r="U249" s="262"/>
      <c r="V249" s="262"/>
      <c r="W249" s="262"/>
      <c r="X249" s="262"/>
      <c r="Y249" s="262"/>
      <c r="Z249" s="262"/>
      <c r="AA249" s="269"/>
      <c r="AB249" s="269"/>
      <c r="AC249" s="262"/>
      <c r="AD249" s="262"/>
      <c r="AE249" s="262"/>
      <c r="AF249" s="262"/>
      <c r="AG249" s="262"/>
      <c r="AH249" s="262"/>
      <c r="AI249" s="262"/>
      <c r="AJ249" s="262"/>
      <c r="AK249" s="262"/>
      <c r="AL249" s="262"/>
      <c r="AM249" s="262"/>
      <c r="AN249" s="262"/>
      <c r="AO249" s="262"/>
      <c r="AP249" s="262"/>
      <c r="AQ249" s="262"/>
      <c r="AR249" s="262"/>
      <c r="AS249" s="262"/>
      <c r="AT249" s="262"/>
      <c r="AU249" s="262"/>
      <c r="AV249" s="262"/>
      <c r="AW249" s="262"/>
      <c r="AX249" s="262"/>
      <c r="AY249" s="262"/>
      <c r="AZ249" s="262"/>
      <c r="BA249" s="262"/>
      <c r="BB249" s="262"/>
      <c r="BC249" s="262"/>
      <c r="BD249" s="262"/>
      <c r="BE249" s="262"/>
      <c r="BF249" s="262"/>
      <c r="BG249" s="262"/>
      <c r="BH249" s="262"/>
      <c r="BI249" s="262"/>
      <c r="BJ249" s="262"/>
      <c r="BK249" s="262"/>
      <c r="BL249" s="262"/>
      <c r="BM249" s="263"/>
      <c r="BN249" s="263"/>
      <c r="BO249" s="263"/>
      <c r="BP249" s="263"/>
      <c r="BQ249" s="263"/>
      <c r="BR249" s="263"/>
      <c r="NSZ249" s="266" t="s">
        <v>1671</v>
      </c>
      <c r="NTO249" s="266">
        <v>84</v>
      </c>
      <c r="NTQ249" s="266" t="s">
        <v>1671</v>
      </c>
      <c r="NVA249" s="265">
        <v>75</v>
      </c>
      <c r="NVC249" s="266" t="s">
        <v>1671</v>
      </c>
    </row>
    <row r="250" spans="1:70 9984:10039" s="266" customFormat="1" ht="21" customHeight="1" x14ac:dyDescent="0.35">
      <c r="A250" s="241"/>
      <c r="B250" s="278"/>
      <c r="C250" s="242"/>
      <c r="D250" s="259"/>
      <c r="E250" s="259"/>
      <c r="F250" s="260"/>
      <c r="G250" s="260"/>
      <c r="H250" s="267"/>
      <c r="I250" s="268"/>
      <c r="J250" s="262"/>
      <c r="K250" s="262"/>
      <c r="L250" s="262"/>
      <c r="M250" s="269"/>
      <c r="N250" s="270"/>
      <c r="O250" s="262"/>
      <c r="P250" s="262"/>
      <c r="Q250" s="262"/>
      <c r="R250" s="262"/>
      <c r="S250" s="262"/>
      <c r="T250" s="262"/>
      <c r="U250" s="262"/>
      <c r="V250" s="262"/>
      <c r="W250" s="262"/>
      <c r="X250" s="262"/>
      <c r="Y250" s="262"/>
      <c r="Z250" s="262"/>
      <c r="AA250" s="269"/>
      <c r="AB250" s="269"/>
      <c r="AC250" s="262"/>
      <c r="AD250" s="262"/>
      <c r="AE250" s="262"/>
      <c r="AF250" s="262"/>
      <c r="AG250" s="262"/>
      <c r="AH250" s="262"/>
      <c r="AI250" s="262"/>
      <c r="AJ250" s="262"/>
      <c r="AK250" s="262"/>
      <c r="AL250" s="262"/>
      <c r="AM250" s="262"/>
      <c r="AN250" s="262"/>
      <c r="AO250" s="262"/>
      <c r="AP250" s="262"/>
      <c r="AQ250" s="262"/>
      <c r="AR250" s="262"/>
      <c r="AS250" s="262"/>
      <c r="AT250" s="262"/>
      <c r="AU250" s="262"/>
      <c r="AV250" s="262"/>
      <c r="AW250" s="262"/>
      <c r="AX250" s="262"/>
      <c r="AY250" s="262"/>
      <c r="AZ250" s="262"/>
      <c r="BA250" s="262"/>
      <c r="BB250" s="262"/>
      <c r="BC250" s="262"/>
      <c r="BD250" s="262"/>
      <c r="BE250" s="262"/>
      <c r="BF250" s="262"/>
      <c r="BG250" s="262"/>
      <c r="BH250" s="262"/>
      <c r="BI250" s="262"/>
      <c r="BJ250" s="262"/>
      <c r="BK250" s="262"/>
      <c r="BL250" s="262"/>
      <c r="BM250" s="263"/>
      <c r="BN250" s="263"/>
      <c r="BO250" s="263"/>
      <c r="BP250" s="263"/>
      <c r="BQ250" s="263"/>
      <c r="BR250" s="263"/>
      <c r="NTO250" s="266">
        <v>85</v>
      </c>
      <c r="NVA250" s="265">
        <v>76</v>
      </c>
    </row>
    <row r="251" spans="1:70 9984:10039" s="266" customFormat="1" ht="21" customHeight="1" x14ac:dyDescent="0.35">
      <c r="A251" s="247"/>
      <c r="B251" s="275"/>
      <c r="C251" s="242"/>
      <c r="D251" s="259"/>
      <c r="E251" s="259"/>
      <c r="F251" s="260"/>
      <c r="G251" s="260"/>
      <c r="H251" s="243"/>
      <c r="I251" s="244"/>
      <c r="J251" s="258"/>
      <c r="K251" s="258"/>
      <c r="L251" s="258"/>
      <c r="M251" s="258"/>
      <c r="N251" s="258"/>
      <c r="O251" s="258"/>
      <c r="P251" s="258"/>
      <c r="Q251" s="258"/>
      <c r="R251" s="258"/>
      <c r="S251" s="258"/>
      <c r="T251" s="258"/>
      <c r="U251" s="258"/>
      <c r="V251" s="258"/>
      <c r="W251" s="258"/>
      <c r="X251" s="258"/>
      <c r="Y251" s="258"/>
      <c r="Z251" s="258"/>
      <c r="AA251" s="272"/>
      <c r="AB251" s="272"/>
      <c r="AC251" s="258"/>
      <c r="AD251" s="258"/>
      <c r="AE251" s="258"/>
      <c r="AF251" s="258"/>
      <c r="AG251" s="258"/>
      <c r="AH251" s="258"/>
      <c r="AI251" s="258"/>
      <c r="AJ251" s="258"/>
      <c r="AK251" s="258"/>
      <c r="AL251" s="258"/>
      <c r="AM251" s="258"/>
      <c r="AN251" s="258"/>
      <c r="AO251" s="258"/>
      <c r="AP251" s="258"/>
      <c r="AQ251" s="258"/>
      <c r="AR251" s="258"/>
      <c r="AS251" s="258"/>
      <c r="AT251" s="258"/>
      <c r="AU251" s="258"/>
      <c r="AV251" s="258"/>
      <c r="AW251" s="258"/>
      <c r="AX251" s="258"/>
      <c r="AY251" s="258"/>
      <c r="AZ251" s="258"/>
      <c r="BA251" s="258"/>
      <c r="BB251" s="258"/>
      <c r="BC251" s="258"/>
      <c r="BD251" s="258"/>
      <c r="BE251" s="258"/>
      <c r="BF251" s="258"/>
      <c r="BG251" s="258"/>
      <c r="BH251" s="258"/>
      <c r="BI251" s="258"/>
      <c r="BJ251" s="258"/>
      <c r="BK251" s="258"/>
      <c r="BL251" s="258"/>
      <c r="BM251" s="263"/>
      <c r="BN251" s="263"/>
      <c r="BO251" s="263"/>
      <c r="BP251" s="263"/>
      <c r="BQ251" s="263"/>
      <c r="BR251" s="263"/>
      <c r="NSZ251" s="266" t="s">
        <v>1671</v>
      </c>
      <c r="NTO251" s="266">
        <v>86</v>
      </c>
      <c r="NTQ251" s="266" t="s">
        <v>1671</v>
      </c>
      <c r="NVA251" s="265">
        <v>77</v>
      </c>
      <c r="NVC251" s="266" t="s">
        <v>1671</v>
      </c>
    </row>
    <row r="252" spans="1:70 9984:10039" ht="21" customHeight="1" x14ac:dyDescent="0.35">
      <c r="A252" s="247"/>
      <c r="B252" s="275"/>
      <c r="C252" s="242"/>
      <c r="D252" s="259"/>
      <c r="E252" s="259"/>
      <c r="F252" s="260"/>
      <c r="G252" s="260"/>
      <c r="H252" s="267"/>
      <c r="I252" s="268"/>
      <c r="J252" s="262"/>
      <c r="K252" s="262"/>
      <c r="L252" s="262"/>
      <c r="M252" s="269"/>
      <c r="N252" s="270"/>
      <c r="O252" s="262"/>
      <c r="P252" s="262"/>
      <c r="Q252" s="262"/>
      <c r="R252" s="262"/>
      <c r="S252" s="262"/>
      <c r="T252" s="262"/>
      <c r="U252" s="262"/>
      <c r="V252" s="262"/>
      <c r="W252" s="262"/>
      <c r="X252" s="262"/>
      <c r="Y252" s="262"/>
      <c r="Z252" s="262"/>
      <c r="AA252" s="269"/>
      <c r="AB252" s="269"/>
      <c r="AC252" s="262"/>
      <c r="AD252" s="262"/>
      <c r="AE252" s="262"/>
      <c r="AF252" s="262"/>
      <c r="AG252" s="262"/>
      <c r="AH252" s="262"/>
      <c r="AI252" s="262"/>
      <c r="AJ252" s="262"/>
      <c r="AK252" s="262"/>
      <c r="AL252" s="262"/>
      <c r="AM252" s="262"/>
      <c r="AN252" s="262"/>
      <c r="AO252" s="262"/>
      <c r="AP252" s="262"/>
      <c r="AQ252" s="262"/>
      <c r="AR252" s="262"/>
      <c r="AS252" s="262"/>
      <c r="AT252" s="262"/>
      <c r="AU252" s="262"/>
      <c r="AV252" s="262"/>
      <c r="AW252" s="262"/>
      <c r="AX252" s="262"/>
      <c r="AY252" s="262"/>
      <c r="AZ252" s="262"/>
      <c r="BA252" s="262"/>
      <c r="BB252" s="262"/>
      <c r="BC252" s="262"/>
      <c r="BD252" s="262"/>
      <c r="BE252" s="262"/>
      <c r="BF252" s="262"/>
      <c r="BG252" s="262"/>
      <c r="BH252" s="262"/>
      <c r="BI252" s="262"/>
      <c r="BJ252" s="262"/>
      <c r="BK252" s="262"/>
      <c r="BL252" s="262"/>
      <c r="BM252" s="279"/>
      <c r="BN252" s="279"/>
      <c r="BO252" s="279"/>
      <c r="BP252" s="279"/>
      <c r="BQ252" s="279"/>
      <c r="BR252" s="279"/>
      <c r="NSZ252" s="280" t="s">
        <v>1671</v>
      </c>
      <c r="NTO252" s="280">
        <v>87</v>
      </c>
      <c r="NTQ252" s="280" t="s">
        <v>1671</v>
      </c>
      <c r="NVA252" s="265">
        <v>78</v>
      </c>
      <c r="NVC252" s="280" t="s">
        <v>1671</v>
      </c>
    </row>
    <row r="253" spans="1:70 9984:10039" ht="21" customHeight="1" x14ac:dyDescent="0.35">
      <c r="A253" s="247"/>
      <c r="B253" s="278"/>
      <c r="C253" s="242"/>
      <c r="D253" s="259"/>
      <c r="E253" s="259"/>
      <c r="F253" s="260"/>
      <c r="G253" s="260"/>
      <c r="H253" s="267"/>
      <c r="I253" s="268"/>
      <c r="J253" s="271"/>
      <c r="K253" s="271"/>
      <c r="L253" s="271"/>
      <c r="M253" s="269"/>
      <c r="N253" s="270"/>
      <c r="O253" s="271"/>
      <c r="P253" s="271"/>
      <c r="Q253" s="271"/>
      <c r="R253" s="271"/>
      <c r="S253" s="271"/>
      <c r="T253" s="271"/>
      <c r="U253" s="271"/>
      <c r="V253" s="271"/>
      <c r="W253" s="271"/>
      <c r="X253" s="271"/>
      <c r="Y253" s="271"/>
      <c r="Z253" s="271"/>
      <c r="AA253" s="269"/>
      <c r="AB253" s="269"/>
      <c r="AC253" s="271"/>
      <c r="AD253" s="271"/>
      <c r="AE253" s="271"/>
      <c r="AF253" s="271"/>
      <c r="AG253" s="271"/>
      <c r="AH253" s="271"/>
      <c r="AI253" s="271"/>
      <c r="AJ253" s="271"/>
      <c r="AK253" s="271"/>
      <c r="AL253" s="271"/>
      <c r="AM253" s="271"/>
      <c r="AN253" s="271"/>
      <c r="AO253" s="271"/>
      <c r="AP253" s="271"/>
      <c r="AQ253" s="271"/>
      <c r="AR253" s="271"/>
      <c r="AS253" s="271"/>
      <c r="AT253" s="271"/>
      <c r="AU253" s="271"/>
      <c r="AV253" s="271"/>
      <c r="AW253" s="271"/>
      <c r="AX253" s="271"/>
      <c r="AY253" s="271"/>
      <c r="AZ253" s="271"/>
      <c r="BA253" s="271"/>
      <c r="BB253" s="271"/>
      <c r="BC253" s="271"/>
      <c r="BD253" s="271"/>
      <c r="BE253" s="271"/>
      <c r="BF253" s="271"/>
      <c r="BG253" s="271"/>
      <c r="BH253" s="271"/>
      <c r="BI253" s="271"/>
      <c r="BJ253" s="271"/>
      <c r="BK253" s="271"/>
      <c r="BL253" s="271"/>
      <c r="BM253" s="279"/>
      <c r="BN253" s="279"/>
      <c r="BO253" s="279"/>
      <c r="BP253" s="279"/>
      <c r="BQ253" s="279"/>
      <c r="BR253" s="279"/>
      <c r="NSZ253" s="280" t="s">
        <v>1671</v>
      </c>
      <c r="NTO253" s="280">
        <v>88</v>
      </c>
      <c r="NTQ253" s="280" t="s">
        <v>1671</v>
      </c>
      <c r="NVA253" s="265">
        <v>79</v>
      </c>
      <c r="NVC253" s="280" t="s">
        <v>1671</v>
      </c>
    </row>
    <row r="254" spans="1:70 9984:10039" ht="21" customHeight="1" x14ac:dyDescent="0.35">
      <c r="A254" s="241"/>
      <c r="B254" s="278"/>
      <c r="C254" s="242"/>
      <c r="D254" s="259"/>
      <c r="E254" s="259"/>
      <c r="F254" s="260"/>
      <c r="G254" s="260"/>
      <c r="H254" s="267"/>
      <c r="I254" s="268"/>
      <c r="J254" s="245"/>
      <c r="K254" s="245"/>
      <c r="L254" s="245"/>
      <c r="M254" s="269"/>
      <c r="N254" s="270"/>
      <c r="O254" s="245"/>
      <c r="P254" s="245"/>
      <c r="Q254" s="245"/>
      <c r="R254" s="245"/>
      <c r="S254" s="245"/>
      <c r="T254" s="245"/>
      <c r="U254" s="245"/>
      <c r="V254" s="245"/>
      <c r="W254" s="245"/>
      <c r="X254" s="245"/>
      <c r="Y254" s="245"/>
      <c r="Z254" s="245"/>
      <c r="AA254" s="269"/>
      <c r="AB254" s="269"/>
      <c r="AC254" s="245"/>
      <c r="AD254" s="245"/>
      <c r="AE254" s="245"/>
      <c r="AF254" s="245"/>
      <c r="AG254" s="245"/>
      <c r="AH254" s="245"/>
      <c r="AI254" s="245"/>
      <c r="AJ254" s="245"/>
      <c r="AK254" s="245"/>
      <c r="AL254" s="245"/>
      <c r="AM254" s="245"/>
      <c r="AN254" s="245"/>
      <c r="AO254" s="245"/>
      <c r="AP254" s="245"/>
      <c r="AQ254" s="245"/>
      <c r="AR254" s="245"/>
      <c r="AS254" s="245"/>
      <c r="AT254" s="245"/>
      <c r="AU254" s="245"/>
      <c r="AV254" s="245"/>
      <c r="AW254" s="245"/>
      <c r="AX254" s="245"/>
      <c r="AY254" s="245"/>
      <c r="AZ254" s="245"/>
      <c r="BA254" s="245"/>
      <c r="BB254" s="245"/>
      <c r="BC254" s="245"/>
      <c r="BD254" s="245"/>
      <c r="BE254" s="245"/>
      <c r="BF254" s="245"/>
      <c r="BG254" s="245"/>
      <c r="BH254" s="245"/>
      <c r="BI254" s="245"/>
      <c r="BJ254" s="245"/>
      <c r="BK254" s="245"/>
      <c r="BL254" s="245"/>
      <c r="BM254" s="279"/>
      <c r="BN254" s="279"/>
      <c r="BO254" s="279"/>
      <c r="BP254" s="279"/>
      <c r="BQ254" s="279"/>
      <c r="BR254" s="279"/>
      <c r="NSZ254" s="280" t="s">
        <v>1671</v>
      </c>
      <c r="NTO254" s="280">
        <v>89</v>
      </c>
      <c r="NTQ254" s="280" t="s">
        <v>1671</v>
      </c>
      <c r="NVA254" s="265">
        <v>80</v>
      </c>
      <c r="NVC254" s="280" t="s">
        <v>1671</v>
      </c>
    </row>
    <row r="255" spans="1:70 9984:10039" ht="21" customHeight="1" x14ac:dyDescent="0.35">
      <c r="A255" s="241"/>
      <c r="B255" s="278"/>
      <c r="C255" s="242"/>
      <c r="D255" s="259"/>
      <c r="E255" s="259"/>
      <c r="F255" s="260"/>
      <c r="G255" s="260"/>
      <c r="H255" s="267"/>
      <c r="I255" s="268"/>
      <c r="J255" s="281"/>
      <c r="K255" s="281"/>
      <c r="L255" s="281"/>
      <c r="M255" s="269"/>
      <c r="N255" s="270"/>
      <c r="O255" s="281"/>
      <c r="P255" s="281"/>
      <c r="Q255" s="281"/>
      <c r="R255" s="281"/>
      <c r="S255" s="281"/>
      <c r="T255" s="281"/>
      <c r="U255" s="281"/>
      <c r="V255" s="281"/>
      <c r="W255" s="281"/>
      <c r="X255" s="281"/>
      <c r="Y255" s="281"/>
      <c r="Z255" s="281"/>
      <c r="AA255" s="269"/>
      <c r="AB255" s="269"/>
      <c r="AC255" s="262"/>
      <c r="AD255" s="262"/>
      <c r="AE255" s="262"/>
      <c r="AF255" s="262"/>
      <c r="AG255" s="262"/>
      <c r="AH255" s="262"/>
      <c r="AI255" s="262"/>
      <c r="AJ255" s="262"/>
      <c r="AK255" s="262"/>
      <c r="AL255" s="262"/>
      <c r="AM255" s="262"/>
      <c r="AN255" s="262"/>
      <c r="AO255" s="262"/>
      <c r="AP255" s="262"/>
      <c r="AQ255" s="262"/>
      <c r="AR255" s="262"/>
      <c r="AS255" s="262"/>
      <c r="AT255" s="262"/>
      <c r="AU255" s="262"/>
      <c r="AV255" s="262"/>
      <c r="AW255" s="262"/>
      <c r="AX255" s="262"/>
      <c r="AY255" s="262"/>
      <c r="AZ255" s="262"/>
      <c r="BA255" s="262"/>
      <c r="BB255" s="262"/>
      <c r="BC255" s="262"/>
      <c r="BD255" s="262"/>
      <c r="BE255" s="262"/>
      <c r="BF255" s="262"/>
      <c r="BG255" s="262"/>
      <c r="BH255" s="262"/>
      <c r="BI255" s="262"/>
      <c r="BJ255" s="262"/>
      <c r="BK255" s="262"/>
      <c r="BL255" s="262"/>
      <c r="BM255" s="279"/>
      <c r="BN255" s="279"/>
      <c r="BO255" s="279"/>
      <c r="BP255" s="279"/>
      <c r="BQ255" s="279"/>
      <c r="BR255" s="279"/>
      <c r="NSZ255" s="280" t="s">
        <v>1671</v>
      </c>
      <c r="NTO255" s="280">
        <v>90</v>
      </c>
      <c r="NTQ255" s="280" t="s">
        <v>1671</v>
      </c>
      <c r="NVA255" s="265">
        <v>81</v>
      </c>
      <c r="NVC255" s="280" t="s">
        <v>1671</v>
      </c>
    </row>
    <row r="256" spans="1:70 9984:10039" ht="21" customHeight="1" x14ac:dyDescent="0.35">
      <c r="A256" s="241"/>
      <c r="B256" s="278"/>
      <c r="C256" s="242"/>
      <c r="D256" s="259"/>
      <c r="E256" s="259"/>
      <c r="F256" s="260"/>
      <c r="G256" s="260"/>
      <c r="H256" s="247"/>
      <c r="I256" s="261"/>
      <c r="J256" s="263"/>
      <c r="K256" s="263"/>
      <c r="L256" s="263"/>
      <c r="M256" s="263"/>
      <c r="N256" s="264"/>
      <c r="O256" s="263"/>
      <c r="P256" s="263"/>
      <c r="Q256" s="263"/>
      <c r="R256" s="263"/>
      <c r="S256" s="263"/>
      <c r="T256" s="263"/>
      <c r="U256" s="263"/>
      <c r="V256" s="263"/>
      <c r="W256" s="263"/>
      <c r="X256" s="263"/>
      <c r="Y256" s="263"/>
      <c r="Z256" s="263"/>
      <c r="AA256" s="263"/>
      <c r="AB256" s="263"/>
      <c r="AC256" s="262"/>
      <c r="AD256" s="262"/>
      <c r="AE256" s="262"/>
      <c r="AF256" s="262"/>
      <c r="AG256" s="262"/>
      <c r="AH256" s="262"/>
      <c r="AI256" s="262"/>
      <c r="AJ256" s="262"/>
      <c r="AK256" s="262"/>
      <c r="AL256" s="262"/>
      <c r="AM256" s="262"/>
      <c r="AN256" s="262"/>
      <c r="AO256" s="262"/>
      <c r="AP256" s="262"/>
      <c r="AQ256" s="262"/>
      <c r="AR256" s="262"/>
      <c r="AS256" s="262"/>
      <c r="AT256" s="262"/>
      <c r="AU256" s="262"/>
      <c r="AV256" s="262"/>
      <c r="AW256" s="262"/>
      <c r="AX256" s="262"/>
      <c r="AY256" s="262"/>
      <c r="AZ256" s="262"/>
      <c r="BA256" s="262"/>
      <c r="BB256" s="262"/>
      <c r="BC256" s="262"/>
      <c r="BD256" s="262"/>
      <c r="BE256" s="262"/>
      <c r="BF256" s="262"/>
      <c r="BG256" s="262"/>
      <c r="BH256" s="262"/>
      <c r="BI256" s="262"/>
      <c r="BJ256" s="262"/>
      <c r="BK256" s="262"/>
      <c r="BL256" s="262"/>
      <c r="BM256" s="279"/>
      <c r="BN256" s="279"/>
      <c r="BO256" s="279"/>
      <c r="BP256" s="279"/>
      <c r="BQ256" s="279"/>
      <c r="BR256" s="279"/>
      <c r="NSZ256" s="280" t="s">
        <v>1672</v>
      </c>
      <c r="NTO256" s="280">
        <v>91</v>
      </c>
      <c r="NTQ256" s="280" t="s">
        <v>1672</v>
      </c>
      <c r="NVA256" s="265">
        <v>82</v>
      </c>
      <c r="NVC256" s="280" t="s">
        <v>1672</v>
      </c>
    </row>
    <row r="257" spans="1:70 9984:10039" ht="21" customHeight="1" x14ac:dyDescent="0.35">
      <c r="A257" s="241"/>
      <c r="B257" s="278"/>
      <c r="C257" s="242"/>
      <c r="D257" s="259"/>
      <c r="E257" s="259"/>
      <c r="F257" s="260"/>
      <c r="G257" s="260"/>
      <c r="H257" s="267"/>
      <c r="I257" s="268"/>
      <c r="J257" s="281"/>
      <c r="K257" s="281"/>
      <c r="L257" s="281"/>
      <c r="M257" s="269"/>
      <c r="N257" s="270"/>
      <c r="O257" s="281"/>
      <c r="P257" s="281"/>
      <c r="Q257" s="281"/>
      <c r="R257" s="281"/>
      <c r="S257" s="281"/>
      <c r="T257" s="281"/>
      <c r="U257" s="281"/>
      <c r="V257" s="281"/>
      <c r="W257" s="281"/>
      <c r="X257" s="281"/>
      <c r="Y257" s="281"/>
      <c r="Z257" s="281"/>
      <c r="AA257" s="269"/>
      <c r="AB257" s="269"/>
      <c r="AC257" s="262"/>
      <c r="AD257" s="262"/>
      <c r="AE257" s="262"/>
      <c r="AF257" s="262"/>
      <c r="AG257" s="262"/>
      <c r="AH257" s="262"/>
      <c r="AI257" s="262"/>
      <c r="AJ257" s="262"/>
      <c r="AK257" s="262"/>
      <c r="AL257" s="262"/>
      <c r="AM257" s="262"/>
      <c r="AN257" s="262"/>
      <c r="AO257" s="262"/>
      <c r="AP257" s="262"/>
      <c r="AQ257" s="262"/>
      <c r="AR257" s="262"/>
      <c r="AS257" s="262"/>
      <c r="AT257" s="262"/>
      <c r="AU257" s="262"/>
      <c r="AV257" s="262"/>
      <c r="AW257" s="262"/>
      <c r="AX257" s="262"/>
      <c r="AY257" s="262"/>
      <c r="AZ257" s="262"/>
      <c r="BA257" s="262"/>
      <c r="BB257" s="262"/>
      <c r="BC257" s="262"/>
      <c r="BD257" s="262"/>
      <c r="BE257" s="262"/>
      <c r="BF257" s="262"/>
      <c r="BG257" s="262"/>
      <c r="BH257" s="262"/>
      <c r="BI257" s="262"/>
      <c r="BJ257" s="262"/>
      <c r="BK257" s="262"/>
      <c r="BL257" s="262"/>
      <c r="BM257" s="279"/>
      <c r="BN257" s="279"/>
      <c r="BO257" s="279"/>
      <c r="BP257" s="279"/>
      <c r="BQ257" s="279"/>
      <c r="BR257" s="279"/>
      <c r="NTO257" s="280">
        <v>92</v>
      </c>
      <c r="NVA257" s="265">
        <v>83</v>
      </c>
    </row>
    <row r="258" spans="1:70 9984:10039" ht="21" customHeight="1" x14ac:dyDescent="0.35">
      <c r="A258" s="247"/>
      <c r="B258" s="276"/>
      <c r="C258" s="242"/>
      <c r="D258" s="259"/>
      <c r="E258" s="259"/>
      <c r="F258" s="260"/>
      <c r="G258" s="260"/>
      <c r="H258" s="247"/>
      <c r="I258" s="261"/>
      <c r="J258" s="263"/>
      <c r="K258" s="263"/>
      <c r="L258" s="263"/>
      <c r="M258" s="263"/>
      <c r="N258" s="264"/>
      <c r="O258" s="263"/>
      <c r="P258" s="263"/>
      <c r="Q258" s="263"/>
      <c r="R258" s="263"/>
      <c r="S258" s="263"/>
      <c r="T258" s="263"/>
      <c r="U258" s="263"/>
      <c r="V258" s="263"/>
      <c r="W258" s="263"/>
      <c r="X258" s="263"/>
      <c r="Y258" s="263"/>
      <c r="Z258" s="263"/>
      <c r="AA258" s="263"/>
      <c r="AB258" s="263"/>
      <c r="AC258" s="262"/>
      <c r="AD258" s="262"/>
      <c r="AE258" s="262"/>
      <c r="AF258" s="262"/>
      <c r="AG258" s="262"/>
      <c r="AH258" s="262"/>
      <c r="AI258" s="262"/>
      <c r="AJ258" s="262"/>
      <c r="AK258" s="262"/>
      <c r="AL258" s="262"/>
      <c r="AM258" s="262"/>
      <c r="AN258" s="262"/>
      <c r="AO258" s="262"/>
      <c r="AP258" s="262"/>
      <c r="AQ258" s="262"/>
      <c r="AR258" s="262"/>
      <c r="AS258" s="262"/>
      <c r="AT258" s="262"/>
      <c r="AU258" s="262"/>
      <c r="AV258" s="262"/>
      <c r="AW258" s="262"/>
      <c r="AX258" s="262"/>
      <c r="AY258" s="262"/>
      <c r="AZ258" s="262"/>
      <c r="BA258" s="262"/>
      <c r="BB258" s="262"/>
      <c r="BC258" s="262"/>
      <c r="BD258" s="262"/>
      <c r="BE258" s="262"/>
      <c r="BF258" s="262"/>
      <c r="BG258" s="262"/>
      <c r="BH258" s="262"/>
      <c r="BI258" s="262"/>
      <c r="BJ258" s="262"/>
      <c r="BK258" s="262"/>
      <c r="BL258" s="262"/>
      <c r="BM258" s="279"/>
      <c r="BN258" s="279"/>
      <c r="BO258" s="279"/>
      <c r="BP258" s="279"/>
      <c r="BQ258" s="279"/>
      <c r="BR258" s="279"/>
      <c r="NSZ258" s="280" t="s">
        <v>1671</v>
      </c>
      <c r="NTO258" s="280">
        <v>93</v>
      </c>
      <c r="NTQ258" s="280" t="s">
        <v>1671</v>
      </c>
      <c r="NVA258" s="265">
        <v>84</v>
      </c>
      <c r="NVC258" s="280" t="s">
        <v>1671</v>
      </c>
    </row>
    <row r="259" spans="1:70 9984:10039" ht="21" customHeight="1" x14ac:dyDescent="0.35">
      <c r="A259" s="241"/>
      <c r="B259" s="277"/>
      <c r="C259" s="242"/>
      <c r="D259" s="259"/>
      <c r="E259" s="259"/>
      <c r="F259" s="260"/>
      <c r="G259" s="260"/>
      <c r="H259" s="267"/>
      <c r="I259" s="268"/>
      <c r="J259" s="262"/>
      <c r="K259" s="262"/>
      <c r="L259" s="262"/>
      <c r="M259" s="269"/>
      <c r="N259" s="270"/>
      <c r="O259" s="262"/>
      <c r="P259" s="262"/>
      <c r="Q259" s="262"/>
      <c r="R259" s="262"/>
      <c r="S259" s="262"/>
      <c r="T259" s="262"/>
      <c r="U259" s="262"/>
      <c r="V259" s="262"/>
      <c r="W259" s="262"/>
      <c r="X259" s="262"/>
      <c r="Y259" s="262"/>
      <c r="Z259" s="262"/>
      <c r="AA259" s="269"/>
      <c r="AB259" s="269"/>
      <c r="AC259" s="262"/>
      <c r="AD259" s="262"/>
      <c r="AE259" s="262"/>
      <c r="AF259" s="262"/>
      <c r="AG259" s="262"/>
      <c r="AH259" s="262"/>
      <c r="AI259" s="262"/>
      <c r="AJ259" s="262"/>
      <c r="AK259" s="262"/>
      <c r="AL259" s="262"/>
      <c r="AM259" s="262"/>
      <c r="AN259" s="262"/>
      <c r="AO259" s="262"/>
      <c r="AP259" s="262"/>
      <c r="AQ259" s="262"/>
      <c r="AR259" s="262"/>
      <c r="AS259" s="262"/>
      <c r="AT259" s="262"/>
      <c r="AU259" s="262"/>
      <c r="AV259" s="262"/>
      <c r="AW259" s="262"/>
      <c r="AX259" s="262"/>
      <c r="AY259" s="262"/>
      <c r="AZ259" s="262"/>
      <c r="BA259" s="262"/>
      <c r="BB259" s="262"/>
      <c r="BC259" s="262"/>
      <c r="BD259" s="262"/>
      <c r="BE259" s="262"/>
      <c r="BF259" s="262"/>
      <c r="BG259" s="262"/>
      <c r="BH259" s="262"/>
      <c r="BI259" s="262"/>
      <c r="BJ259" s="262"/>
      <c r="BK259" s="262"/>
      <c r="BL259" s="262"/>
      <c r="BM259" s="279"/>
      <c r="BN259" s="279"/>
      <c r="BO259" s="279"/>
      <c r="BP259" s="279"/>
      <c r="BQ259" s="279"/>
      <c r="BR259" s="279"/>
      <c r="NSZ259" s="280" t="s">
        <v>1671</v>
      </c>
      <c r="NTO259" s="280">
        <v>94</v>
      </c>
      <c r="NTQ259" s="280" t="s">
        <v>1671</v>
      </c>
      <c r="NVA259" s="265">
        <v>85</v>
      </c>
      <c r="NVC259" s="280" t="s">
        <v>1671</v>
      </c>
    </row>
    <row r="260" spans="1:70 9984:10039" ht="21" customHeight="1" x14ac:dyDescent="0.35">
      <c r="A260" s="241"/>
      <c r="B260" s="277"/>
      <c r="C260" s="242"/>
      <c r="D260" s="259"/>
      <c r="E260" s="259"/>
      <c r="F260" s="260"/>
      <c r="G260" s="260"/>
      <c r="H260" s="247"/>
      <c r="I260" s="261"/>
      <c r="J260" s="263"/>
      <c r="K260" s="263"/>
      <c r="L260" s="263"/>
      <c r="M260" s="263"/>
      <c r="N260" s="264"/>
      <c r="O260" s="263"/>
      <c r="P260" s="263"/>
      <c r="Q260" s="263"/>
      <c r="R260" s="263"/>
      <c r="S260" s="263"/>
      <c r="T260" s="263"/>
      <c r="U260" s="263"/>
      <c r="V260" s="263"/>
      <c r="W260" s="263"/>
      <c r="X260" s="263"/>
      <c r="Y260" s="263"/>
      <c r="Z260" s="263"/>
      <c r="AA260" s="263"/>
      <c r="AB260" s="263"/>
      <c r="AC260" s="262"/>
      <c r="AD260" s="262"/>
      <c r="AE260" s="262"/>
      <c r="AF260" s="262"/>
      <c r="AG260" s="262"/>
      <c r="AH260" s="262"/>
      <c r="AI260" s="262"/>
      <c r="AJ260" s="262"/>
      <c r="AK260" s="262"/>
      <c r="AL260" s="262"/>
      <c r="AM260" s="262"/>
      <c r="AN260" s="262"/>
      <c r="AO260" s="262"/>
      <c r="AP260" s="262"/>
      <c r="AQ260" s="262"/>
      <c r="AR260" s="262"/>
      <c r="AS260" s="262"/>
      <c r="AT260" s="262"/>
      <c r="AU260" s="262"/>
      <c r="AV260" s="262"/>
      <c r="AW260" s="262"/>
      <c r="AX260" s="262"/>
      <c r="AY260" s="262"/>
      <c r="AZ260" s="262"/>
      <c r="BA260" s="262"/>
      <c r="BB260" s="262"/>
      <c r="BC260" s="262"/>
      <c r="BD260" s="262"/>
      <c r="BE260" s="262"/>
      <c r="BF260" s="262"/>
      <c r="BG260" s="262"/>
      <c r="BH260" s="262"/>
      <c r="BI260" s="262"/>
      <c r="BJ260" s="262"/>
      <c r="BK260" s="262"/>
      <c r="BL260" s="262"/>
      <c r="BM260" s="279"/>
      <c r="BN260" s="279"/>
      <c r="BO260" s="279"/>
      <c r="BP260" s="279"/>
      <c r="BQ260" s="279"/>
      <c r="BR260" s="279"/>
      <c r="NSZ260" s="280" t="s">
        <v>1671</v>
      </c>
      <c r="NTQ260" s="280" t="s">
        <v>1671</v>
      </c>
      <c r="NVA260" s="265">
        <v>86</v>
      </c>
      <c r="NVC260" s="280" t="s">
        <v>1671</v>
      </c>
    </row>
    <row r="261" spans="1:70 9984:10039" ht="21" customHeight="1" x14ac:dyDescent="0.35">
      <c r="A261" s="241"/>
      <c r="B261" s="282"/>
      <c r="C261" s="242"/>
      <c r="D261" s="259"/>
      <c r="E261" s="259"/>
      <c r="F261" s="260"/>
      <c r="G261" s="260"/>
      <c r="H261" s="267"/>
      <c r="I261" s="268"/>
      <c r="J261" s="271"/>
      <c r="K261" s="271"/>
      <c r="L261" s="271"/>
      <c r="M261" s="269"/>
      <c r="N261" s="270"/>
      <c r="O261" s="271"/>
      <c r="P261" s="271"/>
      <c r="Q261" s="271"/>
      <c r="R261" s="271"/>
      <c r="S261" s="271"/>
      <c r="T261" s="271"/>
      <c r="U261" s="271"/>
      <c r="V261" s="271"/>
      <c r="W261" s="271"/>
      <c r="X261" s="271"/>
      <c r="Y261" s="271"/>
      <c r="Z261" s="271"/>
      <c r="AA261" s="269"/>
      <c r="AB261" s="269"/>
      <c r="AC261" s="271"/>
      <c r="AD261" s="271"/>
      <c r="AE261" s="271"/>
      <c r="AF261" s="271"/>
      <c r="AG261" s="271"/>
      <c r="AH261" s="271"/>
      <c r="AI261" s="271"/>
      <c r="AJ261" s="271"/>
      <c r="AK261" s="271"/>
      <c r="AL261" s="271"/>
      <c r="AM261" s="271"/>
      <c r="AN261" s="271"/>
      <c r="AO261" s="271"/>
      <c r="AP261" s="271"/>
      <c r="AQ261" s="271"/>
      <c r="AR261" s="271"/>
      <c r="AS261" s="271"/>
      <c r="AT261" s="271"/>
      <c r="AU261" s="271"/>
      <c r="AV261" s="271"/>
      <c r="AW261" s="271"/>
      <c r="AX261" s="271"/>
      <c r="AY261" s="271"/>
      <c r="AZ261" s="271"/>
      <c r="BA261" s="271"/>
      <c r="BB261" s="271"/>
      <c r="BC261" s="271"/>
      <c r="BD261" s="271"/>
      <c r="BE261" s="271"/>
      <c r="BF261" s="271"/>
      <c r="BG261" s="271"/>
      <c r="BH261" s="271"/>
      <c r="BI261" s="271"/>
      <c r="BJ261" s="271"/>
      <c r="BK261" s="271"/>
      <c r="BL261" s="271"/>
      <c r="BM261" s="279"/>
      <c r="BN261" s="279"/>
      <c r="BO261" s="279"/>
      <c r="BP261" s="279"/>
      <c r="BQ261" s="279"/>
      <c r="BR261" s="279"/>
      <c r="NSZ261" s="280" t="s">
        <v>1671</v>
      </c>
      <c r="NTQ261" s="280" t="s">
        <v>1671</v>
      </c>
      <c r="NVA261" s="265">
        <v>87</v>
      </c>
      <c r="NVC261" s="280" t="s">
        <v>1671</v>
      </c>
    </row>
    <row r="262" spans="1:70 9984:10039" ht="21" customHeight="1" x14ac:dyDescent="0.35">
      <c r="A262" s="241"/>
      <c r="B262" s="283"/>
      <c r="C262" s="242"/>
      <c r="D262" s="259"/>
      <c r="E262" s="259"/>
      <c r="F262" s="260"/>
      <c r="G262" s="260"/>
      <c r="H262" s="267"/>
      <c r="I262" s="268"/>
      <c r="J262" s="245"/>
      <c r="K262" s="245"/>
      <c r="L262" s="245"/>
      <c r="M262" s="269"/>
      <c r="N262" s="270"/>
      <c r="O262" s="245"/>
      <c r="P262" s="245"/>
      <c r="Q262" s="245"/>
      <c r="R262" s="245"/>
      <c r="S262" s="245"/>
      <c r="T262" s="245"/>
      <c r="U262" s="245"/>
      <c r="V262" s="245"/>
      <c r="W262" s="245"/>
      <c r="X262" s="245"/>
      <c r="Y262" s="245"/>
      <c r="Z262" s="245"/>
      <c r="AA262" s="269"/>
      <c r="AB262" s="269"/>
      <c r="AC262" s="245"/>
      <c r="AD262" s="245"/>
      <c r="AE262" s="245"/>
      <c r="AF262" s="245"/>
      <c r="AG262" s="245"/>
      <c r="AH262" s="245"/>
      <c r="AI262" s="245"/>
      <c r="AJ262" s="245"/>
      <c r="AK262" s="245"/>
      <c r="AL262" s="245"/>
      <c r="AM262" s="245"/>
      <c r="AN262" s="245"/>
      <c r="AO262" s="245"/>
      <c r="AP262" s="245"/>
      <c r="AQ262" s="245"/>
      <c r="AR262" s="245"/>
      <c r="AS262" s="245"/>
      <c r="AT262" s="245"/>
      <c r="AU262" s="245"/>
      <c r="AV262" s="245"/>
      <c r="AW262" s="245"/>
      <c r="AX262" s="245"/>
      <c r="AY262" s="245"/>
      <c r="AZ262" s="245"/>
      <c r="BA262" s="245"/>
      <c r="BB262" s="245"/>
      <c r="BC262" s="245"/>
      <c r="BD262" s="245"/>
      <c r="BE262" s="245"/>
      <c r="BF262" s="245"/>
      <c r="BG262" s="245"/>
      <c r="BH262" s="245"/>
      <c r="BI262" s="245"/>
      <c r="BJ262" s="245"/>
      <c r="BK262" s="245"/>
      <c r="BL262" s="245"/>
      <c r="BM262" s="279"/>
      <c r="BN262" s="279"/>
      <c r="BO262" s="279"/>
      <c r="BP262" s="279"/>
      <c r="BQ262" s="279"/>
      <c r="BR262" s="279"/>
      <c r="NSZ262" s="280" t="s">
        <v>1672</v>
      </c>
      <c r="NTQ262" s="280" t="s">
        <v>1672</v>
      </c>
      <c r="NVA262" s="265">
        <v>88</v>
      </c>
      <c r="NVC262" s="280" t="s">
        <v>1672</v>
      </c>
    </row>
    <row r="263" spans="1:70 9984:10039" ht="21" customHeight="1" x14ac:dyDescent="0.35">
      <c r="A263" s="241"/>
      <c r="B263" s="282"/>
      <c r="C263" s="242"/>
      <c r="D263" s="259"/>
      <c r="E263" s="259"/>
      <c r="F263" s="260"/>
      <c r="G263" s="260"/>
      <c r="H263" s="243"/>
      <c r="I263" s="244"/>
      <c r="J263" s="272"/>
      <c r="K263" s="272"/>
      <c r="L263" s="272"/>
      <c r="M263" s="272"/>
      <c r="N263" s="273"/>
      <c r="O263" s="272"/>
      <c r="P263" s="272"/>
      <c r="Q263" s="272"/>
      <c r="R263" s="272"/>
      <c r="S263" s="272"/>
      <c r="T263" s="272"/>
      <c r="U263" s="272"/>
      <c r="V263" s="272"/>
      <c r="W263" s="272"/>
      <c r="X263" s="272"/>
      <c r="Y263" s="272"/>
      <c r="Z263" s="272"/>
      <c r="AA263" s="272"/>
      <c r="AB263" s="272"/>
      <c r="AC263" s="258"/>
      <c r="AD263" s="258"/>
      <c r="AE263" s="258"/>
      <c r="AF263" s="258"/>
      <c r="AG263" s="258"/>
      <c r="AH263" s="258"/>
      <c r="AI263" s="258"/>
      <c r="AJ263" s="258"/>
      <c r="AK263" s="258"/>
      <c r="AL263" s="258"/>
      <c r="AM263" s="258"/>
      <c r="AN263" s="258"/>
      <c r="AO263" s="258"/>
      <c r="AP263" s="258"/>
      <c r="AQ263" s="258"/>
      <c r="AR263" s="258"/>
      <c r="AS263" s="258"/>
      <c r="AT263" s="258"/>
      <c r="AU263" s="258"/>
      <c r="AV263" s="258"/>
      <c r="AW263" s="258"/>
      <c r="AX263" s="258"/>
      <c r="AY263" s="258"/>
      <c r="AZ263" s="258"/>
      <c r="BA263" s="258"/>
      <c r="BB263" s="258"/>
      <c r="BC263" s="258"/>
      <c r="BD263" s="258"/>
      <c r="BE263" s="258"/>
      <c r="BF263" s="258"/>
      <c r="BG263" s="258"/>
      <c r="BH263" s="258"/>
      <c r="BI263" s="258"/>
      <c r="BJ263" s="258"/>
      <c r="BK263" s="258"/>
      <c r="BL263" s="258"/>
      <c r="BM263" s="279"/>
      <c r="BN263" s="279"/>
      <c r="BO263" s="279"/>
      <c r="BP263" s="279"/>
      <c r="BQ263" s="279"/>
      <c r="BR263" s="279"/>
      <c r="NSZ263" s="280" t="s">
        <v>1671</v>
      </c>
      <c r="NTQ263" s="280" t="s">
        <v>1671</v>
      </c>
      <c r="NVA263" s="265">
        <v>89</v>
      </c>
      <c r="NVC263" s="280" t="s">
        <v>1671</v>
      </c>
    </row>
    <row r="264" spans="1:70 9984:10039" ht="21" customHeight="1" x14ac:dyDescent="0.35">
      <c r="A264" s="241"/>
      <c r="B264" s="276"/>
      <c r="C264" s="242"/>
      <c r="D264" s="259"/>
      <c r="E264" s="259"/>
      <c r="F264" s="260"/>
      <c r="G264" s="260"/>
      <c r="H264" s="243"/>
      <c r="I264" s="244"/>
      <c r="J264" s="272"/>
      <c r="K264" s="272"/>
      <c r="L264" s="272"/>
      <c r="M264" s="272"/>
      <c r="N264" s="273"/>
      <c r="O264" s="272"/>
      <c r="P264" s="272"/>
      <c r="Q264" s="272"/>
      <c r="R264" s="272"/>
      <c r="S264" s="272"/>
      <c r="T264" s="272"/>
      <c r="U264" s="272"/>
      <c r="V264" s="272"/>
      <c r="W264" s="272"/>
      <c r="X264" s="272"/>
      <c r="Y264" s="272"/>
      <c r="Z264" s="272"/>
      <c r="AA264" s="272"/>
      <c r="AB264" s="272"/>
      <c r="AC264" s="258"/>
      <c r="AD264" s="258"/>
      <c r="AE264" s="258"/>
      <c r="AF264" s="258"/>
      <c r="AG264" s="258"/>
      <c r="AH264" s="258"/>
      <c r="AI264" s="258"/>
      <c r="AJ264" s="258"/>
      <c r="AK264" s="258"/>
      <c r="AL264" s="258"/>
      <c r="AM264" s="258"/>
      <c r="AN264" s="258"/>
      <c r="AO264" s="258"/>
      <c r="AP264" s="258"/>
      <c r="AQ264" s="258"/>
      <c r="AR264" s="258"/>
      <c r="AS264" s="258"/>
      <c r="AT264" s="258"/>
      <c r="AU264" s="258"/>
      <c r="AV264" s="258"/>
      <c r="AW264" s="258"/>
      <c r="AX264" s="258"/>
      <c r="AY264" s="258"/>
      <c r="AZ264" s="258"/>
      <c r="BA264" s="258"/>
      <c r="BB264" s="258"/>
      <c r="BC264" s="258"/>
      <c r="BD264" s="258"/>
      <c r="BE264" s="258"/>
      <c r="BF264" s="258"/>
      <c r="BG264" s="258"/>
      <c r="BH264" s="258"/>
      <c r="BI264" s="258"/>
      <c r="BJ264" s="258"/>
      <c r="BK264" s="258"/>
      <c r="BL264" s="258"/>
      <c r="BM264" s="279"/>
      <c r="BN264" s="279"/>
      <c r="BO264" s="279"/>
      <c r="BP264" s="279"/>
      <c r="BQ264" s="279"/>
      <c r="BR264" s="279"/>
      <c r="NSZ264" s="280" t="s">
        <v>1671</v>
      </c>
      <c r="NTQ264" s="280" t="s">
        <v>1671</v>
      </c>
      <c r="NVA264" s="265">
        <v>90</v>
      </c>
      <c r="NVC264" s="280" t="s">
        <v>1671</v>
      </c>
    </row>
    <row r="265" spans="1:70 9984:10039" ht="21" customHeight="1" x14ac:dyDescent="0.35">
      <c r="A265" s="241"/>
      <c r="B265" s="278"/>
      <c r="C265" s="242"/>
      <c r="D265" s="259"/>
      <c r="E265" s="259"/>
      <c r="F265" s="260"/>
      <c r="G265" s="260"/>
      <c r="H265" s="267"/>
      <c r="I265" s="268"/>
      <c r="J265" s="274"/>
      <c r="K265" s="274"/>
      <c r="L265" s="274"/>
      <c r="M265" s="269"/>
      <c r="N265" s="270"/>
      <c r="O265" s="274"/>
      <c r="P265" s="274"/>
      <c r="Q265" s="274"/>
      <c r="R265" s="274"/>
      <c r="S265" s="274"/>
      <c r="T265" s="274"/>
      <c r="U265" s="274"/>
      <c r="V265" s="274"/>
      <c r="W265" s="274"/>
      <c r="X265" s="274"/>
      <c r="Y265" s="274"/>
      <c r="Z265" s="274"/>
      <c r="AA265" s="269"/>
      <c r="AB265" s="269"/>
      <c r="AC265" s="274"/>
      <c r="AD265" s="274"/>
      <c r="AE265" s="274"/>
      <c r="AF265" s="274"/>
      <c r="AG265" s="274"/>
      <c r="AH265" s="274"/>
      <c r="AI265" s="274"/>
      <c r="AJ265" s="274"/>
      <c r="AK265" s="274"/>
      <c r="AL265" s="274"/>
      <c r="AM265" s="274"/>
      <c r="AN265" s="274"/>
      <c r="AO265" s="274"/>
      <c r="AP265" s="274"/>
      <c r="AQ265" s="274"/>
      <c r="AR265" s="274"/>
      <c r="AS265" s="274"/>
      <c r="AT265" s="274"/>
      <c r="AU265" s="274"/>
      <c r="AV265" s="274"/>
      <c r="AW265" s="274"/>
      <c r="AX265" s="274"/>
      <c r="AY265" s="274"/>
      <c r="AZ265" s="274"/>
      <c r="BA265" s="274"/>
      <c r="BB265" s="274"/>
      <c r="BC265" s="274"/>
      <c r="BD265" s="274"/>
      <c r="BE265" s="274"/>
      <c r="BF265" s="274"/>
      <c r="BG265" s="274"/>
      <c r="BH265" s="274"/>
      <c r="BI265" s="274"/>
      <c r="BJ265" s="274"/>
      <c r="BK265" s="274"/>
      <c r="BL265" s="274"/>
      <c r="BM265" s="279"/>
      <c r="BN265" s="279"/>
      <c r="BO265" s="279"/>
      <c r="BP265" s="279"/>
      <c r="BQ265" s="279"/>
      <c r="BR265" s="279"/>
      <c r="NSZ265" s="280" t="s">
        <v>1671</v>
      </c>
      <c r="NTQ265" s="280" t="s">
        <v>1671</v>
      </c>
      <c r="NVA265" s="265">
        <v>91</v>
      </c>
      <c r="NVC265" s="280" t="s">
        <v>1671</v>
      </c>
    </row>
    <row r="266" spans="1:70 9984:10039" ht="21" customHeight="1" x14ac:dyDescent="0.35">
      <c r="A266" s="241"/>
      <c r="B266" s="278"/>
      <c r="C266" s="242"/>
      <c r="D266" s="259"/>
      <c r="E266" s="259"/>
      <c r="F266" s="260"/>
      <c r="G266" s="260"/>
      <c r="H266" s="267"/>
      <c r="I266" s="268"/>
      <c r="J266" s="274"/>
      <c r="K266" s="274"/>
      <c r="L266" s="274"/>
      <c r="M266" s="269"/>
      <c r="N266" s="270"/>
      <c r="O266" s="274"/>
      <c r="P266" s="274"/>
      <c r="Q266" s="274"/>
      <c r="R266" s="274"/>
      <c r="S266" s="274"/>
      <c r="T266" s="274"/>
      <c r="U266" s="274"/>
      <c r="V266" s="274"/>
      <c r="W266" s="274"/>
      <c r="X266" s="274"/>
      <c r="Y266" s="274"/>
      <c r="Z266" s="274"/>
      <c r="AA266" s="269"/>
      <c r="AB266" s="269"/>
      <c r="AC266" s="274"/>
      <c r="AD266" s="274"/>
      <c r="AE266" s="274"/>
      <c r="AF266" s="274"/>
      <c r="AG266" s="274"/>
      <c r="AH266" s="274"/>
      <c r="AI266" s="274"/>
      <c r="AJ266" s="274"/>
      <c r="AK266" s="274"/>
      <c r="AL266" s="274"/>
      <c r="AM266" s="274"/>
      <c r="AN266" s="274"/>
      <c r="AO266" s="274"/>
      <c r="AP266" s="274"/>
      <c r="AQ266" s="274"/>
      <c r="AR266" s="274"/>
      <c r="AS266" s="274"/>
      <c r="AT266" s="274"/>
      <c r="AU266" s="274"/>
      <c r="AV266" s="274"/>
      <c r="AW266" s="274"/>
      <c r="AX266" s="274"/>
      <c r="AY266" s="274"/>
      <c r="AZ266" s="274"/>
      <c r="BA266" s="274"/>
      <c r="BB266" s="274"/>
      <c r="BC266" s="274"/>
      <c r="BD266" s="274"/>
      <c r="BE266" s="274"/>
      <c r="BF266" s="274"/>
      <c r="BG266" s="274"/>
      <c r="BH266" s="274"/>
      <c r="BI266" s="274"/>
      <c r="BJ266" s="274"/>
      <c r="BK266" s="274"/>
      <c r="BL266" s="274"/>
      <c r="BM266" s="279"/>
      <c r="BN266" s="279"/>
      <c r="BO266" s="279"/>
      <c r="BP266" s="279"/>
      <c r="BQ266" s="279"/>
      <c r="BR266" s="279"/>
      <c r="NVA266" s="265">
        <v>92</v>
      </c>
    </row>
    <row r="267" spans="1:70 9984:10039" ht="21" customHeight="1" x14ac:dyDescent="0.35">
      <c r="A267" s="241"/>
      <c r="B267" s="275"/>
      <c r="C267" s="242"/>
      <c r="D267" s="259"/>
      <c r="E267" s="259"/>
      <c r="F267" s="260"/>
      <c r="G267" s="260"/>
      <c r="H267" s="243"/>
      <c r="I267" s="244"/>
      <c r="J267" s="258"/>
      <c r="K267" s="258"/>
      <c r="L267" s="258"/>
      <c r="M267" s="272"/>
      <c r="N267" s="273"/>
      <c r="O267" s="258"/>
      <c r="P267" s="258"/>
      <c r="Q267" s="258"/>
      <c r="R267" s="258"/>
      <c r="S267" s="258"/>
      <c r="T267" s="258"/>
      <c r="U267" s="258"/>
      <c r="V267" s="258"/>
      <c r="W267" s="258"/>
      <c r="X267" s="258"/>
      <c r="Y267" s="258"/>
      <c r="Z267" s="258"/>
      <c r="AA267" s="272"/>
      <c r="AB267" s="272"/>
      <c r="AC267" s="258"/>
      <c r="AD267" s="258"/>
      <c r="AE267" s="258"/>
      <c r="AF267" s="258"/>
      <c r="AG267" s="258"/>
      <c r="AH267" s="258"/>
      <c r="AI267" s="258"/>
      <c r="AJ267" s="258"/>
      <c r="AK267" s="258"/>
      <c r="AL267" s="258"/>
      <c r="AM267" s="258"/>
      <c r="AN267" s="258"/>
      <c r="AO267" s="258"/>
      <c r="AP267" s="258"/>
      <c r="AQ267" s="258"/>
      <c r="AR267" s="258"/>
      <c r="AS267" s="258"/>
      <c r="AT267" s="258"/>
      <c r="AU267" s="258"/>
      <c r="AV267" s="258"/>
      <c r="AW267" s="258"/>
      <c r="AX267" s="258"/>
      <c r="AY267" s="258"/>
      <c r="AZ267" s="258"/>
      <c r="BA267" s="258"/>
      <c r="BB267" s="258"/>
      <c r="BC267" s="258"/>
      <c r="BD267" s="258"/>
      <c r="BE267" s="258"/>
      <c r="BF267" s="258"/>
      <c r="BG267" s="258"/>
      <c r="BH267" s="258"/>
      <c r="BI267" s="258"/>
      <c r="BJ267" s="258"/>
      <c r="BK267" s="258"/>
      <c r="BL267" s="258"/>
      <c r="BM267" s="279"/>
      <c r="BN267" s="279"/>
      <c r="BO267" s="279"/>
      <c r="BP267" s="279"/>
      <c r="BQ267" s="279"/>
      <c r="BR267" s="279"/>
      <c r="NSZ267" s="280" t="s">
        <v>1671</v>
      </c>
      <c r="NTQ267" s="280" t="s">
        <v>1671</v>
      </c>
      <c r="NVA267" s="265">
        <v>93</v>
      </c>
      <c r="NVC267" s="280" t="s">
        <v>1671</v>
      </c>
    </row>
    <row r="268" spans="1:70 9984:10039" ht="21" customHeight="1" x14ac:dyDescent="0.35">
      <c r="A268" s="247"/>
      <c r="B268" s="252"/>
      <c r="C268" s="242"/>
      <c r="D268" s="259"/>
      <c r="E268" s="259"/>
      <c r="F268" s="260"/>
      <c r="G268" s="260"/>
      <c r="H268" s="243"/>
      <c r="I268" s="244"/>
      <c r="J268" s="272"/>
      <c r="K268" s="272"/>
      <c r="L268" s="272"/>
      <c r="M268" s="272"/>
      <c r="N268" s="273"/>
      <c r="O268" s="272"/>
      <c r="P268" s="272"/>
      <c r="Q268" s="272"/>
      <c r="R268" s="272"/>
      <c r="S268" s="272"/>
      <c r="T268" s="272"/>
      <c r="U268" s="272"/>
      <c r="V268" s="272"/>
      <c r="W268" s="272"/>
      <c r="X268" s="272"/>
      <c r="Y268" s="272"/>
      <c r="Z268" s="272"/>
      <c r="AA268" s="272"/>
      <c r="AB268" s="272"/>
      <c r="AC268" s="258"/>
      <c r="AD268" s="258"/>
      <c r="AE268" s="258"/>
      <c r="AF268" s="258"/>
      <c r="AG268" s="258"/>
      <c r="AH268" s="258"/>
      <c r="AI268" s="258"/>
      <c r="AJ268" s="258"/>
      <c r="AK268" s="258"/>
      <c r="AL268" s="258"/>
      <c r="AM268" s="258"/>
      <c r="AN268" s="258"/>
      <c r="AO268" s="258"/>
      <c r="AP268" s="258"/>
      <c r="AQ268" s="258"/>
      <c r="AR268" s="258"/>
      <c r="AS268" s="258"/>
      <c r="AT268" s="258"/>
      <c r="AU268" s="258"/>
      <c r="AV268" s="258"/>
      <c r="AW268" s="258"/>
      <c r="AX268" s="258"/>
      <c r="AY268" s="258"/>
      <c r="AZ268" s="258"/>
      <c r="BA268" s="258"/>
      <c r="BB268" s="258"/>
      <c r="BC268" s="258"/>
      <c r="BD268" s="258"/>
      <c r="BE268" s="258"/>
      <c r="BF268" s="258"/>
      <c r="BG268" s="258"/>
      <c r="BH268" s="258"/>
      <c r="BI268" s="258"/>
      <c r="BJ268" s="258"/>
      <c r="BK268" s="258"/>
      <c r="BL268" s="258"/>
      <c r="BM268" s="279"/>
      <c r="BN268" s="279"/>
      <c r="BO268" s="279"/>
      <c r="BP268" s="279"/>
      <c r="BQ268" s="279"/>
      <c r="BR268" s="279"/>
      <c r="NTQ268" s="280" t="s">
        <v>1671</v>
      </c>
      <c r="NVA268" s="265">
        <v>94</v>
      </c>
      <c r="NVC268" s="280" t="s">
        <v>1671</v>
      </c>
    </row>
    <row r="269" spans="1:70 9984:10039" ht="21" customHeight="1" x14ac:dyDescent="0.35">
      <c r="A269" s="241"/>
      <c r="B269" s="226"/>
      <c r="C269" s="242"/>
      <c r="D269" s="259"/>
      <c r="E269" s="259"/>
      <c r="F269" s="260"/>
      <c r="G269" s="260"/>
      <c r="H269" s="243"/>
      <c r="I269" s="244"/>
      <c r="J269" s="272"/>
      <c r="K269" s="272"/>
      <c r="L269" s="272"/>
      <c r="M269" s="272"/>
      <c r="N269" s="273"/>
      <c r="O269" s="272"/>
      <c r="P269" s="272"/>
      <c r="Q269" s="272"/>
      <c r="R269" s="272"/>
      <c r="S269" s="272"/>
      <c r="T269" s="272"/>
      <c r="U269" s="272"/>
      <c r="V269" s="272"/>
      <c r="W269" s="272"/>
      <c r="X269" s="272"/>
      <c r="Y269" s="272"/>
      <c r="Z269" s="272"/>
      <c r="AA269" s="272"/>
      <c r="AB269" s="272"/>
      <c r="AC269" s="258"/>
      <c r="AD269" s="258"/>
      <c r="AE269" s="258"/>
      <c r="AF269" s="258"/>
      <c r="AG269" s="258"/>
      <c r="AH269" s="258"/>
      <c r="AI269" s="258"/>
      <c r="AJ269" s="258"/>
      <c r="AK269" s="258"/>
      <c r="AL269" s="258"/>
      <c r="AM269" s="258"/>
      <c r="AN269" s="258"/>
      <c r="AO269" s="258"/>
      <c r="AP269" s="258"/>
      <c r="AQ269" s="258"/>
      <c r="AR269" s="258"/>
      <c r="AS269" s="258"/>
      <c r="AT269" s="258"/>
      <c r="AU269" s="258"/>
      <c r="AV269" s="258"/>
      <c r="AW269" s="258"/>
      <c r="AX269" s="258"/>
      <c r="AY269" s="258"/>
      <c r="AZ269" s="258"/>
      <c r="BA269" s="258"/>
      <c r="BB269" s="258"/>
      <c r="BC269" s="258"/>
      <c r="BD269" s="258"/>
      <c r="BE269" s="258"/>
      <c r="BF269" s="258"/>
      <c r="BG269" s="258"/>
      <c r="BH269" s="258"/>
      <c r="BI269" s="258"/>
      <c r="BJ269" s="258"/>
      <c r="BK269" s="258"/>
      <c r="BL269" s="258"/>
      <c r="BM269" s="279"/>
      <c r="BN269" s="279"/>
      <c r="BO269" s="279"/>
      <c r="BP269" s="279"/>
      <c r="BQ269" s="279"/>
      <c r="BR269" s="279"/>
      <c r="NTQ269" s="280" t="s">
        <v>1672</v>
      </c>
      <c r="NVA269" s="265">
        <v>95</v>
      </c>
      <c r="NVC269" s="280" t="s">
        <v>1672</v>
      </c>
    </row>
    <row r="270" spans="1:70 9984:10039" ht="21" customHeight="1" x14ac:dyDescent="0.35">
      <c r="A270" s="241"/>
      <c r="B270" s="230"/>
      <c r="C270" s="242"/>
      <c r="D270" s="259"/>
      <c r="E270" s="259"/>
      <c r="F270" s="260"/>
      <c r="G270" s="260"/>
      <c r="H270" s="267"/>
      <c r="I270" s="268"/>
      <c r="J270" s="281"/>
      <c r="K270" s="281"/>
      <c r="L270" s="281"/>
      <c r="M270" s="269"/>
      <c r="N270" s="270"/>
      <c r="O270" s="281"/>
      <c r="P270" s="281"/>
      <c r="Q270" s="281"/>
      <c r="R270" s="281"/>
      <c r="S270" s="281"/>
      <c r="T270" s="281"/>
      <c r="U270" s="281"/>
      <c r="V270" s="281"/>
      <c r="W270" s="281"/>
      <c r="X270" s="281"/>
      <c r="Y270" s="281"/>
      <c r="Z270" s="281"/>
      <c r="AA270" s="269"/>
      <c r="AB270" s="269"/>
      <c r="AC270" s="274"/>
      <c r="AD270" s="274"/>
      <c r="AE270" s="274"/>
      <c r="AF270" s="274"/>
      <c r="AG270" s="274"/>
      <c r="AH270" s="274"/>
      <c r="AI270" s="274"/>
      <c r="AJ270" s="274"/>
      <c r="AK270" s="274"/>
      <c r="AL270" s="274"/>
      <c r="AM270" s="274"/>
      <c r="AN270" s="274"/>
      <c r="AO270" s="274"/>
      <c r="AP270" s="274"/>
      <c r="AQ270" s="274"/>
      <c r="AR270" s="274"/>
      <c r="AS270" s="274"/>
      <c r="AT270" s="274"/>
      <c r="AU270" s="274"/>
      <c r="AV270" s="274"/>
      <c r="AW270" s="274"/>
      <c r="AX270" s="274"/>
      <c r="AY270" s="274"/>
      <c r="AZ270" s="274"/>
      <c r="BA270" s="274"/>
      <c r="BB270" s="274"/>
      <c r="BC270" s="274"/>
      <c r="BD270" s="274"/>
      <c r="BE270" s="274"/>
      <c r="BF270" s="274"/>
      <c r="BG270" s="274"/>
      <c r="BH270" s="274"/>
      <c r="BI270" s="274"/>
      <c r="BJ270" s="274"/>
      <c r="BK270" s="274"/>
      <c r="BL270" s="274"/>
      <c r="BM270" s="279"/>
      <c r="BN270" s="279"/>
      <c r="BO270" s="279"/>
      <c r="BP270" s="279"/>
      <c r="BQ270" s="279"/>
      <c r="BR270" s="279"/>
      <c r="NVA270" s="265">
        <v>96</v>
      </c>
    </row>
    <row r="271" spans="1:70 9984:10039" ht="21" customHeight="1" x14ac:dyDescent="0.35">
      <c r="A271" s="241"/>
      <c r="B271" s="226"/>
      <c r="C271" s="242"/>
      <c r="D271" s="259"/>
      <c r="E271" s="259"/>
      <c r="F271" s="260"/>
      <c r="G271" s="260"/>
      <c r="H271" s="243"/>
      <c r="I271" s="244"/>
      <c r="J271" s="258"/>
      <c r="K271" s="258"/>
      <c r="L271" s="258"/>
      <c r="M271" s="272"/>
      <c r="N271" s="273"/>
      <c r="O271" s="258"/>
      <c r="P271" s="258"/>
      <c r="Q271" s="258"/>
      <c r="R271" s="258"/>
      <c r="S271" s="258"/>
      <c r="T271" s="258"/>
      <c r="U271" s="258"/>
      <c r="V271" s="258"/>
      <c r="W271" s="258"/>
      <c r="X271" s="258"/>
      <c r="Y271" s="258"/>
      <c r="Z271" s="258"/>
      <c r="AA271" s="272"/>
      <c r="AB271" s="272"/>
      <c r="AC271" s="258"/>
      <c r="AD271" s="258"/>
      <c r="AE271" s="258"/>
      <c r="AF271" s="258"/>
      <c r="AG271" s="258"/>
      <c r="AH271" s="258"/>
      <c r="AI271" s="258"/>
      <c r="AJ271" s="258"/>
      <c r="AK271" s="258"/>
      <c r="AL271" s="258"/>
      <c r="AM271" s="258"/>
      <c r="AN271" s="258"/>
      <c r="AO271" s="258"/>
      <c r="AP271" s="258"/>
      <c r="AQ271" s="258"/>
      <c r="AR271" s="258"/>
      <c r="AS271" s="258"/>
      <c r="AT271" s="258"/>
      <c r="AU271" s="258"/>
      <c r="AV271" s="258"/>
      <c r="AW271" s="258"/>
      <c r="AX271" s="258"/>
      <c r="AY271" s="258"/>
      <c r="AZ271" s="258"/>
      <c r="BA271" s="258"/>
      <c r="BB271" s="258"/>
      <c r="BC271" s="258"/>
      <c r="BD271" s="258"/>
      <c r="BE271" s="258"/>
      <c r="BF271" s="258"/>
      <c r="BG271" s="258"/>
      <c r="BH271" s="258"/>
      <c r="BI271" s="258"/>
      <c r="BJ271" s="258"/>
      <c r="BK271" s="258"/>
      <c r="BL271" s="258"/>
      <c r="BM271" s="279"/>
      <c r="BN271" s="279"/>
      <c r="BO271" s="279"/>
      <c r="BP271" s="279"/>
      <c r="BQ271" s="279"/>
      <c r="BR271" s="279"/>
      <c r="NVA271" s="265">
        <v>97</v>
      </c>
    </row>
    <row r="272" spans="1:70 9984:10039" ht="21" customHeight="1" x14ac:dyDescent="0.35">
      <c r="A272" s="241"/>
      <c r="B272" s="252"/>
      <c r="C272" s="242"/>
      <c r="D272" s="259"/>
      <c r="E272" s="259"/>
      <c r="F272" s="260"/>
      <c r="G272" s="260"/>
      <c r="H272" s="267"/>
      <c r="I272" s="268"/>
      <c r="J272" s="245"/>
      <c r="K272" s="245"/>
      <c r="L272" s="245"/>
      <c r="M272" s="269"/>
      <c r="N272" s="270"/>
      <c r="O272" s="245"/>
      <c r="P272" s="245"/>
      <c r="Q272" s="245"/>
      <c r="R272" s="245"/>
      <c r="S272" s="245"/>
      <c r="T272" s="245"/>
      <c r="U272" s="245"/>
      <c r="V272" s="245"/>
      <c r="W272" s="245"/>
      <c r="X272" s="245"/>
      <c r="Y272" s="245"/>
      <c r="Z272" s="245"/>
      <c r="AA272" s="269"/>
      <c r="AB272" s="269"/>
      <c r="AC272" s="245"/>
      <c r="AD272" s="245"/>
      <c r="AE272" s="245"/>
      <c r="AF272" s="245"/>
      <c r="AG272" s="245"/>
      <c r="AH272" s="245"/>
      <c r="AI272" s="245"/>
      <c r="AJ272" s="245"/>
      <c r="AK272" s="245"/>
      <c r="AL272" s="245"/>
      <c r="AM272" s="245"/>
      <c r="AN272" s="245"/>
      <c r="AO272" s="245"/>
      <c r="AP272" s="245"/>
      <c r="AQ272" s="245"/>
      <c r="AR272" s="245"/>
      <c r="AS272" s="245"/>
      <c r="AT272" s="245"/>
      <c r="AU272" s="245"/>
      <c r="AV272" s="245"/>
      <c r="AW272" s="245"/>
      <c r="AX272" s="245"/>
      <c r="AY272" s="245"/>
      <c r="AZ272" s="245"/>
      <c r="BA272" s="245"/>
      <c r="BB272" s="245"/>
      <c r="BC272" s="245"/>
      <c r="BD272" s="245"/>
      <c r="BE272" s="245"/>
      <c r="BF272" s="245"/>
      <c r="BG272" s="245"/>
      <c r="BH272" s="245"/>
      <c r="BI272" s="245"/>
      <c r="BJ272" s="245"/>
      <c r="BK272" s="245"/>
      <c r="BL272" s="245"/>
      <c r="BM272" s="279"/>
      <c r="BN272" s="279"/>
      <c r="BO272" s="279"/>
      <c r="BP272" s="279"/>
      <c r="BQ272" s="279"/>
      <c r="BR272" s="279"/>
      <c r="NVA272" s="265">
        <v>98</v>
      </c>
    </row>
    <row r="273" spans="1:70 10037:10037" ht="21" customHeight="1" x14ac:dyDescent="0.35">
      <c r="A273" s="247"/>
      <c r="B273" s="253"/>
      <c r="C273" s="242"/>
      <c r="D273" s="259"/>
      <c r="E273" s="259"/>
      <c r="F273" s="260"/>
      <c r="G273" s="260"/>
      <c r="H273" s="247"/>
      <c r="I273" s="261"/>
      <c r="J273" s="263"/>
      <c r="K273" s="263"/>
      <c r="L273" s="263"/>
      <c r="M273" s="263"/>
      <c r="N273" s="264"/>
      <c r="O273" s="263"/>
      <c r="P273" s="263"/>
      <c r="Q273" s="263"/>
      <c r="R273" s="263"/>
      <c r="S273" s="263"/>
      <c r="T273" s="263"/>
      <c r="U273" s="263"/>
      <c r="V273" s="263"/>
      <c r="W273" s="263"/>
      <c r="X273" s="263"/>
      <c r="Y273" s="263"/>
      <c r="Z273" s="263"/>
      <c r="AA273" s="263"/>
      <c r="AB273" s="263"/>
      <c r="AC273" s="262"/>
      <c r="AD273" s="262"/>
      <c r="AE273" s="262"/>
      <c r="AF273" s="262"/>
      <c r="AG273" s="262"/>
      <c r="AH273" s="262"/>
      <c r="AI273" s="262"/>
      <c r="AJ273" s="262"/>
      <c r="AK273" s="262"/>
      <c r="AL273" s="262"/>
      <c r="AM273" s="262"/>
      <c r="AN273" s="262"/>
      <c r="AO273" s="262"/>
      <c r="AP273" s="262"/>
      <c r="AQ273" s="262"/>
      <c r="AR273" s="262"/>
      <c r="AS273" s="262"/>
      <c r="AT273" s="262"/>
      <c r="AU273" s="262"/>
      <c r="AV273" s="262"/>
      <c r="AW273" s="262"/>
      <c r="AX273" s="262"/>
      <c r="AY273" s="262"/>
      <c r="AZ273" s="262"/>
      <c r="BA273" s="262"/>
      <c r="BB273" s="262"/>
      <c r="BC273" s="262"/>
      <c r="BD273" s="262"/>
      <c r="BE273" s="262"/>
      <c r="BF273" s="262"/>
      <c r="BG273" s="262"/>
      <c r="BH273" s="262"/>
      <c r="BI273" s="262"/>
      <c r="BJ273" s="262"/>
      <c r="BK273" s="262"/>
      <c r="BL273" s="262"/>
      <c r="BM273" s="279"/>
      <c r="BN273" s="279"/>
      <c r="BO273" s="279"/>
      <c r="BP273" s="279"/>
      <c r="BQ273" s="279"/>
      <c r="BR273" s="279"/>
      <c r="NVA273" s="265">
        <v>99</v>
      </c>
    </row>
    <row r="274" spans="1:70 10037:10037" ht="21" customHeight="1" x14ac:dyDescent="0.35">
      <c r="A274" s="241"/>
      <c r="B274" s="253"/>
      <c r="C274" s="242"/>
      <c r="D274" s="259"/>
      <c r="E274" s="259"/>
      <c r="F274" s="260"/>
      <c r="G274" s="260"/>
      <c r="H274" s="267"/>
      <c r="I274" s="268"/>
      <c r="J274" s="274"/>
      <c r="K274" s="274"/>
      <c r="L274" s="274"/>
      <c r="M274" s="269"/>
      <c r="N274" s="270"/>
      <c r="O274" s="274"/>
      <c r="P274" s="274"/>
      <c r="Q274" s="274"/>
      <c r="R274" s="274"/>
      <c r="S274" s="274"/>
      <c r="T274" s="274"/>
      <c r="U274" s="274"/>
      <c r="V274" s="274"/>
      <c r="W274" s="274"/>
      <c r="X274" s="274"/>
      <c r="Y274" s="274"/>
      <c r="Z274" s="274"/>
      <c r="AA274" s="269"/>
      <c r="AB274" s="269"/>
      <c r="AC274" s="274"/>
      <c r="AD274" s="274"/>
      <c r="AE274" s="274"/>
      <c r="AF274" s="274"/>
      <c r="AG274" s="274"/>
      <c r="AH274" s="274"/>
      <c r="AI274" s="274"/>
      <c r="AJ274" s="274"/>
      <c r="AK274" s="274"/>
      <c r="AL274" s="274"/>
      <c r="AM274" s="274"/>
      <c r="AN274" s="274"/>
      <c r="AO274" s="274"/>
      <c r="AP274" s="274"/>
      <c r="AQ274" s="274"/>
      <c r="AR274" s="274"/>
      <c r="AS274" s="274"/>
      <c r="AT274" s="274"/>
      <c r="AU274" s="274"/>
      <c r="AV274" s="274"/>
      <c r="AW274" s="274"/>
      <c r="AX274" s="274"/>
      <c r="AY274" s="274"/>
      <c r="AZ274" s="274"/>
      <c r="BA274" s="274"/>
      <c r="BB274" s="274"/>
      <c r="BC274" s="274"/>
      <c r="BD274" s="274"/>
      <c r="BE274" s="274"/>
      <c r="BF274" s="274"/>
      <c r="BG274" s="274"/>
      <c r="BH274" s="274"/>
      <c r="BI274" s="274"/>
      <c r="BJ274" s="274"/>
      <c r="BK274" s="274"/>
      <c r="BL274" s="274"/>
      <c r="BM274" s="279"/>
      <c r="BN274" s="279"/>
      <c r="BO274" s="279"/>
      <c r="BP274" s="279"/>
      <c r="BQ274" s="279"/>
      <c r="BR274" s="279"/>
      <c r="NVA274" s="265">
        <v>100</v>
      </c>
    </row>
    <row r="275" spans="1:70 10037:10037" ht="21" customHeight="1" x14ac:dyDescent="0.35">
      <c r="A275" s="241"/>
      <c r="B275" s="253"/>
      <c r="C275" s="242"/>
      <c r="D275" s="259"/>
      <c r="E275" s="259"/>
      <c r="F275" s="260"/>
      <c r="G275" s="260"/>
      <c r="H275" s="267"/>
      <c r="I275" s="268"/>
      <c r="J275" s="281"/>
      <c r="K275" s="281"/>
      <c r="L275" s="281"/>
      <c r="M275" s="269"/>
      <c r="N275" s="270"/>
      <c r="O275" s="281"/>
      <c r="P275" s="281"/>
      <c r="Q275" s="281"/>
      <c r="R275" s="281"/>
      <c r="S275" s="281"/>
      <c r="T275" s="281"/>
      <c r="U275" s="281"/>
      <c r="V275" s="281"/>
      <c r="W275" s="281"/>
      <c r="X275" s="281"/>
      <c r="Y275" s="281"/>
      <c r="Z275" s="281"/>
      <c r="AA275" s="269"/>
      <c r="AB275" s="269"/>
      <c r="AC275" s="281"/>
      <c r="AD275" s="281"/>
      <c r="AE275" s="281"/>
      <c r="AF275" s="281"/>
      <c r="AG275" s="281"/>
      <c r="AH275" s="281"/>
      <c r="AI275" s="281"/>
      <c r="AJ275" s="281"/>
      <c r="AK275" s="281"/>
      <c r="AL275" s="281"/>
      <c r="AM275" s="281"/>
      <c r="AN275" s="281"/>
      <c r="AO275" s="281"/>
      <c r="AP275" s="281"/>
      <c r="AQ275" s="281"/>
      <c r="AR275" s="281"/>
      <c r="AS275" s="281"/>
      <c r="AT275" s="281"/>
      <c r="AU275" s="281"/>
      <c r="AV275" s="281"/>
      <c r="AW275" s="281"/>
      <c r="AX275" s="281"/>
      <c r="AY275" s="281"/>
      <c r="AZ275" s="281"/>
      <c r="BA275" s="281"/>
      <c r="BB275" s="281"/>
      <c r="BC275" s="281"/>
      <c r="BD275" s="281"/>
      <c r="BE275" s="281"/>
      <c r="BF275" s="281"/>
      <c r="BG275" s="281"/>
      <c r="BH275" s="281"/>
      <c r="BI275" s="281"/>
      <c r="BJ275" s="281"/>
      <c r="BK275" s="281"/>
      <c r="BL275" s="281"/>
      <c r="BM275" s="279"/>
      <c r="BN275" s="279"/>
      <c r="BO275" s="279"/>
      <c r="BP275" s="279"/>
      <c r="BQ275" s="279"/>
      <c r="BR275" s="279"/>
      <c r="NVA275" s="265">
        <v>101</v>
      </c>
    </row>
    <row r="276" spans="1:70 10037:10037" ht="21" customHeight="1" x14ac:dyDescent="0.35">
      <c r="A276" s="241"/>
      <c r="B276" s="253"/>
      <c r="C276" s="242"/>
      <c r="D276" s="259"/>
      <c r="E276" s="259"/>
      <c r="F276" s="260"/>
      <c r="G276" s="260"/>
      <c r="H276" s="267"/>
      <c r="I276" s="268"/>
      <c r="J276" s="269"/>
      <c r="K276" s="269"/>
      <c r="L276" s="269"/>
      <c r="M276" s="269"/>
      <c r="N276" s="270"/>
      <c r="O276" s="269"/>
      <c r="P276" s="269"/>
      <c r="Q276" s="269"/>
      <c r="R276" s="269"/>
      <c r="S276" s="269"/>
      <c r="T276" s="269"/>
      <c r="U276" s="269"/>
      <c r="V276" s="269"/>
      <c r="W276" s="269"/>
      <c r="X276" s="269"/>
      <c r="Y276" s="269"/>
      <c r="Z276" s="269"/>
      <c r="AA276" s="269"/>
      <c r="AB276" s="269"/>
      <c r="AC276" s="269"/>
      <c r="AD276" s="269"/>
      <c r="AE276" s="269"/>
      <c r="AF276" s="269"/>
      <c r="AG276" s="269"/>
      <c r="AH276" s="269"/>
      <c r="AI276" s="269"/>
      <c r="AJ276" s="269"/>
      <c r="AK276" s="269"/>
      <c r="AL276" s="269"/>
      <c r="AM276" s="269"/>
      <c r="AN276" s="269"/>
      <c r="AO276" s="269"/>
      <c r="AP276" s="269"/>
      <c r="AQ276" s="269"/>
      <c r="AR276" s="269"/>
      <c r="AS276" s="269"/>
      <c r="AT276" s="269"/>
      <c r="AU276" s="269"/>
      <c r="AV276" s="269"/>
      <c r="AW276" s="269"/>
      <c r="AX276" s="269"/>
      <c r="AY276" s="269"/>
      <c r="AZ276" s="269"/>
      <c r="BA276" s="269"/>
      <c r="BB276" s="269"/>
      <c r="BC276" s="269"/>
      <c r="BD276" s="269"/>
      <c r="BE276" s="269"/>
      <c r="BF276" s="269"/>
      <c r="BG276" s="269"/>
      <c r="BH276" s="269"/>
      <c r="BI276" s="269"/>
      <c r="BJ276" s="269"/>
      <c r="BK276" s="269"/>
      <c r="BL276" s="269"/>
      <c r="BM276" s="279"/>
      <c r="BN276" s="279"/>
      <c r="BO276" s="279"/>
      <c r="BP276" s="279"/>
      <c r="BQ276" s="279"/>
      <c r="BR276" s="279"/>
      <c r="NVA276" s="265">
        <v>102</v>
      </c>
    </row>
    <row r="277" spans="1:70 10037:10037" x14ac:dyDescent="0.35">
      <c r="B277" s="253"/>
      <c r="C277" s="242"/>
      <c r="D277" s="259"/>
      <c r="E277" s="259"/>
      <c r="F277" s="260"/>
      <c r="G277" s="260"/>
      <c r="J277" s="284"/>
      <c r="K277" s="284"/>
      <c r="L277" s="284"/>
      <c r="M277" s="279"/>
      <c r="N277" s="285"/>
      <c r="O277" s="284"/>
      <c r="P277" s="284"/>
      <c r="Q277" s="284"/>
      <c r="R277" s="284"/>
      <c r="S277" s="284"/>
      <c r="T277" s="284"/>
      <c r="U277" s="284"/>
      <c r="V277" s="284"/>
      <c r="W277" s="284"/>
      <c r="X277" s="284"/>
      <c r="Y277" s="284"/>
      <c r="Z277" s="284"/>
      <c r="AA277" s="279"/>
      <c r="AB277" s="279"/>
      <c r="AC277" s="284"/>
      <c r="AD277" s="284"/>
      <c r="AE277" s="284"/>
      <c r="AF277" s="284"/>
      <c r="AG277" s="284"/>
      <c r="AH277" s="284"/>
      <c r="AI277" s="284"/>
      <c r="AJ277" s="284"/>
      <c r="AK277" s="284"/>
      <c r="AL277" s="284"/>
      <c r="AM277" s="284"/>
      <c r="AN277" s="284"/>
      <c r="AO277" s="284"/>
      <c r="AP277" s="284"/>
      <c r="AQ277" s="284"/>
      <c r="AR277" s="284"/>
      <c r="AS277" s="284"/>
      <c r="AT277" s="284"/>
      <c r="AU277" s="284"/>
      <c r="AV277" s="284"/>
      <c r="AW277" s="284"/>
      <c r="AX277" s="284"/>
      <c r="AY277" s="284"/>
      <c r="AZ277" s="284"/>
      <c r="BA277" s="284"/>
      <c r="BB277" s="284"/>
      <c r="BC277" s="284"/>
      <c r="BD277" s="284"/>
      <c r="BE277" s="284"/>
      <c r="BF277" s="284"/>
      <c r="BG277" s="284"/>
      <c r="BH277" s="284"/>
      <c r="BI277" s="284"/>
      <c r="BJ277" s="284"/>
      <c r="BK277" s="284"/>
      <c r="BL277" s="284"/>
      <c r="BM277" s="279"/>
      <c r="BN277" s="279"/>
      <c r="BO277" s="279"/>
      <c r="BP277" s="279"/>
      <c r="BQ277" s="279"/>
      <c r="BR277" s="279"/>
    </row>
    <row r="278" spans="1:70 10037:10037" x14ac:dyDescent="0.35">
      <c r="B278" s="253"/>
      <c r="C278" s="242"/>
      <c r="D278" s="259"/>
      <c r="E278" s="259"/>
      <c r="F278" s="260"/>
      <c r="G278" s="260"/>
      <c r="J278" s="279"/>
      <c r="K278" s="279"/>
      <c r="L278" s="279"/>
      <c r="M278" s="279"/>
      <c r="N278" s="285"/>
      <c r="O278" s="279"/>
      <c r="P278" s="279"/>
      <c r="Q278" s="279"/>
      <c r="R278" s="279"/>
      <c r="S278" s="279"/>
      <c r="T278" s="279"/>
      <c r="U278" s="279"/>
      <c r="V278" s="279"/>
      <c r="W278" s="279"/>
      <c r="X278" s="279"/>
      <c r="Y278" s="279"/>
      <c r="Z278" s="279"/>
      <c r="AA278" s="279"/>
      <c r="AB278" s="279"/>
      <c r="AC278" s="279"/>
      <c r="AD278" s="279"/>
      <c r="AE278" s="279"/>
      <c r="AF278" s="279"/>
      <c r="AG278" s="279"/>
      <c r="AH278" s="279"/>
      <c r="AI278" s="279"/>
      <c r="AJ278" s="279"/>
      <c r="AK278" s="279"/>
      <c r="AL278" s="279"/>
      <c r="AM278" s="279"/>
      <c r="AN278" s="279"/>
      <c r="AO278" s="279"/>
      <c r="AP278" s="279"/>
      <c r="AQ278" s="279"/>
      <c r="AR278" s="279"/>
      <c r="AS278" s="279"/>
      <c r="AT278" s="279"/>
      <c r="AU278" s="279"/>
      <c r="AV278" s="279"/>
      <c r="AW278" s="279"/>
      <c r="AX278" s="279"/>
      <c r="AY278" s="279"/>
      <c r="AZ278" s="279"/>
      <c r="BA278" s="279"/>
      <c r="BB278" s="279"/>
      <c r="BC278" s="279"/>
      <c r="BD278" s="279"/>
      <c r="BE278" s="279"/>
      <c r="BF278" s="279"/>
      <c r="BG278" s="279"/>
      <c r="BH278" s="279"/>
      <c r="BI278" s="279"/>
      <c r="BJ278" s="279"/>
      <c r="BK278" s="279"/>
      <c r="BL278" s="279"/>
      <c r="BM278" s="279"/>
      <c r="BN278" s="279"/>
      <c r="BO278" s="279"/>
      <c r="BP278" s="279"/>
      <c r="BQ278" s="279"/>
      <c r="BR278" s="279"/>
    </row>
    <row r="279" spans="1:70 10037:10037" x14ac:dyDescent="0.35">
      <c r="B279" s="253"/>
      <c r="C279" s="242"/>
      <c r="D279" s="259"/>
      <c r="E279" s="259"/>
      <c r="F279" s="260"/>
      <c r="G279" s="260"/>
      <c r="J279" s="279"/>
      <c r="K279" s="279"/>
      <c r="L279" s="279"/>
      <c r="M279" s="279"/>
      <c r="N279" s="285"/>
      <c r="O279" s="279"/>
      <c r="P279" s="279"/>
      <c r="Q279" s="279"/>
      <c r="R279" s="279"/>
      <c r="S279" s="279"/>
      <c r="T279" s="279"/>
      <c r="U279" s="279"/>
      <c r="V279" s="279"/>
      <c r="W279" s="279"/>
      <c r="X279" s="279"/>
      <c r="Y279" s="279"/>
      <c r="Z279" s="279"/>
      <c r="AA279" s="279"/>
      <c r="AB279" s="279"/>
      <c r="AC279" s="279"/>
      <c r="AD279" s="279"/>
      <c r="AE279" s="279"/>
      <c r="AF279" s="279"/>
      <c r="AG279" s="279"/>
      <c r="AH279" s="279"/>
      <c r="AI279" s="279"/>
      <c r="AJ279" s="279"/>
      <c r="AK279" s="279"/>
      <c r="AL279" s="279"/>
      <c r="AM279" s="279"/>
      <c r="AN279" s="279"/>
      <c r="AO279" s="279"/>
      <c r="AP279" s="279"/>
      <c r="AQ279" s="279"/>
      <c r="AR279" s="279"/>
      <c r="AS279" s="279"/>
      <c r="AT279" s="279"/>
      <c r="AU279" s="279"/>
      <c r="AV279" s="279"/>
      <c r="AW279" s="279"/>
      <c r="AX279" s="279"/>
      <c r="AY279" s="279"/>
      <c r="AZ279" s="279"/>
      <c r="BA279" s="279"/>
      <c r="BB279" s="279"/>
      <c r="BC279" s="279"/>
      <c r="BD279" s="279"/>
      <c r="BE279" s="279"/>
      <c r="BF279" s="279"/>
      <c r="BG279" s="279"/>
      <c r="BH279" s="279"/>
      <c r="BI279" s="279"/>
      <c r="BJ279" s="279"/>
      <c r="BK279" s="279"/>
      <c r="BL279" s="279"/>
      <c r="BM279" s="279"/>
      <c r="BN279" s="279"/>
      <c r="BO279" s="279"/>
      <c r="BP279" s="279"/>
      <c r="BQ279" s="279"/>
      <c r="BR279" s="279"/>
    </row>
    <row r="280" spans="1:70 10037:10037" x14ac:dyDescent="0.35">
      <c r="B280" s="253"/>
      <c r="C280" s="242"/>
      <c r="D280" s="259"/>
      <c r="E280" s="259"/>
      <c r="F280" s="260"/>
      <c r="G280" s="260"/>
      <c r="J280" s="279"/>
      <c r="K280" s="279"/>
      <c r="L280" s="279"/>
      <c r="M280" s="279"/>
      <c r="N280" s="285"/>
      <c r="O280" s="279"/>
      <c r="P280" s="279"/>
      <c r="Q280" s="279"/>
      <c r="R280" s="279"/>
      <c r="S280" s="279"/>
      <c r="T280" s="279"/>
      <c r="U280" s="279"/>
      <c r="V280" s="279"/>
      <c r="W280" s="279"/>
      <c r="X280" s="279"/>
      <c r="Y280" s="279"/>
      <c r="Z280" s="279"/>
      <c r="AA280" s="279"/>
      <c r="AB280" s="279"/>
      <c r="AC280" s="279"/>
      <c r="AD280" s="279"/>
      <c r="AE280" s="279"/>
      <c r="AF280" s="279"/>
      <c r="AG280" s="279"/>
      <c r="AH280" s="279"/>
      <c r="AI280" s="279"/>
      <c r="AJ280" s="279"/>
      <c r="AK280" s="279"/>
      <c r="AL280" s="279"/>
      <c r="AM280" s="279"/>
      <c r="AN280" s="279"/>
      <c r="AO280" s="279"/>
      <c r="AP280" s="279"/>
      <c r="AQ280" s="279"/>
      <c r="AR280" s="279"/>
      <c r="AS280" s="279"/>
      <c r="AT280" s="279"/>
      <c r="AU280" s="279"/>
      <c r="AV280" s="279"/>
      <c r="AW280" s="279"/>
      <c r="AX280" s="279"/>
      <c r="AY280" s="279"/>
      <c r="AZ280" s="279"/>
      <c r="BA280" s="279"/>
      <c r="BB280" s="279"/>
      <c r="BC280" s="279"/>
      <c r="BD280" s="279"/>
      <c r="BE280" s="279"/>
      <c r="BF280" s="279"/>
      <c r="BG280" s="279"/>
      <c r="BH280" s="279"/>
      <c r="BI280" s="279"/>
      <c r="BJ280" s="279"/>
      <c r="BK280" s="279"/>
      <c r="BL280" s="279"/>
      <c r="BM280" s="279"/>
      <c r="BN280" s="279"/>
      <c r="BO280" s="279"/>
      <c r="BP280" s="279"/>
      <c r="BQ280" s="279"/>
      <c r="BR280" s="279"/>
    </row>
    <row r="281" spans="1:70 10037:10037" x14ac:dyDescent="0.35">
      <c r="B281" s="286"/>
      <c r="C281" s="242"/>
      <c r="D281" s="259"/>
      <c r="E281" s="259"/>
      <c r="F281" s="260"/>
      <c r="G281" s="260"/>
      <c r="J281" s="279"/>
      <c r="K281" s="279"/>
      <c r="L281" s="279"/>
      <c r="M281" s="279"/>
      <c r="N281" s="285"/>
      <c r="O281" s="279"/>
      <c r="P281" s="279"/>
      <c r="Q281" s="279"/>
      <c r="R281" s="279"/>
      <c r="S281" s="279"/>
      <c r="T281" s="279"/>
      <c r="U281" s="279"/>
      <c r="V281" s="279"/>
      <c r="W281" s="279"/>
      <c r="X281" s="279"/>
      <c r="Y281" s="279"/>
      <c r="Z281" s="279"/>
      <c r="AA281" s="279"/>
      <c r="AB281" s="279"/>
      <c r="AC281" s="279"/>
      <c r="AD281" s="279"/>
      <c r="AE281" s="279"/>
      <c r="AF281" s="279"/>
      <c r="AG281" s="279"/>
      <c r="AH281" s="279"/>
      <c r="AI281" s="279"/>
      <c r="AJ281" s="279"/>
      <c r="AK281" s="279"/>
      <c r="AL281" s="279"/>
      <c r="AM281" s="279"/>
      <c r="AN281" s="279"/>
      <c r="AO281" s="279"/>
      <c r="AP281" s="279"/>
      <c r="AQ281" s="279"/>
      <c r="AR281" s="279"/>
      <c r="AS281" s="279"/>
      <c r="AT281" s="279"/>
      <c r="AU281" s="279"/>
      <c r="AV281" s="279"/>
      <c r="AW281" s="279"/>
      <c r="AX281" s="279"/>
      <c r="AY281" s="279"/>
      <c r="AZ281" s="279"/>
      <c r="BA281" s="279"/>
      <c r="BB281" s="279"/>
      <c r="BC281" s="279"/>
      <c r="BD281" s="279"/>
      <c r="BE281" s="279"/>
      <c r="BF281" s="279"/>
      <c r="BG281" s="279"/>
      <c r="BH281" s="279"/>
      <c r="BI281" s="279"/>
      <c r="BJ281" s="279"/>
      <c r="BK281" s="279"/>
      <c r="BL281" s="279"/>
      <c r="BM281" s="279"/>
      <c r="BN281" s="279"/>
      <c r="BO281" s="279"/>
      <c r="BP281" s="279"/>
      <c r="BQ281" s="279"/>
      <c r="BR281" s="279"/>
    </row>
    <row r="282" spans="1:70 10037:10037" x14ac:dyDescent="0.35">
      <c r="B282" s="287"/>
      <c r="C282" s="242"/>
      <c r="D282" s="259"/>
      <c r="E282" s="259"/>
      <c r="F282" s="260"/>
      <c r="G282" s="260"/>
      <c r="J282" s="279"/>
      <c r="K282" s="279"/>
      <c r="L282" s="279"/>
      <c r="M282" s="279"/>
      <c r="N282" s="285"/>
      <c r="O282" s="279"/>
      <c r="P282" s="279"/>
      <c r="Q282" s="279"/>
      <c r="R282" s="279"/>
      <c r="S282" s="279"/>
      <c r="T282" s="279"/>
      <c r="U282" s="279"/>
      <c r="V282" s="279"/>
      <c r="W282" s="279"/>
      <c r="X282" s="279"/>
      <c r="Y282" s="279"/>
      <c r="Z282" s="279"/>
      <c r="AA282" s="279"/>
      <c r="AB282" s="279"/>
      <c r="AC282" s="279"/>
      <c r="AD282" s="279"/>
      <c r="AE282" s="279"/>
      <c r="AF282" s="279"/>
      <c r="AG282" s="279"/>
      <c r="AH282" s="279"/>
      <c r="AI282" s="279"/>
      <c r="AJ282" s="279"/>
      <c r="AK282" s="279"/>
      <c r="AL282" s="279"/>
      <c r="AM282" s="279"/>
      <c r="AN282" s="279"/>
      <c r="AO282" s="279"/>
      <c r="AP282" s="279"/>
      <c r="AQ282" s="279"/>
      <c r="AR282" s="279"/>
      <c r="AS282" s="279"/>
      <c r="AT282" s="279"/>
      <c r="AU282" s="279"/>
      <c r="AV282" s="279"/>
      <c r="AW282" s="279"/>
      <c r="AX282" s="279"/>
      <c r="AY282" s="279"/>
      <c r="AZ282" s="279"/>
      <c r="BA282" s="279"/>
      <c r="BB282" s="279"/>
      <c r="BC282" s="279"/>
      <c r="BD282" s="279"/>
      <c r="BE282" s="279"/>
      <c r="BF282" s="279"/>
      <c r="BG282" s="279"/>
      <c r="BH282" s="279"/>
      <c r="BI282" s="279"/>
      <c r="BJ282" s="279"/>
      <c r="BK282" s="279"/>
      <c r="BL282" s="279"/>
      <c r="BM282" s="279"/>
      <c r="BN282" s="279"/>
      <c r="BO282" s="279"/>
      <c r="BP282" s="279"/>
      <c r="BQ282" s="279"/>
      <c r="BR282" s="279"/>
    </row>
    <row r="283" spans="1:70 10037:10037" x14ac:dyDescent="0.35">
      <c r="B283" s="287"/>
      <c r="C283" s="242"/>
      <c r="D283" s="259"/>
      <c r="E283" s="259"/>
      <c r="F283" s="260"/>
      <c r="G283" s="260"/>
      <c r="J283" s="279"/>
      <c r="K283" s="279"/>
      <c r="L283" s="279"/>
      <c r="M283" s="279"/>
      <c r="N283" s="285"/>
      <c r="O283" s="279"/>
      <c r="P283" s="279"/>
      <c r="Q283" s="279"/>
      <c r="R283" s="279"/>
      <c r="S283" s="279"/>
      <c r="T283" s="279"/>
      <c r="U283" s="279"/>
      <c r="V283" s="279"/>
      <c r="W283" s="279"/>
      <c r="X283" s="279"/>
      <c r="Y283" s="279"/>
      <c r="Z283" s="279"/>
      <c r="AA283" s="279"/>
      <c r="AB283" s="279"/>
      <c r="AC283" s="279"/>
      <c r="AD283" s="279"/>
      <c r="AE283" s="279"/>
      <c r="AF283" s="279"/>
      <c r="AG283" s="279"/>
      <c r="AH283" s="279"/>
      <c r="AI283" s="279"/>
      <c r="AJ283" s="279"/>
      <c r="AK283" s="279"/>
      <c r="AL283" s="279"/>
      <c r="AM283" s="279"/>
      <c r="AN283" s="279"/>
      <c r="AO283" s="279"/>
      <c r="AP283" s="279"/>
      <c r="AQ283" s="279"/>
      <c r="AR283" s="279"/>
      <c r="AS283" s="279"/>
      <c r="AT283" s="279"/>
      <c r="AU283" s="279"/>
      <c r="AV283" s="279"/>
      <c r="AW283" s="279"/>
      <c r="AX283" s="279"/>
      <c r="AY283" s="279"/>
      <c r="AZ283" s="279"/>
      <c r="BA283" s="279"/>
      <c r="BB283" s="279"/>
      <c r="BC283" s="279"/>
      <c r="BD283" s="279"/>
      <c r="BE283" s="279"/>
      <c r="BF283" s="279"/>
      <c r="BG283" s="279"/>
      <c r="BH283" s="279"/>
      <c r="BI283" s="279"/>
      <c r="BJ283" s="279"/>
      <c r="BK283" s="279"/>
      <c r="BL283" s="279"/>
      <c r="BM283" s="279"/>
      <c r="BN283" s="279"/>
      <c r="BO283" s="279"/>
      <c r="BP283" s="279"/>
      <c r="BQ283" s="279"/>
      <c r="BR283" s="279"/>
    </row>
    <row r="284" spans="1:70 10037:10037" x14ac:dyDescent="0.35">
      <c r="B284" s="287"/>
      <c r="C284" s="242"/>
      <c r="D284" s="259"/>
      <c r="E284" s="259"/>
      <c r="F284" s="260"/>
      <c r="G284" s="260"/>
      <c r="J284" s="279"/>
      <c r="K284" s="279"/>
      <c r="L284" s="279"/>
      <c r="M284" s="279"/>
      <c r="N284" s="285"/>
      <c r="O284" s="279"/>
      <c r="P284" s="279"/>
      <c r="Q284" s="279"/>
      <c r="R284" s="279"/>
      <c r="S284" s="279"/>
      <c r="T284" s="279"/>
      <c r="U284" s="279"/>
      <c r="V284" s="279"/>
      <c r="W284" s="279"/>
      <c r="X284" s="279"/>
      <c r="Y284" s="279"/>
      <c r="Z284" s="279"/>
      <c r="AA284" s="279"/>
      <c r="AB284" s="279"/>
      <c r="AC284" s="279"/>
      <c r="AD284" s="279"/>
      <c r="AE284" s="279"/>
      <c r="AF284" s="279"/>
      <c r="AG284" s="279"/>
      <c r="AH284" s="279"/>
      <c r="AI284" s="279"/>
      <c r="AJ284" s="279"/>
      <c r="AK284" s="279"/>
      <c r="AL284" s="279"/>
      <c r="AM284" s="279"/>
      <c r="AN284" s="279"/>
      <c r="AO284" s="279"/>
      <c r="AP284" s="279"/>
      <c r="AQ284" s="279"/>
      <c r="AR284" s="279"/>
      <c r="AS284" s="279"/>
      <c r="AT284" s="279"/>
      <c r="AU284" s="279"/>
      <c r="AV284" s="279"/>
      <c r="AW284" s="279"/>
      <c r="AX284" s="279"/>
      <c r="AY284" s="279"/>
      <c r="AZ284" s="279"/>
      <c r="BA284" s="279"/>
      <c r="BB284" s="279"/>
      <c r="BC284" s="279"/>
      <c r="BD284" s="279"/>
      <c r="BE284" s="279"/>
      <c r="BF284" s="279"/>
      <c r="BG284" s="279"/>
      <c r="BH284" s="279"/>
      <c r="BI284" s="279"/>
      <c r="BJ284" s="279"/>
      <c r="BK284" s="279"/>
      <c r="BL284" s="279"/>
      <c r="BM284" s="279"/>
      <c r="BN284" s="279"/>
      <c r="BO284" s="279"/>
      <c r="BP284" s="279"/>
      <c r="BQ284" s="279"/>
      <c r="BR284" s="279"/>
    </row>
    <row r="285" spans="1:70 10037:10037" x14ac:dyDescent="0.35">
      <c r="B285" s="287"/>
      <c r="C285" s="242"/>
      <c r="D285" s="259"/>
      <c r="E285" s="259"/>
      <c r="F285" s="260"/>
      <c r="G285" s="260"/>
      <c r="H285" s="267"/>
      <c r="I285" s="268"/>
      <c r="J285" s="269"/>
      <c r="K285" s="269"/>
      <c r="L285" s="269"/>
      <c r="M285" s="269"/>
      <c r="N285" s="270"/>
      <c r="O285" s="269"/>
      <c r="P285" s="269"/>
      <c r="Q285" s="269"/>
      <c r="R285" s="269"/>
      <c r="S285" s="269"/>
      <c r="T285" s="269"/>
      <c r="U285" s="269"/>
      <c r="V285" s="269"/>
      <c r="W285" s="269"/>
      <c r="X285" s="269"/>
      <c r="Y285" s="269"/>
      <c r="Z285" s="269"/>
      <c r="AA285" s="269"/>
      <c r="AB285" s="269"/>
      <c r="AC285" s="269"/>
      <c r="AD285" s="269"/>
      <c r="AE285" s="269"/>
      <c r="AF285" s="269"/>
      <c r="AG285" s="269"/>
      <c r="AH285" s="269"/>
      <c r="AI285" s="269"/>
      <c r="AJ285" s="269"/>
      <c r="AK285" s="269"/>
      <c r="AL285" s="269"/>
      <c r="AM285" s="269"/>
      <c r="AN285" s="269"/>
      <c r="AO285" s="269"/>
      <c r="AP285" s="269"/>
      <c r="AQ285" s="269"/>
      <c r="AR285" s="269"/>
      <c r="AS285" s="269"/>
      <c r="AT285" s="269"/>
      <c r="AU285" s="269"/>
      <c r="AV285" s="269"/>
      <c r="AW285" s="269"/>
      <c r="AX285" s="269"/>
      <c r="AY285" s="269"/>
      <c r="AZ285" s="269"/>
      <c r="BA285" s="269"/>
      <c r="BB285" s="269"/>
      <c r="BC285" s="269"/>
      <c r="BD285" s="269"/>
      <c r="BE285" s="269"/>
      <c r="BF285" s="269"/>
      <c r="BG285" s="269"/>
      <c r="BH285" s="269"/>
      <c r="BI285" s="269"/>
      <c r="BJ285" s="269"/>
      <c r="BK285" s="269"/>
      <c r="BL285" s="269"/>
      <c r="BM285" s="279"/>
      <c r="BN285" s="279"/>
      <c r="BO285" s="279"/>
      <c r="BP285" s="279"/>
      <c r="BQ285" s="279"/>
      <c r="BR285" s="279"/>
    </row>
    <row r="286" spans="1:70 10037:10037" x14ac:dyDescent="0.35">
      <c r="B286" s="287"/>
      <c r="C286" s="242"/>
      <c r="D286" s="259"/>
      <c r="E286" s="259"/>
      <c r="F286" s="260"/>
      <c r="G286" s="260"/>
      <c r="J286" s="284"/>
      <c r="K286" s="284"/>
      <c r="L286" s="284"/>
      <c r="M286" s="279"/>
      <c r="N286" s="285"/>
      <c r="O286" s="284"/>
      <c r="P286" s="284"/>
      <c r="Q286" s="284"/>
      <c r="R286" s="284"/>
      <c r="S286" s="284"/>
      <c r="T286" s="284"/>
      <c r="U286" s="284"/>
      <c r="V286" s="284"/>
      <c r="W286" s="284"/>
      <c r="X286" s="284"/>
      <c r="Y286" s="284"/>
      <c r="Z286" s="284"/>
      <c r="AA286" s="279"/>
      <c r="AB286" s="279"/>
      <c r="AC286" s="284"/>
      <c r="AD286" s="284"/>
      <c r="AE286" s="284"/>
      <c r="AF286" s="284"/>
      <c r="AG286" s="284"/>
      <c r="AH286" s="284"/>
      <c r="AI286" s="284"/>
      <c r="AJ286" s="284"/>
      <c r="AK286" s="284"/>
      <c r="AL286" s="284"/>
      <c r="AM286" s="284"/>
      <c r="AN286" s="284"/>
      <c r="AO286" s="284"/>
      <c r="AP286" s="284"/>
      <c r="AQ286" s="284"/>
      <c r="AR286" s="284"/>
      <c r="AS286" s="284"/>
      <c r="AT286" s="284"/>
      <c r="AU286" s="284"/>
      <c r="AV286" s="284"/>
      <c r="AW286" s="284"/>
      <c r="AX286" s="284"/>
      <c r="AY286" s="284"/>
      <c r="AZ286" s="284"/>
      <c r="BA286" s="284"/>
      <c r="BB286" s="284"/>
      <c r="BC286" s="284"/>
      <c r="BD286" s="284"/>
      <c r="BE286" s="284"/>
      <c r="BF286" s="284"/>
      <c r="BG286" s="284"/>
      <c r="BH286" s="284"/>
      <c r="BI286" s="284"/>
      <c r="BJ286" s="284"/>
      <c r="BK286" s="284"/>
      <c r="BL286" s="284"/>
      <c r="BM286" s="279"/>
      <c r="BN286" s="279"/>
      <c r="BO286" s="279"/>
      <c r="BP286" s="279"/>
      <c r="BQ286" s="279"/>
      <c r="BR286" s="279"/>
    </row>
    <row r="287" spans="1:70 10037:10037" x14ac:dyDescent="0.35">
      <c r="B287" s="286"/>
      <c r="C287" s="242"/>
      <c r="D287" s="259"/>
      <c r="E287" s="259"/>
      <c r="F287" s="260"/>
      <c r="G287" s="260"/>
      <c r="H287" s="243"/>
      <c r="I287" s="244"/>
      <c r="J287" s="272"/>
      <c r="K287" s="272"/>
      <c r="L287" s="272"/>
      <c r="M287" s="272"/>
      <c r="N287" s="273"/>
      <c r="O287" s="272"/>
      <c r="P287" s="272"/>
      <c r="Q287" s="272"/>
      <c r="R287" s="272"/>
      <c r="S287" s="272"/>
      <c r="T287" s="272"/>
      <c r="U287" s="272"/>
      <c r="V287" s="272"/>
      <c r="W287" s="272"/>
      <c r="X287" s="272"/>
      <c r="Y287" s="272"/>
      <c r="Z287" s="272"/>
      <c r="AA287" s="272"/>
      <c r="AB287" s="272"/>
      <c r="AC287" s="272"/>
      <c r="AD287" s="272"/>
      <c r="AE287" s="272"/>
      <c r="AF287" s="272"/>
      <c r="AG287" s="272"/>
      <c r="AH287" s="272"/>
      <c r="AI287" s="272"/>
      <c r="AJ287" s="272"/>
      <c r="AK287" s="272"/>
      <c r="AL287" s="272"/>
      <c r="AM287" s="272"/>
      <c r="AN287" s="272"/>
      <c r="AO287" s="272"/>
      <c r="AP287" s="272"/>
      <c r="AQ287" s="272"/>
      <c r="AR287" s="272"/>
      <c r="AS287" s="272"/>
      <c r="AT287" s="272"/>
      <c r="AU287" s="272"/>
      <c r="AV287" s="272"/>
      <c r="AW287" s="272"/>
      <c r="AX287" s="272"/>
      <c r="AY287" s="272"/>
      <c r="AZ287" s="272"/>
      <c r="BA287" s="272"/>
      <c r="BB287" s="272"/>
      <c r="BC287" s="272"/>
      <c r="BD287" s="272"/>
      <c r="BE287" s="272"/>
      <c r="BF287" s="272"/>
      <c r="BG287" s="272"/>
      <c r="BH287" s="272"/>
      <c r="BI287" s="272"/>
      <c r="BJ287" s="272"/>
      <c r="BK287" s="272"/>
      <c r="BL287" s="272"/>
      <c r="BM287" s="279"/>
      <c r="BN287" s="279"/>
      <c r="BO287" s="279"/>
      <c r="BP287" s="279"/>
      <c r="BQ287" s="279"/>
      <c r="BR287" s="279"/>
    </row>
    <row r="288" spans="1:70 10037:10037" x14ac:dyDescent="0.35">
      <c r="B288" s="253"/>
      <c r="C288" s="242"/>
      <c r="D288" s="259"/>
      <c r="E288" s="259"/>
      <c r="F288" s="260"/>
      <c r="G288" s="260"/>
      <c r="H288" s="267"/>
      <c r="I288" s="268"/>
      <c r="J288" s="269"/>
      <c r="K288" s="269"/>
      <c r="L288" s="269"/>
      <c r="M288" s="269"/>
      <c r="N288" s="270"/>
      <c r="O288" s="269"/>
      <c r="P288" s="269"/>
      <c r="Q288" s="269"/>
      <c r="R288" s="269"/>
      <c r="S288" s="269"/>
      <c r="T288" s="269"/>
      <c r="U288" s="269"/>
      <c r="V288" s="269"/>
      <c r="W288" s="269"/>
      <c r="X288" s="269"/>
      <c r="Y288" s="269"/>
      <c r="Z288" s="269"/>
      <c r="AA288" s="269"/>
      <c r="AB288" s="269"/>
      <c r="AC288" s="269"/>
      <c r="AD288" s="269"/>
      <c r="AE288" s="269"/>
      <c r="AF288" s="269"/>
      <c r="AG288" s="269"/>
      <c r="AH288" s="269"/>
      <c r="AI288" s="269"/>
      <c r="AJ288" s="269"/>
      <c r="AK288" s="269"/>
      <c r="AL288" s="269"/>
      <c r="AM288" s="269"/>
      <c r="AN288" s="269"/>
      <c r="AO288" s="269"/>
      <c r="AP288" s="269"/>
      <c r="AQ288" s="269"/>
      <c r="AR288" s="269"/>
      <c r="AS288" s="269"/>
      <c r="AT288" s="269"/>
      <c r="AU288" s="269"/>
      <c r="AV288" s="269"/>
      <c r="AW288" s="269"/>
      <c r="AX288" s="269"/>
      <c r="AY288" s="269"/>
      <c r="AZ288" s="269"/>
      <c r="BA288" s="269"/>
      <c r="BB288" s="269"/>
      <c r="BC288" s="269"/>
      <c r="BD288" s="269"/>
      <c r="BE288" s="269"/>
      <c r="BF288" s="269"/>
      <c r="BG288" s="269"/>
      <c r="BH288" s="269"/>
      <c r="BI288" s="269"/>
      <c r="BJ288" s="269"/>
      <c r="BK288" s="269"/>
      <c r="BL288" s="269"/>
      <c r="BM288" s="279"/>
      <c r="BN288" s="279"/>
      <c r="BO288" s="279"/>
      <c r="BP288" s="279"/>
      <c r="BQ288" s="279"/>
      <c r="BR288" s="279"/>
    </row>
    <row r="289" spans="2:70" x14ac:dyDescent="0.35">
      <c r="B289" s="286"/>
      <c r="C289" s="242"/>
      <c r="D289" s="259"/>
      <c r="E289" s="259"/>
      <c r="F289" s="260"/>
      <c r="G289" s="260"/>
      <c r="J289" s="284"/>
      <c r="K289" s="284"/>
      <c r="L289" s="284"/>
      <c r="M289" s="279"/>
      <c r="N289" s="285"/>
      <c r="O289" s="284"/>
      <c r="P289" s="284"/>
      <c r="Q289" s="284"/>
      <c r="R289" s="284"/>
      <c r="S289" s="284"/>
      <c r="T289" s="284"/>
      <c r="U289" s="284"/>
      <c r="V289" s="284"/>
      <c r="W289" s="284"/>
      <c r="X289" s="284"/>
      <c r="Y289" s="284"/>
      <c r="Z289" s="284"/>
      <c r="AA289" s="279"/>
      <c r="AB289" s="279"/>
      <c r="AC289" s="284"/>
      <c r="AD289" s="284"/>
      <c r="AE289" s="284"/>
      <c r="AF289" s="284"/>
      <c r="AG289" s="284"/>
      <c r="AH289" s="284"/>
      <c r="AI289" s="284"/>
      <c r="AJ289" s="284"/>
      <c r="AK289" s="284"/>
      <c r="AL289" s="284"/>
      <c r="AM289" s="284"/>
      <c r="AN289" s="284"/>
      <c r="AO289" s="284"/>
      <c r="AP289" s="284"/>
      <c r="AQ289" s="284"/>
      <c r="AR289" s="284"/>
      <c r="AS289" s="284"/>
      <c r="AT289" s="284"/>
      <c r="AU289" s="284"/>
      <c r="AV289" s="284"/>
      <c r="AW289" s="284"/>
      <c r="AX289" s="284"/>
      <c r="AY289" s="284"/>
      <c r="AZ289" s="284"/>
      <c r="BA289" s="284"/>
      <c r="BB289" s="284"/>
      <c r="BC289" s="284"/>
      <c r="BD289" s="284"/>
      <c r="BE289" s="284"/>
      <c r="BF289" s="284"/>
      <c r="BG289" s="284"/>
      <c r="BH289" s="284"/>
      <c r="BI289" s="284"/>
      <c r="BJ289" s="284"/>
      <c r="BK289" s="284"/>
      <c r="BL289" s="284"/>
      <c r="BM289" s="279"/>
      <c r="BN289" s="279"/>
      <c r="BO289" s="279"/>
      <c r="BP289" s="279"/>
      <c r="BQ289" s="279"/>
      <c r="BR289" s="279"/>
    </row>
    <row r="290" spans="2:70" x14ac:dyDescent="0.35">
      <c r="B290" s="287"/>
      <c r="C290" s="242"/>
      <c r="D290" s="259"/>
      <c r="E290" s="259"/>
      <c r="F290" s="260"/>
      <c r="G290" s="260"/>
      <c r="J290" s="279"/>
      <c r="K290" s="279"/>
      <c r="L290" s="279"/>
      <c r="M290" s="279"/>
      <c r="N290" s="285"/>
      <c r="O290" s="279"/>
      <c r="P290" s="279"/>
      <c r="Q290" s="279"/>
      <c r="R290" s="279"/>
      <c r="S290" s="279"/>
      <c r="T290" s="279"/>
      <c r="U290" s="279"/>
      <c r="V290" s="279"/>
      <c r="W290" s="279"/>
      <c r="X290" s="279"/>
      <c r="Y290" s="279"/>
      <c r="Z290" s="279"/>
      <c r="AA290" s="279"/>
      <c r="AB290" s="279"/>
      <c r="AC290" s="279"/>
      <c r="AD290" s="279"/>
      <c r="AE290" s="279"/>
      <c r="AF290" s="279"/>
      <c r="AG290" s="279"/>
      <c r="AH290" s="279"/>
      <c r="AI290" s="279"/>
      <c r="AJ290" s="279"/>
      <c r="AK290" s="279"/>
      <c r="AL290" s="279"/>
      <c r="AM290" s="279"/>
      <c r="AN290" s="279"/>
      <c r="AO290" s="279"/>
      <c r="AP290" s="279"/>
      <c r="AQ290" s="279"/>
      <c r="AR290" s="279"/>
      <c r="AS290" s="279"/>
      <c r="AT290" s="279"/>
      <c r="AU290" s="279"/>
      <c r="AV290" s="279"/>
      <c r="AW290" s="279"/>
      <c r="AX290" s="279"/>
      <c r="AY290" s="279"/>
      <c r="AZ290" s="279"/>
      <c r="BA290" s="279"/>
      <c r="BB290" s="279"/>
      <c r="BC290" s="279"/>
      <c r="BD290" s="279"/>
      <c r="BE290" s="279"/>
      <c r="BF290" s="279"/>
      <c r="BG290" s="279"/>
      <c r="BH290" s="279"/>
      <c r="BI290" s="279"/>
      <c r="BJ290" s="279"/>
      <c r="BK290" s="279"/>
      <c r="BL290" s="279"/>
      <c r="BM290" s="279"/>
      <c r="BN290" s="279"/>
      <c r="BO290" s="279"/>
      <c r="BP290" s="279"/>
      <c r="BQ290" s="279"/>
      <c r="BR290" s="279"/>
    </row>
    <row r="291" spans="2:70" x14ac:dyDescent="0.35">
      <c r="B291" s="287"/>
      <c r="C291" s="242"/>
      <c r="D291" s="259"/>
      <c r="E291" s="259"/>
      <c r="F291" s="260"/>
      <c r="G291" s="260"/>
      <c r="J291" s="279"/>
      <c r="K291" s="279"/>
      <c r="L291" s="279"/>
      <c r="M291" s="279"/>
      <c r="N291" s="285"/>
      <c r="O291" s="279"/>
      <c r="P291" s="279"/>
      <c r="Q291" s="279"/>
      <c r="R291" s="279"/>
      <c r="S291" s="279"/>
      <c r="T291" s="279"/>
      <c r="U291" s="279"/>
      <c r="V291" s="279"/>
      <c r="W291" s="279"/>
      <c r="X291" s="279"/>
      <c r="Y291" s="279"/>
      <c r="Z291" s="279"/>
      <c r="AA291" s="279"/>
      <c r="AB291" s="279"/>
      <c r="AC291" s="279"/>
      <c r="AD291" s="279"/>
      <c r="AE291" s="279"/>
      <c r="AF291" s="279"/>
      <c r="AG291" s="279"/>
      <c r="AH291" s="279"/>
      <c r="AI291" s="279"/>
      <c r="AJ291" s="279"/>
      <c r="AK291" s="279"/>
      <c r="AL291" s="279"/>
      <c r="AM291" s="279"/>
      <c r="AN291" s="279"/>
      <c r="AO291" s="279"/>
      <c r="AP291" s="279"/>
      <c r="AQ291" s="279"/>
      <c r="AR291" s="279"/>
      <c r="AS291" s="279"/>
      <c r="AT291" s="279"/>
      <c r="AU291" s="279"/>
      <c r="AV291" s="279"/>
      <c r="AW291" s="279"/>
      <c r="AX291" s="279"/>
      <c r="AY291" s="279"/>
      <c r="AZ291" s="279"/>
      <c r="BA291" s="279"/>
      <c r="BB291" s="279"/>
      <c r="BC291" s="279"/>
      <c r="BD291" s="279"/>
      <c r="BE291" s="279"/>
      <c r="BF291" s="279"/>
      <c r="BG291" s="279"/>
      <c r="BH291" s="279"/>
      <c r="BI291" s="279"/>
      <c r="BJ291" s="279"/>
      <c r="BK291" s="279"/>
      <c r="BL291" s="279"/>
      <c r="BM291" s="279"/>
      <c r="BN291" s="279"/>
      <c r="BO291" s="279"/>
      <c r="BP291" s="279"/>
      <c r="BQ291" s="279"/>
      <c r="BR291" s="279"/>
    </row>
    <row r="292" spans="2:70" x14ac:dyDescent="0.35">
      <c r="B292" s="287"/>
      <c r="C292" s="242"/>
      <c r="D292" s="259"/>
      <c r="E292" s="259"/>
      <c r="F292" s="260"/>
      <c r="G292" s="260"/>
      <c r="J292" s="279"/>
      <c r="K292" s="279"/>
      <c r="L292" s="279"/>
      <c r="M292" s="279"/>
      <c r="N292" s="285"/>
      <c r="O292" s="279"/>
      <c r="P292" s="279"/>
      <c r="Q292" s="279"/>
      <c r="R292" s="279"/>
      <c r="S292" s="279"/>
      <c r="T292" s="279"/>
      <c r="U292" s="279"/>
      <c r="V292" s="279"/>
      <c r="W292" s="279"/>
      <c r="X292" s="279"/>
      <c r="Y292" s="279"/>
      <c r="Z292" s="279"/>
      <c r="AA292" s="279"/>
      <c r="AB292" s="279"/>
      <c r="AC292" s="279"/>
      <c r="AD292" s="279"/>
      <c r="AE292" s="279"/>
      <c r="AF292" s="279"/>
      <c r="AG292" s="279"/>
      <c r="AH292" s="279"/>
      <c r="AI292" s="279"/>
      <c r="AJ292" s="279"/>
      <c r="AK292" s="279"/>
      <c r="AL292" s="279"/>
      <c r="AM292" s="279"/>
      <c r="AN292" s="279"/>
      <c r="AO292" s="279"/>
      <c r="AP292" s="279"/>
      <c r="AQ292" s="279"/>
      <c r="AR292" s="279"/>
      <c r="AS292" s="279"/>
      <c r="AT292" s="279"/>
      <c r="AU292" s="279"/>
      <c r="AV292" s="279"/>
      <c r="AW292" s="279"/>
      <c r="AX292" s="279"/>
      <c r="AY292" s="279"/>
      <c r="AZ292" s="279"/>
      <c r="BA292" s="279"/>
      <c r="BB292" s="279"/>
      <c r="BC292" s="279"/>
      <c r="BD292" s="279"/>
      <c r="BE292" s="279"/>
      <c r="BF292" s="279"/>
      <c r="BG292" s="279"/>
      <c r="BH292" s="279"/>
      <c r="BI292" s="279"/>
      <c r="BJ292" s="279"/>
      <c r="BK292" s="279"/>
      <c r="BL292" s="279"/>
      <c r="BM292" s="279"/>
      <c r="BN292" s="279"/>
      <c r="BO292" s="279"/>
      <c r="BP292" s="279"/>
      <c r="BQ292" s="279"/>
      <c r="BR292" s="279"/>
    </row>
    <row r="293" spans="2:70" x14ac:dyDescent="0.35">
      <c r="B293" s="286"/>
      <c r="C293" s="242"/>
      <c r="D293" s="259"/>
      <c r="E293" s="259"/>
      <c r="F293" s="260"/>
      <c r="G293" s="260"/>
      <c r="H293" s="243"/>
      <c r="I293" s="244"/>
      <c r="J293" s="272"/>
      <c r="K293" s="272"/>
      <c r="L293" s="272"/>
      <c r="M293" s="272"/>
      <c r="N293" s="273"/>
      <c r="O293" s="272"/>
      <c r="P293" s="272"/>
      <c r="Q293" s="272"/>
      <c r="R293" s="272"/>
      <c r="S293" s="272"/>
      <c r="T293" s="272"/>
      <c r="U293" s="272"/>
      <c r="V293" s="272"/>
      <c r="W293" s="272"/>
      <c r="X293" s="272"/>
      <c r="Y293" s="272"/>
      <c r="Z293" s="272"/>
      <c r="AA293" s="272"/>
      <c r="AB293" s="272"/>
      <c r="AC293" s="272"/>
      <c r="AD293" s="272"/>
      <c r="AE293" s="272"/>
      <c r="AF293" s="272"/>
      <c r="AG293" s="272"/>
      <c r="AH293" s="272"/>
      <c r="AI293" s="272"/>
      <c r="AJ293" s="272"/>
      <c r="AK293" s="272"/>
      <c r="AL293" s="272"/>
      <c r="AM293" s="272"/>
      <c r="AN293" s="272"/>
      <c r="AO293" s="272"/>
      <c r="AP293" s="272"/>
      <c r="AQ293" s="272"/>
      <c r="AR293" s="272"/>
      <c r="AS293" s="272"/>
      <c r="AT293" s="272"/>
      <c r="AU293" s="272"/>
      <c r="AV293" s="272"/>
      <c r="AW293" s="272"/>
      <c r="AX293" s="272"/>
      <c r="AY293" s="272"/>
      <c r="AZ293" s="272"/>
      <c r="BA293" s="272"/>
      <c r="BB293" s="272"/>
      <c r="BC293" s="272"/>
      <c r="BD293" s="272"/>
      <c r="BE293" s="272"/>
      <c r="BF293" s="272"/>
      <c r="BG293" s="272"/>
      <c r="BH293" s="272"/>
      <c r="BI293" s="272"/>
      <c r="BJ293" s="272"/>
      <c r="BK293" s="272"/>
      <c r="BL293" s="272"/>
      <c r="BM293" s="279"/>
      <c r="BN293" s="279"/>
      <c r="BO293" s="279"/>
      <c r="BP293" s="279"/>
      <c r="BQ293" s="279"/>
      <c r="BR293" s="279"/>
    </row>
    <row r="294" spans="2:70" x14ac:dyDescent="0.35">
      <c r="B294" s="253"/>
      <c r="C294" s="242"/>
      <c r="D294" s="259"/>
      <c r="E294" s="259"/>
      <c r="F294" s="260"/>
      <c r="G294" s="260"/>
      <c r="J294" s="279"/>
      <c r="K294" s="279"/>
      <c r="L294" s="279"/>
      <c r="M294" s="279"/>
      <c r="N294" s="285"/>
      <c r="O294" s="279"/>
      <c r="P294" s="279"/>
      <c r="Q294" s="279"/>
      <c r="R294" s="279"/>
      <c r="S294" s="279"/>
      <c r="T294" s="279"/>
      <c r="U294" s="279"/>
      <c r="V294" s="279"/>
      <c r="W294" s="279"/>
      <c r="X294" s="279"/>
      <c r="Y294" s="279"/>
      <c r="Z294" s="279"/>
      <c r="AA294" s="279"/>
      <c r="AB294" s="279"/>
      <c r="AC294" s="279"/>
      <c r="AD294" s="279"/>
      <c r="AE294" s="279"/>
      <c r="AF294" s="279"/>
      <c r="AG294" s="279"/>
      <c r="AH294" s="279"/>
      <c r="AI294" s="279"/>
      <c r="AJ294" s="279"/>
      <c r="AK294" s="279"/>
      <c r="AL294" s="279"/>
      <c r="AM294" s="279"/>
      <c r="AN294" s="279"/>
      <c r="AO294" s="279"/>
      <c r="AP294" s="279"/>
      <c r="AQ294" s="279"/>
      <c r="AR294" s="279"/>
      <c r="AS294" s="279"/>
      <c r="AT294" s="279"/>
      <c r="AU294" s="279"/>
      <c r="AV294" s="279"/>
      <c r="AW294" s="279"/>
      <c r="AX294" s="279"/>
      <c r="AY294" s="279"/>
      <c r="AZ294" s="279"/>
      <c r="BA294" s="279"/>
      <c r="BB294" s="279"/>
      <c r="BC294" s="279"/>
      <c r="BD294" s="279"/>
      <c r="BE294" s="279"/>
      <c r="BF294" s="279"/>
      <c r="BG294" s="279"/>
      <c r="BH294" s="279"/>
      <c r="BI294" s="279"/>
      <c r="BJ294" s="279"/>
      <c r="BK294" s="279"/>
      <c r="BL294" s="279"/>
      <c r="BM294" s="279"/>
      <c r="BN294" s="279"/>
      <c r="BO294" s="279"/>
      <c r="BP294" s="279"/>
      <c r="BQ294" s="279"/>
      <c r="BR294" s="279"/>
    </row>
    <row r="295" spans="2:70" x14ac:dyDescent="0.35">
      <c r="B295" s="253"/>
      <c r="C295" s="242"/>
      <c r="D295" s="259"/>
      <c r="E295" s="259"/>
      <c r="F295" s="260"/>
      <c r="G295" s="260"/>
      <c r="J295" s="279"/>
      <c r="K295" s="279"/>
      <c r="L295" s="279"/>
      <c r="M295" s="279"/>
      <c r="N295" s="285"/>
      <c r="O295" s="279"/>
      <c r="P295" s="279"/>
      <c r="Q295" s="279"/>
      <c r="R295" s="279"/>
      <c r="S295" s="279"/>
      <c r="T295" s="279"/>
      <c r="U295" s="279"/>
      <c r="V295" s="279"/>
      <c r="W295" s="279"/>
      <c r="X295" s="279"/>
      <c r="Y295" s="279"/>
      <c r="Z295" s="279"/>
      <c r="AA295" s="279"/>
      <c r="AB295" s="279"/>
      <c r="AC295" s="279"/>
      <c r="AD295" s="279"/>
      <c r="AE295" s="279"/>
      <c r="AF295" s="279"/>
      <c r="AG295" s="279"/>
      <c r="AH295" s="279"/>
      <c r="AI295" s="279"/>
      <c r="AJ295" s="279"/>
      <c r="AK295" s="279"/>
      <c r="AL295" s="279"/>
      <c r="AM295" s="279"/>
      <c r="AN295" s="279"/>
      <c r="AO295" s="279"/>
      <c r="AP295" s="279"/>
      <c r="AQ295" s="279"/>
      <c r="AR295" s="279"/>
      <c r="AS295" s="279"/>
      <c r="AT295" s="279"/>
      <c r="AU295" s="279"/>
      <c r="AV295" s="279"/>
      <c r="AW295" s="279"/>
      <c r="AX295" s="279"/>
      <c r="AY295" s="279"/>
      <c r="AZ295" s="279"/>
      <c r="BA295" s="279"/>
      <c r="BB295" s="279"/>
      <c r="BC295" s="279"/>
      <c r="BD295" s="279"/>
      <c r="BE295" s="279"/>
      <c r="BF295" s="279"/>
      <c r="BG295" s="279"/>
      <c r="BH295" s="279"/>
      <c r="BI295" s="279"/>
      <c r="BJ295" s="279"/>
      <c r="BK295" s="279"/>
      <c r="BL295" s="279"/>
      <c r="BM295" s="279"/>
      <c r="BN295" s="279"/>
      <c r="BO295" s="279"/>
      <c r="BP295" s="279"/>
      <c r="BQ295" s="279"/>
      <c r="BR295" s="279"/>
    </row>
    <row r="296" spans="2:70" x14ac:dyDescent="0.35">
      <c r="B296" s="253"/>
      <c r="C296" s="242"/>
      <c r="D296" s="259"/>
      <c r="E296" s="259"/>
      <c r="F296" s="260"/>
      <c r="G296" s="260"/>
      <c r="H296" s="267"/>
      <c r="I296" s="268"/>
      <c r="J296" s="269"/>
      <c r="K296" s="269"/>
      <c r="L296" s="269"/>
      <c r="M296" s="269"/>
      <c r="N296" s="270"/>
      <c r="O296" s="269"/>
      <c r="P296" s="269"/>
      <c r="Q296" s="269"/>
      <c r="R296" s="269"/>
      <c r="S296" s="269"/>
      <c r="T296" s="269"/>
      <c r="U296" s="269"/>
      <c r="V296" s="269"/>
      <c r="W296" s="269"/>
      <c r="X296" s="269"/>
      <c r="Y296" s="269"/>
      <c r="Z296" s="269"/>
      <c r="AA296" s="269"/>
      <c r="AB296" s="269"/>
      <c r="AC296" s="269"/>
      <c r="AD296" s="269"/>
      <c r="AE296" s="269"/>
      <c r="AF296" s="269"/>
      <c r="AG296" s="269"/>
      <c r="AH296" s="269"/>
      <c r="AI296" s="269"/>
      <c r="AJ296" s="269"/>
      <c r="AK296" s="269"/>
      <c r="AL296" s="269"/>
      <c r="AM296" s="269"/>
      <c r="AN296" s="269"/>
      <c r="AO296" s="269"/>
      <c r="AP296" s="269"/>
      <c r="AQ296" s="269"/>
      <c r="AR296" s="269"/>
      <c r="AS296" s="269"/>
      <c r="AT296" s="269"/>
      <c r="AU296" s="269"/>
      <c r="AV296" s="269"/>
      <c r="AW296" s="269"/>
      <c r="AX296" s="269"/>
      <c r="AY296" s="269"/>
      <c r="AZ296" s="269"/>
      <c r="BA296" s="269"/>
      <c r="BB296" s="269"/>
      <c r="BC296" s="269"/>
      <c r="BD296" s="269"/>
      <c r="BE296" s="269"/>
      <c r="BF296" s="269"/>
      <c r="BG296" s="269"/>
      <c r="BH296" s="269"/>
      <c r="BI296" s="269"/>
      <c r="BJ296" s="269"/>
      <c r="BK296" s="269"/>
      <c r="BL296" s="269"/>
      <c r="BM296" s="279"/>
      <c r="BN296" s="279"/>
      <c r="BO296" s="279"/>
      <c r="BP296" s="279"/>
      <c r="BQ296" s="279"/>
      <c r="BR296" s="279"/>
    </row>
    <row r="297" spans="2:70" x14ac:dyDescent="0.35">
      <c r="B297" s="286"/>
      <c r="C297" s="242"/>
      <c r="D297" s="259"/>
      <c r="E297" s="259"/>
      <c r="F297" s="260"/>
      <c r="G297" s="260"/>
      <c r="H297" s="267"/>
      <c r="I297" s="268"/>
      <c r="J297" s="269"/>
      <c r="K297" s="269"/>
      <c r="L297" s="269"/>
      <c r="M297" s="269"/>
      <c r="N297" s="270"/>
      <c r="O297" s="269"/>
      <c r="P297" s="269"/>
      <c r="Q297" s="269"/>
      <c r="R297" s="269"/>
      <c r="S297" s="269"/>
      <c r="T297" s="269"/>
      <c r="U297" s="269"/>
      <c r="V297" s="269"/>
      <c r="W297" s="269"/>
      <c r="X297" s="269"/>
      <c r="Y297" s="269"/>
      <c r="Z297" s="269"/>
      <c r="AA297" s="269"/>
      <c r="AB297" s="269"/>
      <c r="AC297" s="269"/>
      <c r="AD297" s="269"/>
      <c r="AE297" s="269"/>
      <c r="AF297" s="269"/>
      <c r="AG297" s="269"/>
      <c r="AH297" s="269"/>
      <c r="AI297" s="269"/>
      <c r="AJ297" s="269"/>
      <c r="AK297" s="269"/>
      <c r="AL297" s="269"/>
      <c r="AM297" s="269"/>
      <c r="AN297" s="269"/>
      <c r="AO297" s="269"/>
      <c r="AP297" s="269"/>
      <c r="AQ297" s="269"/>
      <c r="AR297" s="269"/>
      <c r="AS297" s="269"/>
      <c r="AT297" s="269"/>
      <c r="AU297" s="269"/>
      <c r="AV297" s="269"/>
      <c r="AW297" s="269"/>
      <c r="AX297" s="269"/>
      <c r="AY297" s="269"/>
      <c r="AZ297" s="269"/>
      <c r="BA297" s="269"/>
      <c r="BB297" s="269"/>
      <c r="BC297" s="269"/>
      <c r="BD297" s="269"/>
      <c r="BE297" s="269"/>
      <c r="BF297" s="269"/>
      <c r="BG297" s="269"/>
      <c r="BH297" s="269"/>
      <c r="BI297" s="269"/>
      <c r="BJ297" s="269"/>
      <c r="BK297" s="269"/>
      <c r="BL297" s="269"/>
      <c r="BM297" s="279"/>
      <c r="BN297" s="279"/>
      <c r="BO297" s="279"/>
      <c r="BP297" s="279"/>
      <c r="BQ297" s="279"/>
      <c r="BR297" s="279"/>
    </row>
    <row r="298" spans="2:70" x14ac:dyDescent="0.35">
      <c r="B298" s="278"/>
      <c r="C298" s="242"/>
      <c r="D298" s="259"/>
      <c r="E298" s="259"/>
      <c r="F298" s="260"/>
      <c r="G298" s="260"/>
      <c r="J298" s="284"/>
      <c r="K298" s="284"/>
      <c r="L298" s="284"/>
      <c r="M298" s="279"/>
      <c r="N298" s="285"/>
      <c r="O298" s="284"/>
      <c r="P298" s="284"/>
      <c r="Q298" s="284"/>
      <c r="R298" s="284"/>
      <c r="S298" s="284"/>
      <c r="T298" s="284"/>
      <c r="U298" s="284"/>
      <c r="V298" s="284"/>
      <c r="W298" s="284"/>
      <c r="X298" s="284"/>
      <c r="Y298" s="284"/>
      <c r="Z298" s="284"/>
      <c r="AA298" s="279"/>
      <c r="AB298" s="279"/>
      <c r="AC298" s="284"/>
      <c r="AD298" s="284"/>
      <c r="AE298" s="284"/>
      <c r="AF298" s="284"/>
      <c r="AG298" s="284"/>
      <c r="AH298" s="284"/>
      <c r="AI298" s="284"/>
      <c r="AJ298" s="284"/>
      <c r="AK298" s="284"/>
      <c r="AL298" s="284"/>
      <c r="AM298" s="284"/>
      <c r="AN298" s="284"/>
      <c r="AO298" s="284"/>
      <c r="AP298" s="284"/>
      <c r="AQ298" s="284"/>
      <c r="AR298" s="284"/>
      <c r="AS298" s="284"/>
      <c r="AT298" s="284"/>
      <c r="AU298" s="284"/>
      <c r="AV298" s="284"/>
      <c r="AW298" s="284"/>
      <c r="AX298" s="284"/>
      <c r="AY298" s="284"/>
      <c r="AZ298" s="284"/>
      <c r="BA298" s="284"/>
      <c r="BB298" s="284"/>
      <c r="BC298" s="284"/>
      <c r="BD298" s="284"/>
      <c r="BE298" s="284"/>
      <c r="BF298" s="284"/>
      <c r="BG298" s="284"/>
      <c r="BH298" s="284"/>
      <c r="BI298" s="284"/>
      <c r="BJ298" s="284"/>
      <c r="BK298" s="284"/>
      <c r="BL298" s="284"/>
      <c r="BM298" s="279"/>
      <c r="BN298" s="279"/>
      <c r="BO298" s="279"/>
      <c r="BP298" s="279"/>
      <c r="BQ298" s="279"/>
      <c r="BR298" s="279"/>
    </row>
    <row r="299" spans="2:70" x14ac:dyDescent="0.35">
      <c r="B299" s="278"/>
      <c r="C299" s="242"/>
      <c r="D299" s="259"/>
      <c r="E299" s="259"/>
      <c r="F299" s="260"/>
      <c r="G299" s="260"/>
      <c r="J299" s="279"/>
      <c r="K299" s="279"/>
      <c r="L299" s="279"/>
      <c r="M299" s="279"/>
      <c r="N299" s="285"/>
      <c r="O299" s="279"/>
      <c r="P299" s="279"/>
      <c r="Q299" s="279"/>
      <c r="R299" s="279"/>
      <c r="S299" s="279"/>
      <c r="T299" s="279"/>
      <c r="U299" s="279"/>
      <c r="V299" s="279"/>
      <c r="W299" s="279"/>
      <c r="X299" s="279"/>
      <c r="Y299" s="279"/>
      <c r="Z299" s="279"/>
      <c r="AA299" s="279"/>
      <c r="AB299" s="279"/>
      <c r="AC299" s="279"/>
      <c r="AD299" s="279"/>
      <c r="AE299" s="279"/>
      <c r="AF299" s="279"/>
      <c r="AG299" s="279"/>
      <c r="AH299" s="279"/>
      <c r="AI299" s="279"/>
      <c r="AJ299" s="279"/>
      <c r="AK299" s="279"/>
      <c r="AL299" s="279"/>
      <c r="AM299" s="279"/>
      <c r="AN299" s="279"/>
      <c r="AO299" s="279"/>
      <c r="AP299" s="279"/>
      <c r="AQ299" s="279"/>
      <c r="AR299" s="279"/>
      <c r="AS299" s="279"/>
      <c r="AT299" s="279"/>
      <c r="AU299" s="279"/>
      <c r="AV299" s="279"/>
      <c r="AW299" s="279"/>
      <c r="AX299" s="279"/>
      <c r="AY299" s="279"/>
      <c r="AZ299" s="279"/>
      <c r="BA299" s="279"/>
      <c r="BB299" s="279"/>
      <c r="BC299" s="279"/>
      <c r="BD299" s="279"/>
      <c r="BE299" s="279"/>
      <c r="BF299" s="279"/>
      <c r="BG299" s="279"/>
      <c r="BH299" s="279"/>
      <c r="BI299" s="279"/>
      <c r="BJ299" s="279"/>
      <c r="BK299" s="279"/>
      <c r="BL299" s="279"/>
      <c r="BM299" s="279"/>
      <c r="BN299" s="279"/>
      <c r="BO299" s="279"/>
      <c r="BP299" s="279"/>
      <c r="BQ299" s="279"/>
      <c r="BR299" s="279"/>
    </row>
    <row r="300" spans="2:70" x14ac:dyDescent="0.35">
      <c r="B300" s="276"/>
      <c r="C300" s="242"/>
      <c r="D300" s="259"/>
      <c r="E300" s="259"/>
      <c r="F300" s="260"/>
      <c r="G300" s="260"/>
      <c r="J300" s="279"/>
      <c r="K300" s="279"/>
      <c r="L300" s="279"/>
      <c r="M300" s="279"/>
      <c r="N300" s="285"/>
      <c r="O300" s="279"/>
      <c r="P300" s="279"/>
      <c r="Q300" s="279"/>
      <c r="R300" s="279"/>
      <c r="S300" s="279"/>
      <c r="T300" s="279"/>
      <c r="U300" s="279"/>
      <c r="V300" s="279"/>
      <c r="W300" s="279"/>
      <c r="X300" s="279"/>
      <c r="Y300" s="279"/>
      <c r="Z300" s="279"/>
      <c r="AA300" s="279"/>
      <c r="AB300" s="279"/>
      <c r="AC300" s="279"/>
      <c r="AD300" s="279"/>
      <c r="AE300" s="279"/>
      <c r="AF300" s="279"/>
      <c r="AG300" s="279"/>
      <c r="AH300" s="279"/>
      <c r="AI300" s="279"/>
      <c r="AJ300" s="279"/>
      <c r="AK300" s="279"/>
      <c r="AL300" s="279"/>
      <c r="AM300" s="279"/>
      <c r="AN300" s="279"/>
      <c r="AO300" s="279"/>
      <c r="AP300" s="279"/>
      <c r="AQ300" s="279"/>
      <c r="AR300" s="279"/>
      <c r="AS300" s="279"/>
      <c r="AT300" s="279"/>
      <c r="AU300" s="279"/>
      <c r="AV300" s="279"/>
      <c r="AW300" s="279"/>
      <c r="AX300" s="279"/>
      <c r="AY300" s="279"/>
      <c r="AZ300" s="279"/>
      <c r="BA300" s="279"/>
      <c r="BB300" s="279"/>
      <c r="BC300" s="279"/>
      <c r="BD300" s="279"/>
      <c r="BE300" s="279"/>
      <c r="BF300" s="279"/>
      <c r="BG300" s="279"/>
      <c r="BH300" s="279"/>
      <c r="BI300" s="279"/>
      <c r="BJ300" s="279"/>
      <c r="BK300" s="279"/>
      <c r="BL300" s="279"/>
      <c r="BM300" s="279"/>
      <c r="BN300" s="279"/>
      <c r="BO300" s="279"/>
      <c r="BP300" s="279"/>
      <c r="BQ300" s="279"/>
      <c r="BR300" s="279"/>
    </row>
    <row r="301" spans="2:70" x14ac:dyDescent="0.35">
      <c r="B301" s="277"/>
      <c r="C301" s="242"/>
      <c r="D301" s="259"/>
      <c r="E301" s="259"/>
      <c r="F301" s="260"/>
      <c r="G301" s="260"/>
      <c r="J301" s="279"/>
      <c r="K301" s="279"/>
      <c r="L301" s="279"/>
      <c r="M301" s="279"/>
      <c r="N301" s="285"/>
      <c r="O301" s="279"/>
      <c r="P301" s="279"/>
      <c r="Q301" s="279"/>
      <c r="R301" s="279"/>
      <c r="S301" s="279"/>
      <c r="T301" s="279"/>
      <c r="U301" s="279"/>
      <c r="V301" s="279"/>
      <c r="W301" s="279"/>
      <c r="X301" s="279"/>
      <c r="Y301" s="279"/>
      <c r="Z301" s="279"/>
      <c r="AA301" s="279"/>
      <c r="AB301" s="279"/>
      <c r="AC301" s="279"/>
      <c r="AD301" s="279"/>
      <c r="AE301" s="279"/>
      <c r="AF301" s="279"/>
      <c r="AG301" s="279"/>
      <c r="AH301" s="279"/>
      <c r="AI301" s="279"/>
      <c r="AJ301" s="279"/>
      <c r="AK301" s="279"/>
      <c r="AL301" s="279"/>
      <c r="AM301" s="279"/>
      <c r="AN301" s="279"/>
      <c r="AO301" s="279"/>
      <c r="AP301" s="279"/>
      <c r="AQ301" s="279"/>
      <c r="AR301" s="279"/>
      <c r="AS301" s="279"/>
      <c r="AT301" s="279"/>
      <c r="AU301" s="279"/>
      <c r="AV301" s="279"/>
      <c r="AW301" s="279"/>
      <c r="AX301" s="279"/>
      <c r="AY301" s="279"/>
      <c r="AZ301" s="279"/>
      <c r="BA301" s="279"/>
      <c r="BB301" s="279"/>
      <c r="BC301" s="279"/>
      <c r="BD301" s="279"/>
      <c r="BE301" s="279"/>
      <c r="BF301" s="279"/>
      <c r="BG301" s="279"/>
      <c r="BH301" s="279"/>
      <c r="BI301" s="279"/>
      <c r="BJ301" s="279"/>
      <c r="BK301" s="279"/>
      <c r="BL301" s="279"/>
      <c r="BM301" s="279"/>
      <c r="BN301" s="279"/>
      <c r="BO301" s="279"/>
      <c r="BP301" s="279"/>
      <c r="BQ301" s="279"/>
      <c r="BR301" s="279"/>
    </row>
    <row r="302" spans="2:70" x14ac:dyDescent="0.35">
      <c r="B302" s="276"/>
      <c r="C302" s="242"/>
      <c r="D302" s="259"/>
      <c r="E302" s="259"/>
      <c r="F302" s="260"/>
      <c r="G302" s="260"/>
      <c r="H302" s="243"/>
      <c r="I302" s="244"/>
      <c r="J302" s="272"/>
      <c r="K302" s="272"/>
      <c r="L302" s="272"/>
      <c r="M302" s="272"/>
      <c r="N302" s="273"/>
      <c r="O302" s="272"/>
      <c r="P302" s="272"/>
      <c r="Q302" s="272"/>
      <c r="R302" s="272"/>
      <c r="S302" s="272"/>
      <c r="T302" s="272"/>
      <c r="U302" s="272"/>
      <c r="V302" s="272"/>
      <c r="W302" s="272"/>
      <c r="X302" s="272"/>
      <c r="Y302" s="272"/>
      <c r="Z302" s="272"/>
      <c r="AA302" s="272"/>
      <c r="AB302" s="272"/>
      <c r="AC302" s="272"/>
      <c r="AD302" s="272"/>
      <c r="AE302" s="272"/>
      <c r="AF302" s="272"/>
      <c r="AG302" s="272"/>
      <c r="AH302" s="272"/>
      <c r="AI302" s="272"/>
      <c r="AJ302" s="272"/>
      <c r="AK302" s="272"/>
      <c r="AL302" s="272"/>
      <c r="AM302" s="272"/>
      <c r="AN302" s="272"/>
      <c r="AO302" s="272"/>
      <c r="AP302" s="272"/>
      <c r="AQ302" s="272"/>
      <c r="AR302" s="272"/>
      <c r="AS302" s="272"/>
      <c r="AT302" s="272"/>
      <c r="AU302" s="272"/>
      <c r="AV302" s="272"/>
      <c r="AW302" s="272"/>
      <c r="AX302" s="272"/>
      <c r="AY302" s="272"/>
      <c r="AZ302" s="272"/>
      <c r="BA302" s="272"/>
      <c r="BB302" s="272"/>
      <c r="BC302" s="272"/>
      <c r="BD302" s="272"/>
      <c r="BE302" s="272"/>
      <c r="BF302" s="272"/>
      <c r="BG302" s="272"/>
      <c r="BH302" s="272"/>
      <c r="BI302" s="272"/>
      <c r="BJ302" s="272"/>
      <c r="BK302" s="272"/>
      <c r="BL302" s="272"/>
      <c r="BM302" s="279"/>
      <c r="BN302" s="279"/>
      <c r="BO302" s="279"/>
      <c r="BP302" s="279"/>
      <c r="BQ302" s="279"/>
      <c r="BR302" s="279"/>
    </row>
    <row r="303" spans="2:70" x14ac:dyDescent="0.35">
      <c r="B303" s="286"/>
      <c r="C303" s="242"/>
      <c r="D303" s="259"/>
      <c r="E303" s="259"/>
      <c r="F303" s="260"/>
      <c r="G303" s="260"/>
      <c r="H303" s="243"/>
      <c r="I303" s="244"/>
      <c r="J303" s="272"/>
      <c r="K303" s="272"/>
      <c r="L303" s="272"/>
      <c r="M303" s="272"/>
      <c r="N303" s="273"/>
      <c r="O303" s="272"/>
      <c r="P303" s="272"/>
      <c r="Q303" s="272"/>
      <c r="R303" s="272"/>
      <c r="S303" s="272"/>
      <c r="T303" s="272"/>
      <c r="U303" s="272"/>
      <c r="V303" s="272"/>
      <c r="W303" s="272"/>
      <c r="X303" s="272"/>
      <c r="Y303" s="272"/>
      <c r="Z303" s="272"/>
      <c r="AA303" s="272"/>
      <c r="AB303" s="272"/>
      <c r="AC303" s="272"/>
      <c r="AD303" s="272"/>
      <c r="AE303" s="272"/>
      <c r="AF303" s="272"/>
      <c r="AG303" s="272"/>
      <c r="AH303" s="272"/>
      <c r="AI303" s="272"/>
      <c r="AJ303" s="272"/>
      <c r="AK303" s="272"/>
      <c r="AL303" s="272"/>
      <c r="AM303" s="272"/>
      <c r="AN303" s="272"/>
      <c r="AO303" s="272"/>
      <c r="AP303" s="272"/>
      <c r="AQ303" s="272"/>
      <c r="AR303" s="272"/>
      <c r="AS303" s="272"/>
      <c r="AT303" s="272"/>
      <c r="AU303" s="272"/>
      <c r="AV303" s="272"/>
      <c r="AW303" s="272"/>
      <c r="AX303" s="272"/>
      <c r="AY303" s="272"/>
      <c r="AZ303" s="272"/>
      <c r="BA303" s="272"/>
      <c r="BB303" s="272"/>
      <c r="BC303" s="272"/>
      <c r="BD303" s="272"/>
      <c r="BE303" s="272"/>
      <c r="BF303" s="272"/>
      <c r="BG303" s="272"/>
      <c r="BH303" s="272"/>
      <c r="BI303" s="272"/>
      <c r="BJ303" s="272"/>
      <c r="BK303" s="272"/>
      <c r="BL303" s="272"/>
      <c r="BM303" s="279"/>
      <c r="BN303" s="279"/>
      <c r="BO303" s="279"/>
      <c r="BP303" s="279"/>
      <c r="BQ303" s="279"/>
      <c r="BR303" s="279"/>
    </row>
    <row r="304" spans="2:70" x14ac:dyDescent="0.35">
      <c r="B304" s="253"/>
      <c r="C304" s="242"/>
      <c r="D304" s="259"/>
      <c r="E304" s="259"/>
      <c r="F304" s="260"/>
      <c r="G304" s="260"/>
      <c r="J304" s="279"/>
      <c r="K304" s="279"/>
      <c r="L304" s="279"/>
      <c r="M304" s="279"/>
      <c r="N304" s="285"/>
      <c r="O304" s="279"/>
      <c r="P304" s="279"/>
      <c r="Q304" s="279"/>
      <c r="R304" s="279"/>
      <c r="S304" s="279"/>
      <c r="T304" s="279"/>
      <c r="U304" s="279"/>
      <c r="V304" s="279"/>
      <c r="W304" s="279"/>
      <c r="X304" s="279"/>
      <c r="Y304" s="279"/>
      <c r="Z304" s="279"/>
      <c r="AA304" s="279"/>
      <c r="AB304" s="279"/>
      <c r="AC304" s="279"/>
      <c r="AD304" s="279"/>
      <c r="AE304" s="279"/>
      <c r="AF304" s="279"/>
      <c r="AG304" s="279"/>
      <c r="AH304" s="279"/>
      <c r="AI304" s="279"/>
      <c r="AJ304" s="279"/>
      <c r="AK304" s="279"/>
      <c r="AL304" s="279"/>
      <c r="AM304" s="279"/>
      <c r="AN304" s="279"/>
      <c r="AO304" s="279"/>
      <c r="AP304" s="279"/>
      <c r="AQ304" s="279"/>
      <c r="AR304" s="279"/>
      <c r="AS304" s="279"/>
      <c r="AT304" s="279"/>
      <c r="AU304" s="279"/>
      <c r="AV304" s="279"/>
      <c r="AW304" s="279"/>
      <c r="AX304" s="279"/>
      <c r="AY304" s="279"/>
      <c r="AZ304" s="279"/>
      <c r="BA304" s="279"/>
      <c r="BB304" s="279"/>
      <c r="BC304" s="279"/>
      <c r="BD304" s="279"/>
      <c r="BE304" s="279"/>
      <c r="BF304" s="279"/>
      <c r="BG304" s="279"/>
      <c r="BH304" s="279"/>
      <c r="BI304" s="279"/>
      <c r="BJ304" s="279"/>
      <c r="BK304" s="279"/>
      <c r="BL304" s="279"/>
      <c r="BM304" s="279"/>
      <c r="BN304" s="279"/>
      <c r="BO304" s="279"/>
      <c r="BP304" s="279"/>
      <c r="BQ304" s="279"/>
      <c r="BR304" s="279"/>
    </row>
    <row r="305" spans="2:70" x14ac:dyDescent="0.35">
      <c r="B305" s="253"/>
      <c r="C305" s="242"/>
      <c r="D305" s="259"/>
      <c r="E305" s="259"/>
      <c r="F305" s="260"/>
      <c r="G305" s="260"/>
      <c r="J305" s="279"/>
      <c r="K305" s="279"/>
      <c r="L305" s="279"/>
      <c r="M305" s="279"/>
      <c r="N305" s="285"/>
      <c r="O305" s="279"/>
      <c r="P305" s="279"/>
      <c r="Q305" s="279"/>
      <c r="R305" s="279"/>
      <c r="S305" s="279"/>
      <c r="T305" s="279"/>
      <c r="U305" s="279"/>
      <c r="V305" s="279"/>
      <c r="W305" s="279"/>
      <c r="X305" s="279"/>
      <c r="Y305" s="279"/>
      <c r="Z305" s="279"/>
      <c r="AA305" s="279"/>
      <c r="AB305" s="279"/>
      <c r="AC305" s="279"/>
      <c r="AD305" s="279"/>
      <c r="AE305" s="279"/>
      <c r="AF305" s="279"/>
      <c r="AG305" s="279"/>
      <c r="AH305" s="279"/>
      <c r="AI305" s="279"/>
      <c r="AJ305" s="279"/>
      <c r="AK305" s="279"/>
      <c r="AL305" s="279"/>
      <c r="AM305" s="279"/>
      <c r="AN305" s="279"/>
      <c r="AO305" s="279"/>
      <c r="AP305" s="279"/>
      <c r="AQ305" s="279"/>
      <c r="AR305" s="279"/>
      <c r="AS305" s="279"/>
      <c r="AT305" s="279"/>
      <c r="AU305" s="279"/>
      <c r="AV305" s="279"/>
      <c r="AW305" s="279"/>
      <c r="AX305" s="279"/>
      <c r="AY305" s="279"/>
      <c r="AZ305" s="279"/>
      <c r="BA305" s="279"/>
      <c r="BB305" s="279"/>
      <c r="BC305" s="279"/>
      <c r="BD305" s="279"/>
      <c r="BE305" s="279"/>
      <c r="BF305" s="279"/>
      <c r="BG305" s="279"/>
      <c r="BH305" s="279"/>
      <c r="BI305" s="279"/>
      <c r="BJ305" s="279"/>
      <c r="BK305" s="279"/>
      <c r="BL305" s="279"/>
      <c r="BM305" s="279"/>
      <c r="BN305" s="279"/>
      <c r="BO305" s="279"/>
      <c r="BP305" s="279"/>
      <c r="BQ305" s="279"/>
      <c r="BR305" s="279"/>
    </row>
    <row r="306" spans="2:70" x14ac:dyDescent="0.35">
      <c r="B306" s="286"/>
      <c r="C306" s="242"/>
      <c r="D306" s="259"/>
      <c r="E306" s="259"/>
      <c r="F306" s="260"/>
      <c r="G306" s="260"/>
      <c r="H306" s="267"/>
      <c r="I306" s="268"/>
      <c r="J306" s="269"/>
      <c r="K306" s="269"/>
      <c r="L306" s="269"/>
      <c r="M306" s="269"/>
      <c r="N306" s="270"/>
      <c r="O306" s="269"/>
      <c r="P306" s="269"/>
      <c r="Q306" s="269"/>
      <c r="R306" s="269"/>
      <c r="S306" s="269"/>
      <c r="T306" s="269"/>
      <c r="U306" s="269"/>
      <c r="V306" s="269"/>
      <c r="W306" s="269"/>
      <c r="X306" s="269"/>
      <c r="Y306" s="269"/>
      <c r="Z306" s="269"/>
      <c r="AA306" s="269"/>
      <c r="AB306" s="269"/>
      <c r="AC306" s="269"/>
      <c r="AD306" s="269"/>
      <c r="AE306" s="269"/>
      <c r="AF306" s="269"/>
      <c r="AG306" s="269"/>
      <c r="AH306" s="269"/>
      <c r="AI306" s="269"/>
      <c r="AJ306" s="269"/>
      <c r="AK306" s="269"/>
      <c r="AL306" s="269"/>
      <c r="AM306" s="269"/>
      <c r="AN306" s="269"/>
      <c r="AO306" s="269"/>
      <c r="AP306" s="269"/>
      <c r="AQ306" s="269"/>
      <c r="AR306" s="269"/>
      <c r="AS306" s="269"/>
      <c r="AT306" s="269"/>
      <c r="AU306" s="269"/>
      <c r="AV306" s="269"/>
      <c r="AW306" s="269"/>
      <c r="AX306" s="269"/>
      <c r="AY306" s="269"/>
      <c r="AZ306" s="269"/>
      <c r="BA306" s="269"/>
      <c r="BB306" s="269"/>
      <c r="BC306" s="269"/>
      <c r="BD306" s="269"/>
      <c r="BE306" s="269"/>
      <c r="BF306" s="269"/>
      <c r="BG306" s="269"/>
      <c r="BH306" s="269"/>
      <c r="BI306" s="269"/>
      <c r="BJ306" s="269"/>
      <c r="BK306" s="269"/>
      <c r="BL306" s="269"/>
      <c r="BM306" s="279"/>
      <c r="BN306" s="279"/>
      <c r="BO306" s="279"/>
      <c r="BP306" s="279"/>
      <c r="BQ306" s="279"/>
      <c r="BR306" s="279"/>
    </row>
    <row r="307" spans="2:70" x14ac:dyDescent="0.35">
      <c r="B307" s="287"/>
      <c r="C307" s="242"/>
      <c r="D307" s="259"/>
      <c r="E307" s="259"/>
      <c r="F307" s="260"/>
      <c r="G307" s="260"/>
      <c r="H307" s="267"/>
      <c r="I307" s="268"/>
      <c r="J307" s="269"/>
      <c r="K307" s="269"/>
      <c r="L307" s="269"/>
      <c r="M307" s="269"/>
      <c r="N307" s="270"/>
      <c r="O307" s="269"/>
      <c r="P307" s="269"/>
      <c r="Q307" s="269"/>
      <c r="R307" s="269"/>
      <c r="S307" s="269"/>
      <c r="T307" s="269"/>
      <c r="U307" s="269"/>
      <c r="V307" s="269"/>
      <c r="W307" s="269"/>
      <c r="X307" s="269"/>
      <c r="Y307" s="269"/>
      <c r="Z307" s="269"/>
      <c r="AA307" s="269"/>
      <c r="AB307" s="269"/>
      <c r="AC307" s="269"/>
      <c r="AD307" s="269"/>
      <c r="AE307" s="269"/>
      <c r="AF307" s="269"/>
      <c r="AG307" s="269"/>
      <c r="AH307" s="269"/>
      <c r="AI307" s="269"/>
      <c r="AJ307" s="269"/>
      <c r="AK307" s="269"/>
      <c r="AL307" s="269"/>
      <c r="AM307" s="269"/>
      <c r="AN307" s="269"/>
      <c r="AO307" s="269"/>
      <c r="AP307" s="269"/>
      <c r="AQ307" s="269"/>
      <c r="AR307" s="269"/>
      <c r="AS307" s="269"/>
      <c r="AT307" s="269"/>
      <c r="AU307" s="269"/>
      <c r="AV307" s="269"/>
      <c r="AW307" s="269"/>
      <c r="AX307" s="269"/>
      <c r="AY307" s="269"/>
      <c r="AZ307" s="269"/>
      <c r="BA307" s="269"/>
      <c r="BB307" s="269"/>
      <c r="BC307" s="269"/>
      <c r="BD307" s="269"/>
      <c r="BE307" s="269"/>
      <c r="BF307" s="269"/>
      <c r="BG307" s="269"/>
      <c r="BH307" s="269"/>
      <c r="BI307" s="269"/>
      <c r="BJ307" s="269"/>
      <c r="BK307" s="269"/>
      <c r="BL307" s="269"/>
      <c r="BM307" s="279"/>
      <c r="BN307" s="279"/>
      <c r="BO307" s="279"/>
      <c r="BP307" s="279"/>
      <c r="BQ307" s="279"/>
      <c r="BR307" s="279"/>
    </row>
    <row r="308" spans="2:70" x14ac:dyDescent="0.35">
      <c r="B308" s="287"/>
      <c r="C308" s="242"/>
      <c r="D308" s="259"/>
      <c r="E308" s="259"/>
      <c r="F308" s="260"/>
      <c r="G308" s="260"/>
      <c r="J308" s="284"/>
      <c r="K308" s="284"/>
      <c r="L308" s="284"/>
      <c r="M308" s="279"/>
      <c r="N308" s="285"/>
      <c r="O308" s="284"/>
      <c r="P308" s="284"/>
      <c r="Q308" s="284"/>
      <c r="R308" s="284"/>
      <c r="S308" s="284"/>
      <c r="T308" s="284"/>
      <c r="U308" s="284"/>
      <c r="V308" s="284"/>
      <c r="W308" s="284"/>
      <c r="X308" s="284"/>
      <c r="Y308" s="284"/>
      <c r="Z308" s="284"/>
      <c r="AA308" s="279"/>
      <c r="AB308" s="279"/>
      <c r="AC308" s="284"/>
      <c r="AD308" s="284"/>
      <c r="AE308" s="284"/>
      <c r="AF308" s="284"/>
      <c r="AG308" s="284"/>
      <c r="AH308" s="284"/>
      <c r="AI308" s="284"/>
      <c r="AJ308" s="284"/>
      <c r="AK308" s="284"/>
      <c r="AL308" s="284"/>
      <c r="AM308" s="284"/>
      <c r="AN308" s="284"/>
      <c r="AO308" s="284"/>
      <c r="AP308" s="284"/>
      <c r="AQ308" s="284"/>
      <c r="AR308" s="284"/>
      <c r="AS308" s="284"/>
      <c r="AT308" s="284"/>
      <c r="AU308" s="284"/>
      <c r="AV308" s="284"/>
      <c r="AW308" s="284"/>
      <c r="AX308" s="284"/>
      <c r="AY308" s="284"/>
      <c r="AZ308" s="284"/>
      <c r="BA308" s="284"/>
      <c r="BB308" s="284"/>
      <c r="BC308" s="284"/>
      <c r="BD308" s="284"/>
      <c r="BE308" s="284"/>
      <c r="BF308" s="284"/>
      <c r="BG308" s="284"/>
      <c r="BH308" s="284"/>
      <c r="BI308" s="284"/>
      <c r="BJ308" s="284"/>
      <c r="BK308" s="284"/>
      <c r="BL308" s="284"/>
      <c r="BM308" s="279"/>
      <c r="BN308" s="279"/>
      <c r="BO308" s="279"/>
      <c r="BP308" s="279"/>
      <c r="BQ308" s="279"/>
      <c r="BR308" s="279"/>
    </row>
    <row r="309" spans="2:70" x14ac:dyDescent="0.35">
      <c r="B309" s="287"/>
      <c r="C309" s="242"/>
      <c r="D309" s="259"/>
      <c r="E309" s="259"/>
      <c r="F309" s="260"/>
      <c r="G309" s="260"/>
      <c r="J309" s="284"/>
      <c r="K309" s="284"/>
      <c r="L309" s="284"/>
      <c r="M309" s="279"/>
      <c r="N309" s="285"/>
      <c r="O309" s="284"/>
      <c r="P309" s="284"/>
      <c r="Q309" s="284"/>
      <c r="R309" s="284"/>
      <c r="S309" s="284"/>
      <c r="T309" s="284"/>
      <c r="U309" s="284"/>
      <c r="V309" s="284"/>
      <c r="W309" s="284"/>
      <c r="X309" s="284"/>
      <c r="Y309" s="284"/>
      <c r="Z309" s="284"/>
      <c r="AA309" s="279"/>
      <c r="AB309" s="279"/>
      <c r="AC309" s="284"/>
      <c r="AD309" s="284"/>
      <c r="AE309" s="284"/>
      <c r="AF309" s="284"/>
      <c r="AG309" s="284"/>
      <c r="AH309" s="284"/>
      <c r="AI309" s="284"/>
      <c r="AJ309" s="284"/>
      <c r="AK309" s="284"/>
      <c r="AL309" s="284"/>
      <c r="AM309" s="284"/>
      <c r="AN309" s="284"/>
      <c r="AO309" s="284"/>
      <c r="AP309" s="284"/>
      <c r="AQ309" s="284"/>
      <c r="AR309" s="284"/>
      <c r="AS309" s="284"/>
      <c r="AT309" s="284"/>
      <c r="AU309" s="284"/>
      <c r="AV309" s="284"/>
      <c r="AW309" s="284"/>
      <c r="AX309" s="284"/>
      <c r="AY309" s="284"/>
      <c r="AZ309" s="284"/>
      <c r="BA309" s="284"/>
      <c r="BB309" s="284"/>
      <c r="BC309" s="284"/>
      <c r="BD309" s="284"/>
      <c r="BE309" s="284"/>
      <c r="BF309" s="284"/>
      <c r="BG309" s="284"/>
      <c r="BH309" s="284"/>
      <c r="BI309" s="284"/>
      <c r="BJ309" s="284"/>
      <c r="BK309" s="284"/>
      <c r="BL309" s="284"/>
      <c r="BM309" s="279"/>
      <c r="BN309" s="279"/>
      <c r="BO309" s="279"/>
      <c r="BP309" s="279"/>
      <c r="BQ309" s="279"/>
      <c r="BR309" s="279"/>
    </row>
    <row r="310" spans="2:70" x14ac:dyDescent="0.35">
      <c r="B310" s="287"/>
      <c r="C310" s="242"/>
      <c r="D310" s="259"/>
      <c r="E310" s="259"/>
      <c r="F310" s="260"/>
      <c r="G310" s="260"/>
      <c r="J310" s="279"/>
      <c r="K310" s="279"/>
      <c r="L310" s="279"/>
      <c r="M310" s="279"/>
      <c r="N310" s="285"/>
      <c r="O310" s="279"/>
      <c r="P310" s="279"/>
      <c r="Q310" s="279"/>
      <c r="R310" s="279"/>
      <c r="S310" s="279"/>
      <c r="T310" s="279"/>
      <c r="U310" s="279"/>
      <c r="V310" s="279"/>
      <c r="W310" s="279"/>
      <c r="X310" s="279"/>
      <c r="Y310" s="279"/>
      <c r="Z310" s="279"/>
      <c r="AA310" s="279"/>
      <c r="AB310" s="279"/>
      <c r="AC310" s="279"/>
      <c r="AD310" s="279"/>
      <c r="AE310" s="279"/>
      <c r="AF310" s="279"/>
      <c r="AG310" s="279"/>
      <c r="AH310" s="279"/>
      <c r="AI310" s="279"/>
      <c r="AJ310" s="279"/>
      <c r="AK310" s="279"/>
      <c r="AL310" s="279"/>
      <c r="AM310" s="279"/>
      <c r="AN310" s="279"/>
      <c r="AO310" s="279"/>
      <c r="AP310" s="279"/>
      <c r="AQ310" s="279"/>
      <c r="AR310" s="279"/>
      <c r="AS310" s="279"/>
      <c r="AT310" s="279"/>
      <c r="AU310" s="279"/>
      <c r="AV310" s="279"/>
      <c r="AW310" s="279"/>
      <c r="AX310" s="279"/>
      <c r="AY310" s="279"/>
      <c r="AZ310" s="279"/>
      <c r="BA310" s="279"/>
      <c r="BB310" s="279"/>
      <c r="BC310" s="279"/>
      <c r="BD310" s="279"/>
      <c r="BE310" s="279"/>
      <c r="BF310" s="279"/>
      <c r="BG310" s="279"/>
      <c r="BH310" s="279"/>
      <c r="BI310" s="279"/>
      <c r="BJ310" s="279"/>
      <c r="BK310" s="279"/>
      <c r="BL310" s="279"/>
      <c r="BM310" s="279"/>
      <c r="BN310" s="279"/>
      <c r="BO310" s="279"/>
      <c r="BP310" s="279"/>
      <c r="BQ310" s="279"/>
      <c r="BR310" s="279"/>
    </row>
    <row r="311" spans="2:70" x14ac:dyDescent="0.35">
      <c r="B311" s="286"/>
      <c r="C311" s="242"/>
      <c r="D311" s="259"/>
      <c r="E311" s="259"/>
      <c r="F311" s="260"/>
      <c r="G311" s="260"/>
      <c r="H311" s="243"/>
      <c r="I311" s="244"/>
      <c r="J311" s="272"/>
      <c r="K311" s="272"/>
      <c r="L311" s="272"/>
      <c r="M311" s="272"/>
      <c r="N311" s="273"/>
      <c r="O311" s="272"/>
      <c r="P311" s="272"/>
      <c r="Q311" s="272"/>
      <c r="R311" s="272"/>
      <c r="S311" s="272"/>
      <c r="T311" s="272"/>
      <c r="U311" s="272"/>
      <c r="V311" s="272"/>
      <c r="W311" s="272"/>
      <c r="X311" s="272"/>
      <c r="Y311" s="272"/>
      <c r="Z311" s="272"/>
      <c r="AA311" s="272"/>
      <c r="AB311" s="272"/>
      <c r="AC311" s="272"/>
      <c r="AD311" s="272"/>
      <c r="AE311" s="272"/>
      <c r="AF311" s="272"/>
      <c r="AG311" s="272"/>
      <c r="AH311" s="272"/>
      <c r="AI311" s="272"/>
      <c r="AJ311" s="272"/>
      <c r="AK311" s="272"/>
      <c r="AL311" s="272"/>
      <c r="AM311" s="272"/>
      <c r="AN311" s="272"/>
      <c r="AO311" s="272"/>
      <c r="AP311" s="272"/>
      <c r="AQ311" s="272"/>
      <c r="AR311" s="272"/>
      <c r="AS311" s="272"/>
      <c r="AT311" s="272"/>
      <c r="AU311" s="272"/>
      <c r="AV311" s="272"/>
      <c r="AW311" s="272"/>
      <c r="AX311" s="272"/>
      <c r="AY311" s="272"/>
      <c r="AZ311" s="272"/>
      <c r="BA311" s="272"/>
      <c r="BB311" s="272"/>
      <c r="BC311" s="272"/>
      <c r="BD311" s="272"/>
      <c r="BE311" s="272"/>
      <c r="BF311" s="272"/>
      <c r="BG311" s="272"/>
      <c r="BH311" s="272"/>
      <c r="BI311" s="272"/>
      <c r="BJ311" s="272"/>
      <c r="BK311" s="272"/>
      <c r="BL311" s="272"/>
      <c r="BM311" s="279"/>
      <c r="BN311" s="279"/>
      <c r="BO311" s="279"/>
      <c r="BP311" s="279"/>
      <c r="BQ311" s="279"/>
      <c r="BR311" s="279"/>
    </row>
    <row r="312" spans="2:70" x14ac:dyDescent="0.35">
      <c r="B312" s="253"/>
      <c r="C312" s="242"/>
      <c r="D312" s="259"/>
      <c r="E312" s="259"/>
      <c r="F312" s="260"/>
      <c r="G312" s="260"/>
      <c r="J312" s="279"/>
      <c r="K312" s="279"/>
      <c r="L312" s="279"/>
      <c r="M312" s="279"/>
      <c r="N312" s="285"/>
      <c r="O312" s="279"/>
      <c r="P312" s="279"/>
      <c r="Q312" s="279"/>
      <c r="R312" s="279"/>
      <c r="S312" s="279"/>
      <c r="T312" s="279"/>
      <c r="U312" s="279"/>
      <c r="V312" s="279"/>
      <c r="W312" s="279"/>
      <c r="X312" s="279"/>
      <c r="Y312" s="279"/>
      <c r="Z312" s="279"/>
      <c r="AA312" s="279"/>
      <c r="AB312" s="279"/>
      <c r="AC312" s="279"/>
      <c r="AD312" s="279"/>
      <c r="AE312" s="279"/>
      <c r="AF312" s="279"/>
      <c r="AG312" s="279"/>
      <c r="AH312" s="279"/>
      <c r="AI312" s="279"/>
      <c r="AJ312" s="279"/>
      <c r="AK312" s="279"/>
      <c r="AL312" s="279"/>
      <c r="AM312" s="279"/>
      <c r="AN312" s="279"/>
      <c r="AO312" s="279"/>
      <c r="AP312" s="279"/>
      <c r="AQ312" s="279"/>
      <c r="AR312" s="279"/>
      <c r="AS312" s="279"/>
      <c r="AT312" s="279"/>
      <c r="AU312" s="279"/>
      <c r="AV312" s="279"/>
      <c r="AW312" s="279"/>
      <c r="AX312" s="279"/>
      <c r="AY312" s="279"/>
      <c r="AZ312" s="279"/>
      <c r="BA312" s="279"/>
      <c r="BB312" s="279"/>
      <c r="BC312" s="279"/>
      <c r="BD312" s="279"/>
      <c r="BE312" s="279"/>
      <c r="BF312" s="279"/>
      <c r="BG312" s="279"/>
      <c r="BH312" s="279"/>
      <c r="BI312" s="279"/>
      <c r="BJ312" s="279"/>
      <c r="BK312" s="279"/>
      <c r="BL312" s="279"/>
      <c r="BM312" s="279"/>
      <c r="BN312" s="279"/>
      <c r="BO312" s="279"/>
      <c r="BP312" s="279"/>
      <c r="BQ312" s="279"/>
      <c r="BR312" s="279"/>
    </row>
    <row r="313" spans="2:70" x14ac:dyDescent="0.35">
      <c r="B313" s="253"/>
      <c r="C313" s="242"/>
      <c r="D313" s="259"/>
      <c r="E313" s="259"/>
      <c r="F313" s="260"/>
      <c r="G313" s="260"/>
      <c r="J313" s="279"/>
      <c r="K313" s="279"/>
      <c r="L313" s="279"/>
      <c r="M313" s="279"/>
      <c r="N313" s="285"/>
      <c r="O313" s="279"/>
      <c r="P313" s="279"/>
      <c r="Q313" s="279"/>
      <c r="R313" s="279"/>
      <c r="S313" s="279"/>
      <c r="T313" s="279"/>
      <c r="U313" s="279"/>
      <c r="V313" s="279"/>
      <c r="W313" s="279"/>
      <c r="X313" s="279"/>
      <c r="Y313" s="279"/>
      <c r="Z313" s="279"/>
      <c r="AA313" s="279"/>
      <c r="AB313" s="279"/>
      <c r="AC313" s="279"/>
      <c r="AD313" s="279"/>
      <c r="AE313" s="279"/>
      <c r="AF313" s="279"/>
      <c r="AG313" s="279"/>
      <c r="AH313" s="279"/>
      <c r="AI313" s="279"/>
      <c r="AJ313" s="279"/>
      <c r="AK313" s="279"/>
      <c r="AL313" s="279"/>
      <c r="AM313" s="279"/>
      <c r="AN313" s="279"/>
      <c r="AO313" s="279"/>
      <c r="AP313" s="279"/>
      <c r="AQ313" s="279"/>
      <c r="AR313" s="279"/>
      <c r="AS313" s="279"/>
      <c r="AT313" s="279"/>
      <c r="AU313" s="279"/>
      <c r="AV313" s="279"/>
      <c r="AW313" s="279"/>
      <c r="AX313" s="279"/>
      <c r="AY313" s="279"/>
      <c r="AZ313" s="279"/>
      <c r="BA313" s="279"/>
      <c r="BB313" s="279"/>
      <c r="BC313" s="279"/>
      <c r="BD313" s="279"/>
      <c r="BE313" s="279"/>
      <c r="BF313" s="279"/>
      <c r="BG313" s="279"/>
      <c r="BH313" s="279"/>
      <c r="BI313" s="279"/>
      <c r="BJ313" s="279"/>
      <c r="BK313" s="279"/>
      <c r="BL313" s="279"/>
      <c r="BM313" s="279"/>
      <c r="BN313" s="279"/>
      <c r="BO313" s="279"/>
      <c r="BP313" s="279"/>
      <c r="BQ313" s="279"/>
      <c r="BR313" s="279"/>
    </row>
    <row r="314" spans="2:70" x14ac:dyDescent="0.35">
      <c r="B314" s="253"/>
      <c r="C314" s="242"/>
      <c r="D314" s="259"/>
      <c r="E314" s="259"/>
      <c r="F314" s="260"/>
      <c r="G314" s="260"/>
      <c r="J314" s="279"/>
      <c r="K314" s="279"/>
      <c r="L314" s="279"/>
      <c r="M314" s="279"/>
      <c r="N314" s="285"/>
      <c r="O314" s="279"/>
      <c r="P314" s="279"/>
      <c r="Q314" s="279"/>
      <c r="R314" s="279"/>
      <c r="S314" s="279"/>
      <c r="T314" s="279"/>
      <c r="U314" s="279"/>
      <c r="V314" s="279"/>
      <c r="W314" s="279"/>
      <c r="X314" s="279"/>
      <c r="Y314" s="279"/>
      <c r="Z314" s="279"/>
      <c r="AA314" s="279"/>
      <c r="AB314" s="279"/>
      <c r="AC314" s="279"/>
      <c r="AD314" s="279"/>
      <c r="AE314" s="279"/>
      <c r="AF314" s="279"/>
      <c r="AG314" s="279"/>
      <c r="AH314" s="279"/>
      <c r="AI314" s="279"/>
      <c r="AJ314" s="279"/>
      <c r="AK314" s="279"/>
      <c r="AL314" s="279"/>
      <c r="AM314" s="279"/>
      <c r="AN314" s="279"/>
      <c r="AO314" s="279"/>
      <c r="AP314" s="279"/>
      <c r="AQ314" s="279"/>
      <c r="AR314" s="279"/>
      <c r="AS314" s="279"/>
      <c r="AT314" s="279"/>
      <c r="AU314" s="279"/>
      <c r="AV314" s="279"/>
      <c r="AW314" s="279"/>
      <c r="AX314" s="279"/>
      <c r="AY314" s="279"/>
      <c r="AZ314" s="279"/>
      <c r="BA314" s="279"/>
      <c r="BB314" s="279"/>
      <c r="BC314" s="279"/>
      <c r="BD314" s="279"/>
      <c r="BE314" s="279"/>
      <c r="BF314" s="279"/>
      <c r="BG314" s="279"/>
      <c r="BH314" s="279"/>
      <c r="BI314" s="279"/>
      <c r="BJ314" s="279"/>
      <c r="BK314" s="279"/>
      <c r="BL314" s="279"/>
      <c r="BM314" s="279"/>
      <c r="BN314" s="279"/>
      <c r="BO314" s="279"/>
      <c r="BP314" s="279"/>
      <c r="BQ314" s="279"/>
      <c r="BR314" s="279"/>
    </row>
    <row r="315" spans="2:70" x14ac:dyDescent="0.35">
      <c r="B315" s="253"/>
      <c r="C315" s="242"/>
      <c r="D315" s="259"/>
      <c r="E315" s="259"/>
      <c r="F315" s="260"/>
      <c r="G315" s="260"/>
      <c r="J315" s="279"/>
      <c r="K315" s="279"/>
      <c r="L315" s="279"/>
      <c r="M315" s="279"/>
      <c r="N315" s="285"/>
      <c r="O315" s="279"/>
      <c r="P315" s="279"/>
      <c r="Q315" s="279"/>
      <c r="R315" s="279"/>
      <c r="S315" s="279"/>
      <c r="T315" s="279"/>
      <c r="U315" s="279"/>
      <c r="V315" s="279"/>
      <c r="W315" s="279"/>
      <c r="X315" s="279"/>
      <c r="Y315" s="279"/>
      <c r="Z315" s="279"/>
      <c r="AA315" s="279"/>
      <c r="AB315" s="279"/>
      <c r="AC315" s="279"/>
      <c r="AD315" s="279"/>
      <c r="AE315" s="279"/>
      <c r="AF315" s="279"/>
      <c r="AG315" s="279"/>
      <c r="AH315" s="279"/>
      <c r="AI315" s="279"/>
      <c r="AJ315" s="279"/>
      <c r="AK315" s="279"/>
      <c r="AL315" s="279"/>
      <c r="AM315" s="279"/>
      <c r="AN315" s="279"/>
      <c r="AO315" s="279"/>
      <c r="AP315" s="279"/>
      <c r="AQ315" s="279"/>
      <c r="AR315" s="279"/>
      <c r="AS315" s="279"/>
      <c r="AT315" s="279"/>
      <c r="AU315" s="279"/>
      <c r="AV315" s="279"/>
      <c r="AW315" s="279"/>
      <c r="AX315" s="279"/>
      <c r="AY315" s="279"/>
      <c r="AZ315" s="279"/>
      <c r="BA315" s="279"/>
      <c r="BB315" s="279"/>
      <c r="BC315" s="279"/>
      <c r="BD315" s="279"/>
      <c r="BE315" s="279"/>
      <c r="BF315" s="279"/>
      <c r="BG315" s="279"/>
      <c r="BH315" s="279"/>
      <c r="BI315" s="279"/>
      <c r="BJ315" s="279"/>
      <c r="BK315" s="279"/>
      <c r="BL315" s="279"/>
      <c r="BM315" s="279"/>
      <c r="BN315" s="279"/>
      <c r="BO315" s="279"/>
      <c r="BP315" s="279"/>
      <c r="BQ315" s="279"/>
      <c r="BR315" s="279"/>
    </row>
    <row r="316" spans="2:70" x14ac:dyDescent="0.35">
      <c r="B316" s="253"/>
      <c r="C316" s="242"/>
      <c r="D316" s="259"/>
      <c r="E316" s="259"/>
      <c r="F316" s="260"/>
      <c r="G316" s="260"/>
      <c r="J316" s="279"/>
      <c r="K316" s="279"/>
      <c r="L316" s="279"/>
      <c r="M316" s="279"/>
      <c r="N316" s="285"/>
      <c r="O316" s="279"/>
      <c r="P316" s="279"/>
      <c r="Q316" s="279"/>
      <c r="R316" s="279"/>
      <c r="S316" s="279"/>
      <c r="T316" s="279"/>
      <c r="U316" s="279"/>
      <c r="V316" s="279"/>
      <c r="W316" s="279"/>
      <c r="X316" s="279"/>
      <c r="Y316" s="279"/>
      <c r="Z316" s="279"/>
      <c r="AA316" s="279"/>
      <c r="AB316" s="279"/>
      <c r="AC316" s="279"/>
      <c r="AD316" s="279"/>
      <c r="AE316" s="279"/>
      <c r="AF316" s="279"/>
      <c r="AG316" s="279"/>
      <c r="AH316" s="279"/>
      <c r="AI316" s="279"/>
      <c r="AJ316" s="279"/>
      <c r="AK316" s="279"/>
      <c r="AL316" s="279"/>
      <c r="AM316" s="279"/>
      <c r="AN316" s="279"/>
      <c r="AO316" s="279"/>
      <c r="AP316" s="279"/>
      <c r="AQ316" s="279"/>
      <c r="AR316" s="279"/>
      <c r="AS316" s="279"/>
      <c r="AT316" s="279"/>
      <c r="AU316" s="279"/>
      <c r="AV316" s="279"/>
      <c r="AW316" s="279"/>
      <c r="AX316" s="279"/>
      <c r="AY316" s="279"/>
      <c r="AZ316" s="279"/>
      <c r="BA316" s="279"/>
      <c r="BB316" s="279"/>
      <c r="BC316" s="279"/>
      <c r="BD316" s="279"/>
      <c r="BE316" s="279"/>
      <c r="BF316" s="279"/>
      <c r="BG316" s="279"/>
      <c r="BH316" s="279"/>
      <c r="BI316" s="279"/>
      <c r="BJ316" s="279"/>
      <c r="BK316" s="279"/>
      <c r="BL316" s="279"/>
      <c r="BM316" s="279"/>
      <c r="BN316" s="279"/>
      <c r="BO316" s="279"/>
      <c r="BP316" s="279"/>
      <c r="BQ316" s="279"/>
      <c r="BR316" s="279"/>
    </row>
    <row r="317" spans="2:70" x14ac:dyDescent="0.35">
      <c r="B317" s="253"/>
      <c r="C317" s="242"/>
      <c r="D317" s="259"/>
      <c r="E317" s="259"/>
      <c r="F317" s="260"/>
      <c r="G317" s="260"/>
      <c r="J317" s="279"/>
      <c r="K317" s="279"/>
      <c r="L317" s="279"/>
      <c r="M317" s="279"/>
      <c r="N317" s="285"/>
      <c r="O317" s="279"/>
      <c r="P317" s="279"/>
      <c r="Q317" s="279"/>
      <c r="R317" s="279"/>
      <c r="S317" s="279"/>
      <c r="T317" s="279"/>
      <c r="U317" s="279"/>
      <c r="V317" s="279"/>
      <c r="W317" s="279"/>
      <c r="X317" s="279"/>
      <c r="Y317" s="279"/>
      <c r="Z317" s="279"/>
      <c r="AA317" s="279"/>
      <c r="AB317" s="279"/>
      <c r="AC317" s="279"/>
      <c r="AD317" s="279"/>
      <c r="AE317" s="279"/>
      <c r="AF317" s="279"/>
      <c r="AG317" s="279"/>
      <c r="AH317" s="279"/>
      <c r="AI317" s="279"/>
      <c r="AJ317" s="279"/>
      <c r="AK317" s="279"/>
      <c r="AL317" s="279"/>
      <c r="AM317" s="279"/>
      <c r="AN317" s="279"/>
      <c r="AO317" s="279"/>
      <c r="AP317" s="279"/>
      <c r="AQ317" s="279"/>
      <c r="AR317" s="279"/>
      <c r="AS317" s="279"/>
      <c r="AT317" s="279"/>
      <c r="AU317" s="279"/>
      <c r="AV317" s="279"/>
      <c r="AW317" s="279"/>
      <c r="AX317" s="279"/>
      <c r="AY317" s="279"/>
      <c r="AZ317" s="279"/>
      <c r="BA317" s="279"/>
      <c r="BB317" s="279"/>
      <c r="BC317" s="279"/>
      <c r="BD317" s="279"/>
      <c r="BE317" s="279"/>
      <c r="BF317" s="279"/>
      <c r="BG317" s="279"/>
      <c r="BH317" s="279"/>
      <c r="BI317" s="279"/>
      <c r="BJ317" s="279"/>
      <c r="BK317" s="279"/>
      <c r="BL317" s="279"/>
      <c r="BM317" s="279"/>
      <c r="BN317" s="279"/>
      <c r="BO317" s="279"/>
      <c r="BP317" s="279"/>
      <c r="BQ317" s="279"/>
      <c r="BR317" s="279"/>
    </row>
    <row r="318" spans="2:70" x14ac:dyDescent="0.35">
      <c r="B318" s="286"/>
      <c r="C318" s="242"/>
      <c r="D318" s="259"/>
      <c r="E318" s="259"/>
      <c r="F318" s="260"/>
      <c r="G318" s="260"/>
      <c r="J318" s="279"/>
      <c r="K318" s="279"/>
      <c r="L318" s="279"/>
      <c r="M318" s="279"/>
      <c r="N318" s="285"/>
      <c r="O318" s="279"/>
      <c r="P318" s="279"/>
      <c r="Q318" s="279"/>
      <c r="R318" s="279"/>
      <c r="S318" s="279"/>
      <c r="T318" s="279"/>
      <c r="U318" s="279"/>
      <c r="V318" s="279"/>
      <c r="W318" s="279"/>
      <c r="X318" s="279"/>
      <c r="Y318" s="279"/>
      <c r="Z318" s="279"/>
      <c r="AA318" s="279"/>
      <c r="AB318" s="279"/>
      <c r="AC318" s="279"/>
      <c r="AD318" s="279"/>
      <c r="AE318" s="279"/>
      <c r="AF318" s="279"/>
      <c r="AG318" s="279"/>
      <c r="AH318" s="279"/>
      <c r="AI318" s="279"/>
      <c r="AJ318" s="279"/>
      <c r="AK318" s="279"/>
      <c r="AL318" s="279"/>
      <c r="AM318" s="279"/>
      <c r="AN318" s="279"/>
      <c r="AO318" s="279"/>
      <c r="AP318" s="279"/>
      <c r="AQ318" s="279"/>
      <c r="AR318" s="279"/>
      <c r="AS318" s="279"/>
      <c r="AT318" s="279"/>
      <c r="AU318" s="279"/>
      <c r="AV318" s="279"/>
      <c r="AW318" s="279"/>
      <c r="AX318" s="279"/>
      <c r="AY318" s="279"/>
      <c r="AZ318" s="279"/>
      <c r="BA318" s="279"/>
      <c r="BB318" s="279"/>
      <c r="BC318" s="279"/>
      <c r="BD318" s="279"/>
      <c r="BE318" s="279"/>
      <c r="BF318" s="279"/>
      <c r="BG318" s="279"/>
      <c r="BH318" s="279"/>
      <c r="BI318" s="279"/>
      <c r="BJ318" s="279"/>
      <c r="BK318" s="279"/>
      <c r="BL318" s="279"/>
      <c r="BM318" s="279"/>
      <c r="BN318" s="279"/>
      <c r="BO318" s="279"/>
      <c r="BP318" s="279"/>
      <c r="BQ318" s="279"/>
      <c r="BR318" s="279"/>
    </row>
    <row r="319" spans="2:70" x14ac:dyDescent="0.35">
      <c r="B319" s="287"/>
      <c r="C319" s="242"/>
      <c r="D319" s="259"/>
      <c r="E319" s="259"/>
      <c r="F319" s="260"/>
      <c r="G319" s="260"/>
      <c r="J319" s="279"/>
      <c r="K319" s="279"/>
      <c r="L319" s="279"/>
      <c r="M319" s="279"/>
      <c r="N319" s="285"/>
      <c r="O319" s="279"/>
      <c r="P319" s="279"/>
      <c r="Q319" s="279"/>
      <c r="R319" s="279"/>
      <c r="S319" s="279"/>
      <c r="T319" s="279"/>
      <c r="U319" s="279"/>
      <c r="V319" s="279"/>
      <c r="W319" s="279"/>
      <c r="X319" s="279"/>
      <c r="Y319" s="279"/>
      <c r="Z319" s="279"/>
      <c r="AA319" s="279"/>
      <c r="AB319" s="279"/>
      <c r="AC319" s="279"/>
      <c r="AD319" s="279"/>
      <c r="AE319" s="279"/>
      <c r="AF319" s="279"/>
      <c r="AG319" s="279"/>
      <c r="AH319" s="279"/>
      <c r="AI319" s="279"/>
      <c r="AJ319" s="279"/>
      <c r="AK319" s="279"/>
      <c r="AL319" s="279"/>
      <c r="AM319" s="279"/>
      <c r="AN319" s="279"/>
      <c r="AO319" s="279"/>
      <c r="AP319" s="279"/>
      <c r="AQ319" s="279"/>
      <c r="AR319" s="279"/>
      <c r="AS319" s="279"/>
      <c r="AT319" s="279"/>
      <c r="AU319" s="279"/>
      <c r="AV319" s="279"/>
      <c r="AW319" s="279"/>
      <c r="AX319" s="279"/>
      <c r="AY319" s="279"/>
      <c r="AZ319" s="279"/>
      <c r="BA319" s="279"/>
      <c r="BB319" s="279"/>
      <c r="BC319" s="279"/>
      <c r="BD319" s="279"/>
      <c r="BE319" s="279"/>
      <c r="BF319" s="279"/>
      <c r="BG319" s="279"/>
      <c r="BH319" s="279"/>
      <c r="BI319" s="279"/>
      <c r="BJ319" s="279"/>
      <c r="BK319" s="279"/>
      <c r="BL319" s="279"/>
      <c r="BM319" s="279"/>
      <c r="BN319" s="279"/>
      <c r="BO319" s="279"/>
      <c r="BP319" s="279"/>
      <c r="BQ319" s="279"/>
      <c r="BR319" s="279"/>
    </row>
    <row r="320" spans="2:70" x14ac:dyDescent="0.35">
      <c r="B320" s="286"/>
      <c r="C320" s="242"/>
      <c r="D320" s="259"/>
      <c r="E320" s="259"/>
      <c r="F320" s="260"/>
      <c r="G320" s="260"/>
      <c r="H320" s="243"/>
      <c r="I320" s="244"/>
      <c r="J320" s="272"/>
      <c r="K320" s="272"/>
      <c r="L320" s="272"/>
      <c r="M320" s="272"/>
      <c r="N320" s="273"/>
      <c r="O320" s="272"/>
      <c r="P320" s="272"/>
      <c r="Q320" s="272"/>
      <c r="R320" s="272"/>
      <c r="S320" s="272"/>
      <c r="T320" s="272"/>
      <c r="U320" s="272"/>
      <c r="V320" s="272"/>
      <c r="W320" s="272"/>
      <c r="X320" s="272"/>
      <c r="Y320" s="272"/>
      <c r="Z320" s="272"/>
      <c r="AA320" s="272"/>
      <c r="AB320" s="272"/>
      <c r="AC320" s="272"/>
      <c r="AD320" s="272"/>
      <c r="AE320" s="272"/>
      <c r="AF320" s="272"/>
      <c r="AG320" s="272"/>
      <c r="AH320" s="272"/>
      <c r="AI320" s="272"/>
      <c r="AJ320" s="272"/>
      <c r="AK320" s="272"/>
      <c r="AL320" s="272"/>
      <c r="AM320" s="272"/>
      <c r="AN320" s="272"/>
      <c r="AO320" s="272"/>
      <c r="AP320" s="272"/>
      <c r="AQ320" s="272"/>
      <c r="AR320" s="272"/>
      <c r="AS320" s="272"/>
      <c r="AT320" s="272"/>
      <c r="AU320" s="272"/>
      <c r="AV320" s="272"/>
      <c r="AW320" s="272"/>
      <c r="AX320" s="272"/>
      <c r="AY320" s="272"/>
      <c r="AZ320" s="272"/>
      <c r="BA320" s="272"/>
      <c r="BB320" s="272"/>
      <c r="BC320" s="272"/>
      <c r="BD320" s="272"/>
      <c r="BE320" s="272"/>
      <c r="BF320" s="272"/>
      <c r="BG320" s="272"/>
      <c r="BH320" s="272"/>
      <c r="BI320" s="272"/>
      <c r="BJ320" s="272"/>
      <c r="BK320" s="272"/>
      <c r="BL320" s="272"/>
      <c r="BM320" s="279"/>
      <c r="BN320" s="279"/>
      <c r="BO320" s="279"/>
      <c r="BP320" s="279"/>
      <c r="BQ320" s="279"/>
      <c r="BR320" s="279"/>
    </row>
    <row r="321" spans="2:70" x14ac:dyDescent="0.35">
      <c r="B321" s="253"/>
      <c r="C321" s="242"/>
      <c r="D321" s="259"/>
      <c r="E321" s="259"/>
      <c r="F321" s="260"/>
      <c r="G321" s="260"/>
      <c r="J321" s="279"/>
      <c r="K321" s="279"/>
      <c r="L321" s="279"/>
      <c r="M321" s="279"/>
      <c r="N321" s="285"/>
      <c r="O321" s="279"/>
      <c r="P321" s="279"/>
      <c r="Q321" s="279"/>
      <c r="R321" s="279"/>
      <c r="S321" s="279"/>
      <c r="T321" s="279"/>
      <c r="U321" s="279"/>
      <c r="V321" s="279"/>
      <c r="W321" s="279"/>
      <c r="X321" s="279"/>
      <c r="Y321" s="279"/>
      <c r="Z321" s="279"/>
      <c r="AA321" s="279"/>
      <c r="AB321" s="279"/>
      <c r="AC321" s="279"/>
      <c r="AD321" s="279"/>
      <c r="AE321" s="279"/>
      <c r="AF321" s="279"/>
      <c r="AG321" s="279"/>
      <c r="AH321" s="279"/>
      <c r="AI321" s="279"/>
      <c r="AJ321" s="279"/>
      <c r="AK321" s="279"/>
      <c r="AL321" s="279"/>
      <c r="AM321" s="279"/>
      <c r="AN321" s="279"/>
      <c r="AO321" s="279"/>
      <c r="AP321" s="279"/>
      <c r="AQ321" s="279"/>
      <c r="AR321" s="279"/>
      <c r="AS321" s="279"/>
      <c r="AT321" s="279"/>
      <c r="AU321" s="279"/>
      <c r="AV321" s="279"/>
      <c r="AW321" s="279"/>
      <c r="AX321" s="279"/>
      <c r="AY321" s="279"/>
      <c r="AZ321" s="279"/>
      <c r="BA321" s="279"/>
      <c r="BB321" s="279"/>
      <c r="BC321" s="279"/>
      <c r="BD321" s="279"/>
      <c r="BE321" s="279"/>
      <c r="BF321" s="279"/>
      <c r="BG321" s="279"/>
      <c r="BH321" s="279"/>
      <c r="BI321" s="279"/>
      <c r="BJ321" s="279"/>
      <c r="BK321" s="279"/>
      <c r="BL321" s="279"/>
      <c r="BM321" s="279"/>
      <c r="BN321" s="279"/>
      <c r="BO321" s="279"/>
      <c r="BP321" s="279"/>
      <c r="BQ321" s="279"/>
      <c r="BR321" s="279"/>
    </row>
    <row r="322" spans="2:70" x14ac:dyDescent="0.35">
      <c r="B322" s="252"/>
      <c r="C322" s="242"/>
      <c r="D322" s="259"/>
      <c r="E322" s="259"/>
      <c r="F322" s="260"/>
      <c r="G322" s="260"/>
      <c r="H322" s="243"/>
      <c r="I322" s="244"/>
      <c r="J322" s="272"/>
      <c r="K322" s="272"/>
      <c r="L322" s="272"/>
      <c r="M322" s="272"/>
      <c r="N322" s="273"/>
      <c r="O322" s="272"/>
      <c r="P322" s="272"/>
      <c r="Q322" s="272"/>
      <c r="R322" s="272"/>
      <c r="S322" s="272"/>
      <c r="T322" s="272"/>
      <c r="U322" s="272"/>
      <c r="V322" s="272"/>
      <c r="W322" s="272"/>
      <c r="X322" s="272"/>
      <c r="Y322" s="272"/>
      <c r="Z322" s="272"/>
      <c r="AA322" s="272"/>
      <c r="AB322" s="272"/>
      <c r="AC322" s="272"/>
      <c r="AD322" s="272"/>
      <c r="AE322" s="272"/>
      <c r="AF322" s="272"/>
      <c r="AG322" s="272"/>
      <c r="AH322" s="272"/>
      <c r="AI322" s="272"/>
      <c r="AJ322" s="272"/>
      <c r="AK322" s="272"/>
      <c r="AL322" s="272"/>
      <c r="AM322" s="272"/>
      <c r="AN322" s="272"/>
      <c r="AO322" s="272"/>
      <c r="AP322" s="272"/>
      <c r="AQ322" s="272"/>
      <c r="AR322" s="272"/>
      <c r="AS322" s="272"/>
      <c r="AT322" s="272"/>
      <c r="AU322" s="272"/>
      <c r="AV322" s="272"/>
      <c r="AW322" s="272"/>
      <c r="AX322" s="272"/>
      <c r="AY322" s="272"/>
      <c r="AZ322" s="272"/>
      <c r="BA322" s="272"/>
      <c r="BB322" s="272"/>
      <c r="BC322" s="272"/>
      <c r="BD322" s="272"/>
      <c r="BE322" s="272"/>
      <c r="BF322" s="272"/>
      <c r="BG322" s="272"/>
      <c r="BH322" s="272"/>
      <c r="BI322" s="272"/>
      <c r="BJ322" s="272"/>
      <c r="BK322" s="272"/>
      <c r="BL322" s="272"/>
      <c r="BM322" s="279"/>
      <c r="BN322" s="279"/>
      <c r="BO322" s="279"/>
      <c r="BP322" s="279"/>
      <c r="BQ322" s="279"/>
      <c r="BR322" s="279"/>
    </row>
    <row r="323" spans="2:70" x14ac:dyDescent="0.35">
      <c r="B323" s="252"/>
      <c r="C323" s="242"/>
      <c r="D323" s="259"/>
      <c r="E323" s="259"/>
      <c r="F323" s="260"/>
      <c r="G323" s="260"/>
      <c r="J323" s="279"/>
      <c r="K323" s="279"/>
      <c r="L323" s="279"/>
      <c r="M323" s="279"/>
      <c r="N323" s="285"/>
      <c r="O323" s="279"/>
      <c r="P323" s="279"/>
      <c r="Q323" s="279"/>
      <c r="R323" s="279"/>
      <c r="S323" s="279"/>
      <c r="T323" s="279"/>
      <c r="U323" s="279"/>
      <c r="V323" s="279"/>
      <c r="W323" s="279"/>
      <c r="X323" s="279"/>
      <c r="Y323" s="279"/>
      <c r="Z323" s="279"/>
      <c r="AA323" s="279"/>
      <c r="AB323" s="279"/>
      <c r="AC323" s="279"/>
      <c r="AD323" s="279"/>
      <c r="AE323" s="279"/>
      <c r="AF323" s="279"/>
      <c r="AG323" s="279"/>
      <c r="AH323" s="279"/>
      <c r="AI323" s="279"/>
      <c r="AJ323" s="279"/>
      <c r="AK323" s="279"/>
      <c r="AL323" s="279"/>
      <c r="AM323" s="279"/>
      <c r="AN323" s="279"/>
      <c r="AO323" s="279"/>
      <c r="AP323" s="279"/>
      <c r="AQ323" s="279"/>
      <c r="AR323" s="279"/>
      <c r="AS323" s="279"/>
      <c r="AT323" s="279"/>
      <c r="AU323" s="279"/>
      <c r="AV323" s="279"/>
      <c r="AW323" s="279"/>
      <c r="AX323" s="279"/>
      <c r="AY323" s="279"/>
      <c r="AZ323" s="279"/>
      <c r="BA323" s="279"/>
      <c r="BB323" s="279"/>
      <c r="BC323" s="279"/>
      <c r="BD323" s="279"/>
      <c r="BE323" s="279"/>
      <c r="BF323" s="279"/>
      <c r="BG323" s="279"/>
      <c r="BH323" s="279"/>
      <c r="BI323" s="279"/>
      <c r="BJ323" s="279"/>
      <c r="BK323" s="279"/>
      <c r="BL323" s="279"/>
      <c r="BM323" s="279"/>
      <c r="BN323" s="279"/>
      <c r="BO323" s="279"/>
      <c r="BP323" s="279"/>
      <c r="BQ323" s="279"/>
      <c r="BR323" s="279"/>
    </row>
    <row r="324" spans="2:70" x14ac:dyDescent="0.35">
      <c r="B324" s="253"/>
      <c r="C324" s="242"/>
      <c r="D324" s="259"/>
      <c r="E324" s="259"/>
      <c r="F324" s="260"/>
      <c r="G324" s="260"/>
      <c r="J324" s="279"/>
      <c r="K324" s="279"/>
      <c r="L324" s="279"/>
      <c r="M324" s="279"/>
      <c r="N324" s="285"/>
      <c r="O324" s="279"/>
      <c r="P324" s="279"/>
      <c r="Q324" s="279"/>
      <c r="R324" s="279"/>
      <c r="S324" s="279"/>
      <c r="T324" s="279"/>
      <c r="U324" s="279"/>
      <c r="V324" s="279"/>
      <c r="W324" s="279"/>
      <c r="X324" s="279"/>
      <c r="Y324" s="279"/>
      <c r="Z324" s="279"/>
      <c r="AA324" s="279"/>
      <c r="AB324" s="279"/>
      <c r="AC324" s="279"/>
      <c r="AD324" s="279"/>
      <c r="AE324" s="279"/>
      <c r="AF324" s="279"/>
      <c r="AG324" s="279"/>
      <c r="AH324" s="279"/>
      <c r="AI324" s="279"/>
      <c r="AJ324" s="279"/>
      <c r="AK324" s="279"/>
      <c r="AL324" s="279"/>
      <c r="AM324" s="279"/>
      <c r="AN324" s="279"/>
      <c r="AO324" s="279"/>
      <c r="AP324" s="279"/>
      <c r="AQ324" s="279"/>
      <c r="AR324" s="279"/>
      <c r="AS324" s="279"/>
      <c r="AT324" s="279"/>
      <c r="AU324" s="279"/>
      <c r="AV324" s="279"/>
      <c r="AW324" s="279"/>
      <c r="AX324" s="279"/>
      <c r="AY324" s="279"/>
      <c r="AZ324" s="279"/>
      <c r="BA324" s="279"/>
      <c r="BB324" s="279"/>
      <c r="BC324" s="279"/>
      <c r="BD324" s="279"/>
      <c r="BE324" s="279"/>
      <c r="BF324" s="279"/>
      <c r="BG324" s="279"/>
      <c r="BH324" s="279"/>
      <c r="BI324" s="279"/>
      <c r="BJ324" s="279"/>
      <c r="BK324" s="279"/>
      <c r="BL324" s="279"/>
      <c r="BM324" s="279"/>
      <c r="BN324" s="279"/>
      <c r="BO324" s="279"/>
      <c r="BP324" s="279"/>
      <c r="BQ324" s="279"/>
      <c r="BR324" s="279"/>
    </row>
    <row r="325" spans="2:70" x14ac:dyDescent="0.35">
      <c r="B325" s="253"/>
      <c r="C325" s="242"/>
      <c r="D325" s="259"/>
      <c r="E325" s="259"/>
      <c r="F325" s="260"/>
      <c r="G325" s="260"/>
      <c r="J325" s="279"/>
      <c r="K325" s="279"/>
      <c r="L325" s="279"/>
      <c r="M325" s="279"/>
      <c r="N325" s="285"/>
      <c r="O325" s="279"/>
      <c r="P325" s="279"/>
      <c r="Q325" s="279"/>
      <c r="R325" s="279"/>
      <c r="S325" s="279"/>
      <c r="T325" s="279"/>
      <c r="U325" s="279"/>
      <c r="V325" s="279"/>
      <c r="W325" s="279"/>
      <c r="X325" s="279"/>
      <c r="Y325" s="279"/>
      <c r="Z325" s="279"/>
      <c r="AA325" s="279"/>
      <c r="AB325" s="279"/>
      <c r="AC325" s="279"/>
      <c r="AD325" s="279"/>
      <c r="AE325" s="279"/>
      <c r="AF325" s="279"/>
      <c r="AG325" s="279"/>
      <c r="AH325" s="279"/>
      <c r="AI325" s="279"/>
      <c r="AJ325" s="279"/>
      <c r="AK325" s="279"/>
      <c r="AL325" s="279"/>
      <c r="AM325" s="279"/>
      <c r="AN325" s="279"/>
      <c r="AO325" s="279"/>
      <c r="AP325" s="279"/>
      <c r="AQ325" s="279"/>
      <c r="AR325" s="279"/>
      <c r="AS325" s="279"/>
      <c r="AT325" s="279"/>
      <c r="AU325" s="279"/>
      <c r="AV325" s="279"/>
      <c r="AW325" s="279"/>
      <c r="AX325" s="279"/>
      <c r="AY325" s="279"/>
      <c r="AZ325" s="279"/>
      <c r="BA325" s="279"/>
      <c r="BB325" s="279"/>
      <c r="BC325" s="279"/>
      <c r="BD325" s="279"/>
      <c r="BE325" s="279"/>
      <c r="BF325" s="279"/>
      <c r="BG325" s="279"/>
      <c r="BH325" s="279"/>
      <c r="BI325" s="279"/>
      <c r="BJ325" s="279"/>
      <c r="BK325" s="279"/>
      <c r="BL325" s="279"/>
      <c r="BM325" s="279"/>
      <c r="BN325" s="279"/>
      <c r="BO325" s="279"/>
      <c r="BP325" s="279"/>
      <c r="BQ325" s="279"/>
      <c r="BR325" s="279"/>
    </row>
    <row r="326" spans="2:70" x14ac:dyDescent="0.35">
      <c r="B326" s="253"/>
      <c r="C326" s="242"/>
      <c r="D326" s="259"/>
      <c r="E326" s="259"/>
      <c r="F326" s="260"/>
      <c r="G326" s="260"/>
      <c r="J326" s="279"/>
      <c r="K326" s="279"/>
      <c r="L326" s="279"/>
      <c r="M326" s="279"/>
      <c r="N326" s="285"/>
      <c r="O326" s="279"/>
      <c r="P326" s="279"/>
      <c r="Q326" s="279"/>
      <c r="R326" s="279"/>
      <c r="S326" s="279"/>
      <c r="T326" s="279"/>
      <c r="U326" s="279"/>
      <c r="V326" s="279"/>
      <c r="W326" s="279"/>
      <c r="X326" s="279"/>
      <c r="Y326" s="279"/>
      <c r="Z326" s="279"/>
      <c r="AA326" s="279"/>
      <c r="AB326" s="279"/>
      <c r="AC326" s="279"/>
      <c r="AD326" s="279"/>
      <c r="AE326" s="279"/>
      <c r="AF326" s="279"/>
      <c r="AG326" s="279"/>
      <c r="AH326" s="279"/>
      <c r="AI326" s="279"/>
      <c r="AJ326" s="279"/>
      <c r="AK326" s="279"/>
      <c r="AL326" s="279"/>
      <c r="AM326" s="279"/>
      <c r="AN326" s="279"/>
      <c r="AO326" s="279"/>
      <c r="AP326" s="279"/>
      <c r="AQ326" s="279"/>
      <c r="AR326" s="279"/>
      <c r="AS326" s="279"/>
      <c r="AT326" s="279"/>
      <c r="AU326" s="279"/>
      <c r="AV326" s="279"/>
      <c r="AW326" s="279"/>
      <c r="AX326" s="279"/>
      <c r="AY326" s="279"/>
      <c r="AZ326" s="279"/>
      <c r="BA326" s="279"/>
      <c r="BB326" s="279"/>
      <c r="BC326" s="279"/>
      <c r="BD326" s="279"/>
      <c r="BE326" s="279"/>
      <c r="BF326" s="279"/>
      <c r="BG326" s="279"/>
      <c r="BH326" s="279"/>
      <c r="BI326" s="279"/>
      <c r="BJ326" s="279"/>
      <c r="BK326" s="279"/>
      <c r="BL326" s="279"/>
      <c r="BM326" s="279"/>
      <c r="BN326" s="279"/>
      <c r="BO326" s="279"/>
      <c r="BP326" s="279"/>
      <c r="BQ326" s="279"/>
      <c r="BR326" s="279"/>
    </row>
    <row r="327" spans="2:70" x14ac:dyDescent="0.35">
      <c r="B327" s="287"/>
      <c r="C327" s="242"/>
      <c r="D327" s="259"/>
      <c r="E327" s="259"/>
      <c r="F327" s="260"/>
      <c r="G327" s="260"/>
      <c r="J327" s="279"/>
      <c r="K327" s="279"/>
      <c r="L327" s="279"/>
      <c r="M327" s="279"/>
      <c r="N327" s="285"/>
      <c r="O327" s="279"/>
      <c r="P327" s="279"/>
      <c r="Q327" s="279"/>
      <c r="R327" s="279"/>
      <c r="S327" s="279"/>
      <c r="T327" s="279"/>
      <c r="U327" s="279"/>
      <c r="V327" s="279"/>
      <c r="W327" s="279"/>
      <c r="X327" s="279"/>
      <c r="Y327" s="279"/>
      <c r="Z327" s="279"/>
      <c r="AA327" s="279"/>
      <c r="AB327" s="279"/>
      <c r="AC327" s="279"/>
      <c r="AD327" s="279"/>
      <c r="AE327" s="279"/>
      <c r="AF327" s="279"/>
      <c r="AG327" s="279"/>
      <c r="AH327" s="279"/>
      <c r="AI327" s="279"/>
      <c r="AJ327" s="279"/>
      <c r="AK327" s="279"/>
      <c r="AL327" s="279"/>
      <c r="AM327" s="279"/>
      <c r="AN327" s="279"/>
      <c r="AO327" s="279"/>
      <c r="AP327" s="279"/>
      <c r="AQ327" s="279"/>
      <c r="AR327" s="279"/>
      <c r="AS327" s="279"/>
      <c r="AT327" s="279"/>
      <c r="AU327" s="279"/>
      <c r="AV327" s="279"/>
      <c r="AW327" s="279"/>
      <c r="AX327" s="279"/>
      <c r="AY327" s="279"/>
      <c r="AZ327" s="279"/>
      <c r="BA327" s="279"/>
      <c r="BB327" s="279"/>
      <c r="BC327" s="279"/>
      <c r="BD327" s="279"/>
      <c r="BE327" s="279"/>
      <c r="BF327" s="279"/>
      <c r="BG327" s="279"/>
      <c r="BH327" s="279"/>
      <c r="BI327" s="279"/>
      <c r="BJ327" s="279"/>
      <c r="BK327" s="279"/>
      <c r="BL327" s="279"/>
      <c r="BM327" s="279"/>
      <c r="BN327" s="279"/>
      <c r="BO327" s="279"/>
      <c r="BP327" s="279"/>
      <c r="BQ327" s="279"/>
      <c r="BR327" s="279"/>
    </row>
    <row r="328" spans="2:70" x14ac:dyDescent="0.35">
      <c r="B328" s="286"/>
      <c r="C328" s="242"/>
      <c r="D328" s="259"/>
      <c r="E328" s="259"/>
      <c r="F328" s="260"/>
      <c r="G328" s="260"/>
      <c r="J328" s="279"/>
      <c r="K328" s="279"/>
      <c r="L328" s="279"/>
      <c r="M328" s="279"/>
      <c r="N328" s="285"/>
      <c r="O328" s="279"/>
      <c r="P328" s="279"/>
      <c r="Q328" s="279"/>
      <c r="R328" s="279"/>
      <c r="S328" s="279"/>
      <c r="T328" s="279"/>
      <c r="U328" s="279"/>
      <c r="V328" s="279"/>
      <c r="W328" s="279"/>
      <c r="X328" s="279"/>
      <c r="Y328" s="279"/>
      <c r="Z328" s="279"/>
      <c r="AA328" s="279"/>
      <c r="AB328" s="279"/>
      <c r="AC328" s="279"/>
      <c r="AD328" s="279"/>
      <c r="AE328" s="279"/>
      <c r="AF328" s="279"/>
      <c r="AG328" s="279"/>
      <c r="AH328" s="279"/>
      <c r="AI328" s="279"/>
      <c r="AJ328" s="279"/>
      <c r="AK328" s="279"/>
      <c r="AL328" s="279"/>
      <c r="AM328" s="279"/>
      <c r="AN328" s="279"/>
      <c r="AO328" s="279"/>
      <c r="AP328" s="279"/>
      <c r="AQ328" s="279"/>
      <c r="AR328" s="279"/>
      <c r="AS328" s="279"/>
      <c r="AT328" s="279"/>
      <c r="AU328" s="279"/>
      <c r="AV328" s="279"/>
      <c r="AW328" s="279"/>
      <c r="AX328" s="279"/>
      <c r="AY328" s="279"/>
      <c r="AZ328" s="279"/>
      <c r="BA328" s="279"/>
      <c r="BB328" s="279"/>
      <c r="BC328" s="279"/>
      <c r="BD328" s="279"/>
      <c r="BE328" s="279"/>
      <c r="BF328" s="279"/>
      <c r="BG328" s="279"/>
      <c r="BH328" s="279"/>
      <c r="BI328" s="279"/>
      <c r="BJ328" s="279"/>
      <c r="BK328" s="279"/>
      <c r="BL328" s="279"/>
      <c r="BM328" s="279"/>
      <c r="BN328" s="279"/>
      <c r="BO328" s="279"/>
      <c r="BP328" s="279"/>
      <c r="BQ328" s="279"/>
      <c r="BR328" s="279"/>
    </row>
    <row r="329" spans="2:70" x14ac:dyDescent="0.35">
      <c r="B329" s="278"/>
      <c r="C329" s="242"/>
      <c r="D329" s="259"/>
      <c r="E329" s="259"/>
      <c r="F329" s="260"/>
      <c r="G329" s="260"/>
      <c r="J329" s="279"/>
      <c r="K329" s="279"/>
      <c r="L329" s="279"/>
      <c r="M329" s="279"/>
      <c r="N329" s="285"/>
      <c r="O329" s="279"/>
      <c r="P329" s="279"/>
      <c r="Q329" s="279"/>
      <c r="R329" s="279"/>
      <c r="S329" s="279"/>
      <c r="T329" s="279"/>
      <c r="U329" s="279"/>
      <c r="V329" s="279"/>
      <c r="W329" s="279"/>
      <c r="X329" s="279"/>
      <c r="Y329" s="279"/>
      <c r="Z329" s="279"/>
      <c r="AA329" s="279"/>
      <c r="AB329" s="279"/>
      <c r="AC329" s="279"/>
      <c r="AD329" s="279"/>
      <c r="AE329" s="279"/>
      <c r="AF329" s="279"/>
      <c r="AG329" s="279"/>
      <c r="AH329" s="279"/>
      <c r="AI329" s="279"/>
      <c r="AJ329" s="279"/>
      <c r="AK329" s="279"/>
      <c r="AL329" s="279"/>
      <c r="AM329" s="279"/>
      <c r="AN329" s="279"/>
      <c r="AO329" s="279"/>
      <c r="AP329" s="279"/>
      <c r="AQ329" s="279"/>
      <c r="AR329" s="279"/>
      <c r="AS329" s="279"/>
      <c r="AT329" s="279"/>
      <c r="AU329" s="279"/>
      <c r="AV329" s="279"/>
      <c r="AW329" s="279"/>
      <c r="AX329" s="279"/>
      <c r="AY329" s="279"/>
      <c r="AZ329" s="279"/>
      <c r="BA329" s="279"/>
      <c r="BB329" s="279"/>
      <c r="BC329" s="279"/>
      <c r="BD329" s="279"/>
      <c r="BE329" s="279"/>
      <c r="BF329" s="279"/>
      <c r="BG329" s="279"/>
      <c r="BH329" s="279"/>
      <c r="BI329" s="279"/>
      <c r="BJ329" s="279"/>
      <c r="BK329" s="279"/>
      <c r="BL329" s="279"/>
      <c r="BM329" s="279"/>
      <c r="BN329" s="279"/>
      <c r="BO329" s="279"/>
      <c r="BP329" s="279"/>
      <c r="BQ329" s="279"/>
      <c r="BR329" s="279"/>
    </row>
    <row r="330" spans="2:70" x14ac:dyDescent="0.35">
      <c r="B330" s="278"/>
      <c r="C330" s="242"/>
      <c r="D330" s="259"/>
      <c r="E330" s="259"/>
      <c r="F330" s="260"/>
      <c r="G330" s="260"/>
      <c r="J330" s="279"/>
      <c r="K330" s="279"/>
      <c r="L330" s="279"/>
      <c r="M330" s="279"/>
      <c r="N330" s="285"/>
      <c r="O330" s="279"/>
      <c r="P330" s="279"/>
      <c r="Q330" s="279"/>
      <c r="R330" s="279"/>
      <c r="S330" s="279"/>
      <c r="T330" s="279"/>
      <c r="U330" s="279"/>
      <c r="V330" s="279"/>
      <c r="W330" s="279"/>
      <c r="X330" s="279"/>
      <c r="Y330" s="279"/>
      <c r="Z330" s="279"/>
      <c r="AA330" s="279"/>
      <c r="AB330" s="279"/>
      <c r="AC330" s="279"/>
      <c r="AD330" s="279"/>
      <c r="AE330" s="279"/>
      <c r="AF330" s="279"/>
      <c r="AG330" s="279"/>
      <c r="AH330" s="279"/>
      <c r="AI330" s="279"/>
      <c r="AJ330" s="279"/>
      <c r="AK330" s="279"/>
      <c r="AL330" s="279"/>
      <c r="AM330" s="279"/>
      <c r="AN330" s="279"/>
      <c r="AO330" s="279"/>
      <c r="AP330" s="279"/>
      <c r="AQ330" s="279"/>
      <c r="AR330" s="279"/>
      <c r="AS330" s="279"/>
      <c r="AT330" s="279"/>
      <c r="AU330" s="279"/>
      <c r="AV330" s="279"/>
      <c r="AW330" s="279"/>
      <c r="AX330" s="279"/>
      <c r="AY330" s="279"/>
      <c r="AZ330" s="279"/>
      <c r="BA330" s="279"/>
      <c r="BB330" s="279"/>
      <c r="BC330" s="279"/>
      <c r="BD330" s="279"/>
      <c r="BE330" s="279"/>
      <c r="BF330" s="279"/>
      <c r="BG330" s="279"/>
      <c r="BH330" s="279"/>
      <c r="BI330" s="279"/>
      <c r="BJ330" s="279"/>
      <c r="BK330" s="279"/>
      <c r="BL330" s="279"/>
      <c r="BM330" s="279"/>
      <c r="BN330" s="279"/>
      <c r="BO330" s="279"/>
      <c r="BP330" s="279"/>
      <c r="BQ330" s="279"/>
      <c r="BR330" s="279"/>
    </row>
    <row r="331" spans="2:70" x14ac:dyDescent="0.35">
      <c r="B331" s="276"/>
      <c r="C331" s="242"/>
      <c r="D331" s="259"/>
      <c r="E331" s="259"/>
      <c r="F331" s="260"/>
      <c r="G331" s="260"/>
      <c r="J331" s="279"/>
      <c r="K331" s="279"/>
      <c r="L331" s="279"/>
      <c r="M331" s="279"/>
      <c r="N331" s="285"/>
      <c r="O331" s="279"/>
      <c r="P331" s="279"/>
      <c r="Q331" s="279"/>
      <c r="R331" s="279"/>
      <c r="S331" s="279"/>
      <c r="T331" s="279"/>
      <c r="U331" s="279"/>
      <c r="V331" s="279"/>
      <c r="W331" s="279"/>
      <c r="X331" s="279"/>
      <c r="Y331" s="279"/>
      <c r="Z331" s="279"/>
      <c r="AA331" s="279"/>
      <c r="AB331" s="279"/>
      <c r="AC331" s="279"/>
      <c r="AD331" s="279"/>
      <c r="AE331" s="279"/>
      <c r="AF331" s="279"/>
      <c r="AG331" s="279"/>
      <c r="AH331" s="279"/>
      <c r="AI331" s="279"/>
      <c r="AJ331" s="279"/>
      <c r="AK331" s="279"/>
      <c r="AL331" s="279"/>
      <c r="AM331" s="279"/>
      <c r="AN331" s="279"/>
      <c r="AO331" s="279"/>
      <c r="AP331" s="279"/>
      <c r="AQ331" s="279"/>
      <c r="AR331" s="279"/>
      <c r="AS331" s="279"/>
      <c r="AT331" s="279"/>
      <c r="AU331" s="279"/>
      <c r="AV331" s="279"/>
      <c r="AW331" s="279"/>
      <c r="AX331" s="279"/>
      <c r="AY331" s="279"/>
      <c r="AZ331" s="279"/>
      <c r="BA331" s="279"/>
      <c r="BB331" s="279"/>
      <c r="BC331" s="279"/>
      <c r="BD331" s="279"/>
      <c r="BE331" s="279"/>
      <c r="BF331" s="279"/>
      <c r="BG331" s="279"/>
      <c r="BH331" s="279"/>
      <c r="BI331" s="279"/>
      <c r="BJ331" s="279"/>
      <c r="BK331" s="279"/>
      <c r="BL331" s="279"/>
      <c r="BM331" s="279"/>
      <c r="BN331" s="279"/>
      <c r="BO331" s="279"/>
      <c r="BP331" s="279"/>
      <c r="BQ331" s="279"/>
      <c r="BR331" s="279"/>
    </row>
    <row r="332" spans="2:70" x14ac:dyDescent="0.35">
      <c r="B332" s="277"/>
      <c r="C332" s="242"/>
      <c r="D332" s="259"/>
      <c r="E332" s="259"/>
      <c r="F332" s="260"/>
      <c r="G332" s="260"/>
      <c r="J332" s="279"/>
      <c r="K332" s="279"/>
      <c r="L332" s="279"/>
      <c r="M332" s="279"/>
      <c r="N332" s="285"/>
      <c r="O332" s="279"/>
      <c r="P332" s="279"/>
      <c r="Q332" s="279"/>
      <c r="R332" s="279"/>
      <c r="S332" s="279"/>
      <c r="T332" s="279"/>
      <c r="U332" s="279"/>
      <c r="V332" s="279"/>
      <c r="W332" s="279"/>
      <c r="X332" s="279"/>
      <c r="Y332" s="279"/>
      <c r="Z332" s="279"/>
      <c r="AA332" s="279"/>
      <c r="AB332" s="279"/>
      <c r="AC332" s="279"/>
      <c r="AD332" s="279"/>
      <c r="AE332" s="279"/>
      <c r="AF332" s="279"/>
      <c r="AG332" s="279"/>
      <c r="AH332" s="279"/>
      <c r="AI332" s="279"/>
      <c r="AJ332" s="279"/>
      <c r="AK332" s="279"/>
      <c r="AL332" s="279"/>
      <c r="AM332" s="279"/>
      <c r="AN332" s="279"/>
      <c r="AO332" s="279"/>
      <c r="AP332" s="279"/>
      <c r="AQ332" s="279"/>
      <c r="AR332" s="279"/>
      <c r="AS332" s="279"/>
      <c r="AT332" s="279"/>
      <c r="AU332" s="279"/>
      <c r="AV332" s="279"/>
      <c r="AW332" s="279"/>
      <c r="AX332" s="279"/>
      <c r="AY332" s="279"/>
      <c r="AZ332" s="279"/>
      <c r="BA332" s="279"/>
      <c r="BB332" s="279"/>
      <c r="BC332" s="279"/>
      <c r="BD332" s="279"/>
      <c r="BE332" s="279"/>
      <c r="BF332" s="279"/>
      <c r="BG332" s="279"/>
      <c r="BH332" s="279"/>
      <c r="BI332" s="279"/>
      <c r="BJ332" s="279"/>
      <c r="BK332" s="279"/>
      <c r="BL332" s="279"/>
      <c r="BM332" s="279"/>
      <c r="BN332" s="279"/>
      <c r="BO332" s="279"/>
      <c r="BP332" s="279"/>
      <c r="BQ332" s="279"/>
      <c r="BR332" s="279"/>
    </row>
    <row r="333" spans="2:70" x14ac:dyDescent="0.35">
      <c r="B333" s="276"/>
      <c r="C333" s="242"/>
      <c r="D333" s="259"/>
      <c r="E333" s="259"/>
      <c r="F333" s="260"/>
      <c r="G333" s="260"/>
      <c r="H333" s="243"/>
      <c r="I333" s="244"/>
      <c r="J333" s="272"/>
      <c r="K333" s="272"/>
      <c r="L333" s="272"/>
      <c r="M333" s="272"/>
      <c r="N333" s="273"/>
      <c r="O333" s="272"/>
      <c r="P333" s="272"/>
      <c r="Q333" s="272"/>
      <c r="R333" s="272"/>
      <c r="S333" s="272"/>
      <c r="T333" s="272"/>
      <c r="U333" s="272"/>
      <c r="V333" s="272"/>
      <c r="W333" s="272"/>
      <c r="X333" s="272"/>
      <c r="Y333" s="272"/>
      <c r="Z333" s="272"/>
      <c r="AA333" s="272"/>
      <c r="AB333" s="272"/>
      <c r="AC333" s="272"/>
      <c r="AD333" s="272"/>
      <c r="AE333" s="272"/>
      <c r="AF333" s="272"/>
      <c r="AG333" s="272"/>
      <c r="AH333" s="272"/>
      <c r="AI333" s="272"/>
      <c r="AJ333" s="272"/>
      <c r="AK333" s="272"/>
      <c r="AL333" s="272"/>
      <c r="AM333" s="272"/>
      <c r="AN333" s="272"/>
      <c r="AO333" s="272"/>
      <c r="AP333" s="272"/>
      <c r="AQ333" s="272"/>
      <c r="AR333" s="272"/>
      <c r="AS333" s="272"/>
      <c r="AT333" s="272"/>
      <c r="AU333" s="272"/>
      <c r="AV333" s="272"/>
      <c r="AW333" s="272"/>
      <c r="AX333" s="272"/>
      <c r="AY333" s="272"/>
      <c r="AZ333" s="272"/>
      <c r="BA333" s="272"/>
      <c r="BB333" s="272"/>
      <c r="BC333" s="272"/>
      <c r="BD333" s="272"/>
      <c r="BE333" s="272"/>
      <c r="BF333" s="272"/>
      <c r="BG333" s="272"/>
      <c r="BH333" s="272"/>
      <c r="BI333" s="272"/>
      <c r="BJ333" s="272"/>
      <c r="BK333" s="272"/>
      <c r="BL333" s="272"/>
      <c r="BM333" s="279"/>
      <c r="BN333" s="279"/>
      <c r="BO333" s="279"/>
      <c r="BP333" s="279"/>
      <c r="BQ333" s="279"/>
      <c r="BR333" s="279"/>
    </row>
    <row r="334" spans="2:70" x14ac:dyDescent="0.35">
      <c r="B334" s="286"/>
      <c r="C334" s="242"/>
      <c r="D334" s="259"/>
      <c r="E334" s="259"/>
      <c r="F334" s="260"/>
      <c r="G334" s="260"/>
      <c r="H334" s="243"/>
      <c r="I334" s="244"/>
      <c r="J334" s="272"/>
      <c r="K334" s="272"/>
      <c r="L334" s="272"/>
      <c r="M334" s="272"/>
      <c r="N334" s="273"/>
      <c r="O334" s="272"/>
      <c r="P334" s="272"/>
      <c r="Q334" s="272"/>
      <c r="R334" s="272"/>
      <c r="S334" s="272"/>
      <c r="T334" s="272"/>
      <c r="U334" s="272"/>
      <c r="V334" s="272"/>
      <c r="W334" s="272"/>
      <c r="X334" s="272"/>
      <c r="Y334" s="272"/>
      <c r="Z334" s="272"/>
      <c r="AA334" s="272"/>
      <c r="AB334" s="272"/>
      <c r="AC334" s="272"/>
      <c r="AD334" s="272"/>
      <c r="AE334" s="272"/>
      <c r="AF334" s="272"/>
      <c r="AG334" s="272"/>
      <c r="AH334" s="272"/>
      <c r="AI334" s="272"/>
      <c r="AJ334" s="272"/>
      <c r="AK334" s="272"/>
      <c r="AL334" s="272"/>
      <c r="AM334" s="272"/>
      <c r="AN334" s="272"/>
      <c r="AO334" s="272"/>
      <c r="AP334" s="272"/>
      <c r="AQ334" s="272"/>
      <c r="AR334" s="272"/>
      <c r="AS334" s="272"/>
      <c r="AT334" s="272"/>
      <c r="AU334" s="272"/>
      <c r="AV334" s="272"/>
      <c r="AW334" s="272"/>
      <c r="AX334" s="272"/>
      <c r="AY334" s="272"/>
      <c r="AZ334" s="272"/>
      <c r="BA334" s="272"/>
      <c r="BB334" s="272"/>
      <c r="BC334" s="272"/>
      <c r="BD334" s="272"/>
      <c r="BE334" s="272"/>
      <c r="BF334" s="272"/>
      <c r="BG334" s="272"/>
      <c r="BH334" s="272"/>
      <c r="BI334" s="272"/>
      <c r="BJ334" s="272"/>
      <c r="BK334" s="272"/>
      <c r="BL334" s="272"/>
      <c r="BM334" s="279"/>
      <c r="BN334" s="279"/>
      <c r="BO334" s="279"/>
      <c r="BP334" s="279"/>
      <c r="BQ334" s="279"/>
      <c r="BR334" s="279"/>
    </row>
    <row r="335" spans="2:70" x14ac:dyDescent="0.35">
      <c r="B335" s="253"/>
      <c r="C335" s="288"/>
      <c r="D335" s="259"/>
      <c r="E335" s="259"/>
      <c r="F335" s="260"/>
      <c r="G335" s="260"/>
      <c r="J335" s="279"/>
      <c r="K335" s="279"/>
      <c r="L335" s="279"/>
      <c r="M335" s="279"/>
      <c r="N335" s="285"/>
      <c r="O335" s="279"/>
      <c r="P335" s="279"/>
      <c r="Q335" s="279"/>
      <c r="R335" s="279"/>
      <c r="S335" s="279"/>
      <c r="T335" s="279"/>
      <c r="U335" s="279"/>
      <c r="V335" s="279"/>
      <c r="W335" s="279"/>
      <c r="X335" s="279"/>
      <c r="Y335" s="279"/>
      <c r="Z335" s="279"/>
      <c r="AA335" s="279"/>
      <c r="AB335" s="279"/>
      <c r="AC335" s="279"/>
      <c r="AD335" s="279"/>
      <c r="AE335" s="279"/>
      <c r="AF335" s="279"/>
      <c r="AG335" s="279"/>
      <c r="AH335" s="279"/>
      <c r="AI335" s="279"/>
      <c r="AJ335" s="279"/>
      <c r="AK335" s="279"/>
      <c r="AL335" s="279"/>
      <c r="AM335" s="279"/>
      <c r="AN335" s="279"/>
      <c r="AO335" s="279"/>
      <c r="AP335" s="279"/>
      <c r="AQ335" s="279"/>
      <c r="AR335" s="279"/>
      <c r="AS335" s="279"/>
      <c r="AT335" s="279"/>
      <c r="AU335" s="279"/>
      <c r="AV335" s="279"/>
      <c r="AW335" s="279"/>
      <c r="AX335" s="279"/>
      <c r="AY335" s="279"/>
      <c r="AZ335" s="279"/>
      <c r="BA335" s="279"/>
      <c r="BB335" s="279"/>
      <c r="BC335" s="279"/>
      <c r="BD335" s="279"/>
      <c r="BE335" s="279"/>
      <c r="BF335" s="279"/>
      <c r="BG335" s="279"/>
      <c r="BH335" s="279"/>
      <c r="BI335" s="279"/>
      <c r="BJ335" s="279"/>
      <c r="BK335" s="279"/>
      <c r="BL335" s="279"/>
      <c r="BM335" s="279"/>
      <c r="BN335" s="279"/>
      <c r="BO335" s="279"/>
      <c r="BP335" s="279"/>
      <c r="BQ335" s="279"/>
      <c r="BR335" s="279"/>
    </row>
    <row r="336" spans="2:70" x14ac:dyDescent="0.35">
      <c r="B336" s="253"/>
      <c r="C336" s="288"/>
      <c r="D336" s="259"/>
      <c r="E336" s="259"/>
      <c r="F336" s="260"/>
      <c r="G336" s="260"/>
      <c r="J336" s="279"/>
      <c r="K336" s="279"/>
      <c r="L336" s="279"/>
      <c r="M336" s="279"/>
      <c r="N336" s="285"/>
      <c r="O336" s="279"/>
      <c r="P336" s="279"/>
      <c r="Q336" s="279"/>
      <c r="R336" s="279"/>
      <c r="S336" s="279"/>
      <c r="T336" s="279"/>
      <c r="U336" s="279"/>
      <c r="V336" s="279"/>
      <c r="W336" s="279"/>
      <c r="X336" s="279"/>
      <c r="Y336" s="279"/>
      <c r="Z336" s="279"/>
      <c r="AA336" s="279"/>
      <c r="AB336" s="279"/>
      <c r="AC336" s="279"/>
      <c r="AD336" s="279"/>
      <c r="AE336" s="279"/>
      <c r="AF336" s="279"/>
      <c r="AG336" s="279"/>
      <c r="AH336" s="279"/>
      <c r="AI336" s="279"/>
      <c r="AJ336" s="279"/>
      <c r="AK336" s="279"/>
      <c r="AL336" s="279"/>
      <c r="AM336" s="279"/>
      <c r="AN336" s="279"/>
      <c r="AO336" s="279"/>
      <c r="AP336" s="279"/>
      <c r="AQ336" s="279"/>
      <c r="AR336" s="279"/>
      <c r="AS336" s="279"/>
      <c r="AT336" s="279"/>
      <c r="AU336" s="279"/>
      <c r="AV336" s="279"/>
      <c r="AW336" s="279"/>
      <c r="AX336" s="279"/>
      <c r="AY336" s="279"/>
      <c r="AZ336" s="279"/>
      <c r="BA336" s="279"/>
      <c r="BB336" s="279"/>
      <c r="BC336" s="279"/>
      <c r="BD336" s="279"/>
      <c r="BE336" s="279"/>
      <c r="BF336" s="279"/>
      <c r="BG336" s="279"/>
      <c r="BH336" s="279"/>
      <c r="BI336" s="279"/>
      <c r="BJ336" s="279"/>
      <c r="BK336" s="279"/>
      <c r="BL336" s="279"/>
      <c r="BM336" s="279"/>
      <c r="BN336" s="279"/>
      <c r="BO336" s="279"/>
      <c r="BP336" s="279"/>
      <c r="BQ336" s="279"/>
      <c r="BR336" s="279"/>
    </row>
    <row r="337" spans="2:70" x14ac:dyDescent="0.35">
      <c r="B337" s="253"/>
      <c r="C337" s="288"/>
      <c r="D337" s="259"/>
      <c r="E337" s="259"/>
      <c r="F337" s="260"/>
      <c r="G337" s="260"/>
      <c r="J337" s="279"/>
      <c r="K337" s="279"/>
      <c r="L337" s="279"/>
      <c r="M337" s="279"/>
      <c r="N337" s="285"/>
      <c r="O337" s="279"/>
      <c r="P337" s="279"/>
      <c r="Q337" s="279"/>
      <c r="R337" s="279"/>
      <c r="S337" s="279"/>
      <c r="T337" s="279"/>
      <c r="U337" s="279"/>
      <c r="V337" s="279"/>
      <c r="W337" s="279"/>
      <c r="X337" s="279"/>
      <c r="Y337" s="279"/>
      <c r="Z337" s="279"/>
      <c r="AA337" s="279"/>
      <c r="AB337" s="279"/>
      <c r="AC337" s="279"/>
      <c r="AD337" s="279"/>
      <c r="AE337" s="279"/>
      <c r="AF337" s="279"/>
      <c r="AG337" s="279"/>
      <c r="AH337" s="279"/>
      <c r="AI337" s="279"/>
      <c r="AJ337" s="279"/>
      <c r="AK337" s="279"/>
      <c r="AL337" s="279"/>
      <c r="AM337" s="279"/>
      <c r="AN337" s="279"/>
      <c r="AO337" s="279"/>
      <c r="AP337" s="279"/>
      <c r="AQ337" s="279"/>
      <c r="AR337" s="279"/>
      <c r="AS337" s="279"/>
      <c r="AT337" s="279"/>
      <c r="AU337" s="279"/>
      <c r="AV337" s="279"/>
      <c r="AW337" s="279"/>
      <c r="AX337" s="279"/>
      <c r="AY337" s="279"/>
      <c r="AZ337" s="279"/>
      <c r="BA337" s="279"/>
      <c r="BB337" s="279"/>
      <c r="BC337" s="279"/>
      <c r="BD337" s="279"/>
      <c r="BE337" s="279"/>
      <c r="BF337" s="279"/>
      <c r="BG337" s="279"/>
      <c r="BH337" s="279"/>
      <c r="BI337" s="279"/>
      <c r="BJ337" s="279"/>
      <c r="BK337" s="279"/>
      <c r="BL337" s="279"/>
      <c r="BM337" s="279"/>
      <c r="BN337" s="279"/>
      <c r="BO337" s="279"/>
      <c r="BP337" s="279"/>
      <c r="BQ337" s="279"/>
      <c r="BR337" s="279"/>
    </row>
    <row r="338" spans="2:70" x14ac:dyDescent="0.35">
      <c r="B338" s="253"/>
      <c r="C338" s="288"/>
      <c r="D338" s="259"/>
      <c r="E338" s="259"/>
      <c r="F338" s="260"/>
      <c r="G338" s="260"/>
      <c r="J338" s="279"/>
      <c r="K338" s="279"/>
      <c r="L338" s="279"/>
      <c r="M338" s="279"/>
      <c r="N338" s="285"/>
      <c r="O338" s="279"/>
      <c r="P338" s="279"/>
      <c r="Q338" s="279"/>
      <c r="R338" s="279"/>
      <c r="S338" s="279"/>
      <c r="T338" s="279"/>
      <c r="U338" s="279"/>
      <c r="V338" s="279"/>
      <c r="W338" s="279"/>
      <c r="X338" s="279"/>
      <c r="Y338" s="279"/>
      <c r="Z338" s="279"/>
      <c r="AA338" s="279"/>
      <c r="AB338" s="279"/>
      <c r="AC338" s="279"/>
      <c r="AD338" s="279"/>
      <c r="AE338" s="279"/>
      <c r="AF338" s="279"/>
      <c r="AG338" s="279"/>
      <c r="AH338" s="279"/>
      <c r="AI338" s="279"/>
      <c r="AJ338" s="279"/>
      <c r="AK338" s="279"/>
      <c r="AL338" s="279"/>
      <c r="AM338" s="279"/>
      <c r="AN338" s="279"/>
      <c r="AO338" s="279"/>
      <c r="AP338" s="279"/>
      <c r="AQ338" s="279"/>
      <c r="AR338" s="279"/>
      <c r="AS338" s="279"/>
      <c r="AT338" s="279"/>
      <c r="AU338" s="279"/>
      <c r="AV338" s="279"/>
      <c r="AW338" s="279"/>
      <c r="AX338" s="279"/>
      <c r="AY338" s="279"/>
      <c r="AZ338" s="279"/>
      <c r="BA338" s="279"/>
      <c r="BB338" s="279"/>
      <c r="BC338" s="279"/>
      <c r="BD338" s="279"/>
      <c r="BE338" s="279"/>
      <c r="BF338" s="279"/>
      <c r="BG338" s="279"/>
      <c r="BH338" s="279"/>
      <c r="BI338" s="279"/>
      <c r="BJ338" s="279"/>
      <c r="BK338" s="279"/>
      <c r="BL338" s="279"/>
      <c r="BM338" s="279"/>
      <c r="BN338" s="279"/>
      <c r="BO338" s="279"/>
      <c r="BP338" s="279"/>
      <c r="BQ338" s="279"/>
      <c r="BR338" s="279"/>
    </row>
    <row r="339" spans="2:70" x14ac:dyDescent="0.35">
      <c r="B339" s="286"/>
      <c r="C339" s="288"/>
      <c r="D339" s="259"/>
      <c r="E339" s="259"/>
      <c r="F339" s="260"/>
      <c r="G339" s="260"/>
      <c r="J339" s="279"/>
      <c r="K339" s="279"/>
      <c r="L339" s="279"/>
      <c r="M339" s="279"/>
      <c r="N339" s="285"/>
      <c r="O339" s="279"/>
      <c r="P339" s="279"/>
      <c r="Q339" s="279"/>
      <c r="R339" s="279"/>
      <c r="S339" s="279"/>
      <c r="T339" s="279"/>
      <c r="U339" s="279"/>
      <c r="V339" s="279"/>
      <c r="W339" s="279"/>
      <c r="X339" s="279"/>
      <c r="Y339" s="279"/>
      <c r="Z339" s="279"/>
      <c r="AA339" s="279"/>
      <c r="AB339" s="279"/>
      <c r="AC339" s="279"/>
      <c r="AD339" s="279"/>
      <c r="AE339" s="279"/>
      <c r="AF339" s="279"/>
      <c r="AG339" s="279"/>
      <c r="AH339" s="279"/>
      <c r="AI339" s="279"/>
      <c r="AJ339" s="279"/>
      <c r="AK339" s="279"/>
      <c r="AL339" s="279"/>
      <c r="AM339" s="279"/>
      <c r="AN339" s="279"/>
      <c r="AO339" s="279"/>
      <c r="AP339" s="279"/>
      <c r="AQ339" s="279"/>
      <c r="AR339" s="279"/>
      <c r="AS339" s="279"/>
      <c r="AT339" s="279"/>
      <c r="AU339" s="279"/>
      <c r="AV339" s="279"/>
      <c r="AW339" s="279"/>
      <c r="AX339" s="279"/>
      <c r="AY339" s="279"/>
      <c r="AZ339" s="279"/>
      <c r="BA339" s="279"/>
      <c r="BB339" s="279"/>
      <c r="BC339" s="279"/>
      <c r="BD339" s="279"/>
      <c r="BE339" s="279"/>
      <c r="BF339" s="279"/>
      <c r="BG339" s="279"/>
      <c r="BH339" s="279"/>
      <c r="BI339" s="279"/>
      <c r="BJ339" s="279"/>
      <c r="BK339" s="279"/>
      <c r="BL339" s="279"/>
      <c r="BM339" s="279"/>
      <c r="BN339" s="279"/>
      <c r="BO339" s="279"/>
      <c r="BP339" s="279"/>
      <c r="BQ339" s="279"/>
      <c r="BR339" s="279"/>
    </row>
    <row r="340" spans="2:70" x14ac:dyDescent="0.35">
      <c r="B340" s="253"/>
      <c r="C340" s="288"/>
      <c r="D340" s="259"/>
      <c r="E340" s="259"/>
      <c r="F340" s="260"/>
      <c r="G340" s="260"/>
      <c r="J340" s="279"/>
      <c r="K340" s="279"/>
      <c r="L340" s="279"/>
      <c r="M340" s="279"/>
      <c r="N340" s="285"/>
      <c r="O340" s="279"/>
      <c r="P340" s="279"/>
      <c r="Q340" s="279"/>
      <c r="R340" s="279"/>
      <c r="S340" s="279"/>
      <c r="T340" s="279"/>
      <c r="U340" s="279"/>
      <c r="V340" s="279"/>
      <c r="W340" s="279"/>
      <c r="X340" s="279"/>
      <c r="Y340" s="279"/>
      <c r="Z340" s="279"/>
      <c r="AA340" s="279"/>
      <c r="AB340" s="279"/>
      <c r="AC340" s="279"/>
      <c r="AD340" s="279"/>
      <c r="AE340" s="279"/>
      <c r="AF340" s="279"/>
      <c r="AG340" s="279"/>
      <c r="AH340" s="279"/>
      <c r="AI340" s="279"/>
      <c r="AJ340" s="279"/>
      <c r="AK340" s="279"/>
      <c r="AL340" s="279"/>
      <c r="AM340" s="279"/>
      <c r="AN340" s="279"/>
      <c r="AO340" s="279"/>
      <c r="AP340" s="279"/>
      <c r="AQ340" s="279"/>
      <c r="AR340" s="279"/>
      <c r="AS340" s="279"/>
      <c r="AT340" s="279"/>
      <c r="AU340" s="279"/>
      <c r="AV340" s="279"/>
      <c r="AW340" s="279"/>
      <c r="AX340" s="279"/>
      <c r="AY340" s="279"/>
      <c r="AZ340" s="279"/>
      <c r="BA340" s="279"/>
      <c r="BB340" s="279"/>
      <c r="BC340" s="279"/>
      <c r="BD340" s="279"/>
      <c r="BE340" s="279"/>
      <c r="BF340" s="279"/>
      <c r="BG340" s="279"/>
      <c r="BH340" s="279"/>
      <c r="BI340" s="279"/>
      <c r="BJ340" s="279"/>
      <c r="BK340" s="279"/>
      <c r="BL340" s="279"/>
      <c r="BM340" s="279"/>
      <c r="BN340" s="279"/>
      <c r="BO340" s="279"/>
      <c r="BP340" s="279"/>
      <c r="BQ340" s="279"/>
      <c r="BR340" s="279"/>
    </row>
    <row r="341" spans="2:70" x14ac:dyDescent="0.35">
      <c r="B341" s="252"/>
      <c r="C341" s="289"/>
      <c r="D341" s="259"/>
      <c r="E341" s="259"/>
      <c r="F341" s="260"/>
      <c r="G341" s="260"/>
      <c r="H341" s="243"/>
      <c r="I341" s="244"/>
      <c r="J341" s="272"/>
      <c r="K341" s="272"/>
      <c r="L341" s="272"/>
      <c r="M341" s="272"/>
      <c r="N341" s="273"/>
      <c r="O341" s="272"/>
      <c r="P341" s="272"/>
      <c r="Q341" s="272"/>
      <c r="R341" s="272"/>
      <c r="S341" s="272"/>
      <c r="T341" s="272"/>
      <c r="U341" s="272"/>
      <c r="V341" s="272"/>
      <c r="W341" s="272"/>
      <c r="X341" s="272"/>
      <c r="Y341" s="272"/>
      <c r="Z341" s="272"/>
      <c r="AA341" s="272"/>
      <c r="AB341" s="272"/>
      <c r="AC341" s="272"/>
      <c r="AD341" s="272"/>
      <c r="AE341" s="272"/>
      <c r="AF341" s="272"/>
      <c r="AG341" s="272"/>
      <c r="AH341" s="272"/>
      <c r="AI341" s="272"/>
      <c r="AJ341" s="272"/>
      <c r="AK341" s="272"/>
      <c r="AL341" s="272"/>
      <c r="AM341" s="272"/>
      <c r="AN341" s="272"/>
      <c r="AO341" s="272"/>
      <c r="AP341" s="272"/>
      <c r="AQ341" s="272"/>
      <c r="AR341" s="272"/>
      <c r="AS341" s="272"/>
      <c r="AT341" s="272"/>
      <c r="AU341" s="272"/>
      <c r="AV341" s="272"/>
      <c r="AW341" s="272"/>
      <c r="AX341" s="272"/>
      <c r="AY341" s="272"/>
      <c r="AZ341" s="272"/>
      <c r="BA341" s="272"/>
      <c r="BB341" s="272"/>
      <c r="BC341" s="272"/>
      <c r="BD341" s="272"/>
      <c r="BE341" s="272"/>
      <c r="BF341" s="272"/>
      <c r="BG341" s="272"/>
      <c r="BH341" s="272"/>
      <c r="BI341" s="272"/>
      <c r="BJ341" s="272"/>
      <c r="BK341" s="272"/>
      <c r="BL341" s="272"/>
      <c r="BM341" s="279"/>
      <c r="BN341" s="279"/>
      <c r="BO341" s="279"/>
      <c r="BP341" s="279"/>
      <c r="BQ341" s="279"/>
      <c r="BR341" s="279"/>
    </row>
    <row r="342" spans="2:70" x14ac:dyDescent="0.35">
      <c r="B342" s="252"/>
      <c r="C342" s="288"/>
      <c r="D342" s="259"/>
      <c r="E342" s="259"/>
      <c r="F342" s="260"/>
      <c r="G342" s="260"/>
      <c r="J342" s="279"/>
      <c r="K342" s="279"/>
      <c r="L342" s="279"/>
      <c r="M342" s="279"/>
      <c r="N342" s="285"/>
      <c r="O342" s="279"/>
      <c r="P342" s="279"/>
      <c r="Q342" s="279"/>
      <c r="R342" s="279"/>
      <c r="S342" s="279"/>
      <c r="T342" s="279"/>
      <c r="U342" s="279"/>
      <c r="V342" s="279"/>
      <c r="W342" s="279"/>
      <c r="X342" s="279"/>
      <c r="Y342" s="279"/>
      <c r="Z342" s="279"/>
      <c r="AA342" s="279"/>
      <c r="AB342" s="279"/>
      <c r="AC342" s="279"/>
      <c r="AD342" s="279"/>
      <c r="AE342" s="279"/>
      <c r="AF342" s="279"/>
      <c r="AG342" s="279"/>
      <c r="AH342" s="279"/>
      <c r="AI342" s="279"/>
      <c r="AJ342" s="279"/>
      <c r="AK342" s="279"/>
      <c r="AL342" s="279"/>
      <c r="AM342" s="279"/>
      <c r="AN342" s="279"/>
      <c r="AO342" s="279"/>
      <c r="AP342" s="279"/>
      <c r="AQ342" s="279"/>
      <c r="AR342" s="279"/>
      <c r="AS342" s="279"/>
      <c r="AT342" s="279"/>
      <c r="AU342" s="279"/>
      <c r="AV342" s="279"/>
      <c r="AW342" s="279"/>
      <c r="AX342" s="279"/>
      <c r="AY342" s="279"/>
      <c r="AZ342" s="279"/>
      <c r="BA342" s="279"/>
      <c r="BB342" s="279"/>
      <c r="BC342" s="279"/>
      <c r="BD342" s="279"/>
      <c r="BE342" s="279"/>
      <c r="BF342" s="279"/>
      <c r="BG342" s="279"/>
      <c r="BH342" s="279"/>
      <c r="BI342" s="279"/>
      <c r="BJ342" s="279"/>
      <c r="BK342" s="279"/>
      <c r="BL342" s="279"/>
      <c r="BM342" s="279"/>
      <c r="BN342" s="279"/>
      <c r="BO342" s="279"/>
      <c r="BP342" s="279"/>
      <c r="BQ342" s="279"/>
      <c r="BR342" s="279"/>
    </row>
    <row r="343" spans="2:70" x14ac:dyDescent="0.35">
      <c r="B343" s="253"/>
      <c r="C343" s="288"/>
      <c r="D343" s="259"/>
      <c r="E343" s="259"/>
      <c r="F343" s="260"/>
      <c r="G343" s="260"/>
      <c r="J343" s="279"/>
      <c r="K343" s="279"/>
      <c r="L343" s="279"/>
      <c r="M343" s="279"/>
      <c r="N343" s="285"/>
      <c r="O343" s="279"/>
      <c r="P343" s="279"/>
      <c r="Q343" s="279"/>
      <c r="R343" s="279"/>
      <c r="S343" s="279"/>
      <c r="T343" s="279"/>
      <c r="U343" s="279"/>
      <c r="V343" s="279"/>
      <c r="W343" s="279"/>
      <c r="X343" s="279"/>
      <c r="Y343" s="279"/>
      <c r="Z343" s="279"/>
      <c r="AA343" s="279"/>
      <c r="AB343" s="279"/>
      <c r="AC343" s="279"/>
      <c r="AD343" s="279"/>
      <c r="AE343" s="279"/>
      <c r="AF343" s="279"/>
      <c r="AG343" s="279"/>
      <c r="AH343" s="279"/>
      <c r="AI343" s="279"/>
      <c r="AJ343" s="279"/>
      <c r="AK343" s="279"/>
      <c r="AL343" s="279"/>
      <c r="AM343" s="279"/>
      <c r="AN343" s="279"/>
      <c r="AO343" s="279"/>
      <c r="AP343" s="279"/>
      <c r="AQ343" s="279"/>
      <c r="AR343" s="279"/>
      <c r="AS343" s="279"/>
      <c r="AT343" s="279"/>
      <c r="AU343" s="279"/>
      <c r="AV343" s="279"/>
      <c r="AW343" s="279"/>
      <c r="AX343" s="279"/>
      <c r="AY343" s="279"/>
      <c r="AZ343" s="279"/>
      <c r="BA343" s="279"/>
      <c r="BB343" s="279"/>
      <c r="BC343" s="279"/>
      <c r="BD343" s="279"/>
      <c r="BE343" s="279"/>
      <c r="BF343" s="279"/>
      <c r="BG343" s="279"/>
      <c r="BH343" s="279"/>
      <c r="BI343" s="279"/>
      <c r="BJ343" s="279"/>
      <c r="BK343" s="279"/>
      <c r="BL343" s="279"/>
      <c r="BM343" s="279"/>
      <c r="BN343" s="279"/>
      <c r="BO343" s="279"/>
      <c r="BP343" s="279"/>
      <c r="BQ343" s="279"/>
      <c r="BR343" s="279"/>
    </row>
    <row r="344" spans="2:70" x14ac:dyDescent="0.35">
      <c r="B344" s="287"/>
      <c r="C344" s="288"/>
      <c r="D344" s="259"/>
      <c r="E344" s="259"/>
      <c r="F344" s="260"/>
      <c r="G344" s="260"/>
      <c r="J344" s="279"/>
      <c r="K344" s="279"/>
      <c r="L344" s="279"/>
      <c r="M344" s="279"/>
      <c r="N344" s="285"/>
      <c r="O344" s="279"/>
      <c r="P344" s="279"/>
      <c r="Q344" s="279"/>
      <c r="R344" s="279"/>
      <c r="S344" s="279"/>
      <c r="T344" s="279"/>
      <c r="U344" s="279"/>
      <c r="V344" s="279"/>
      <c r="W344" s="279"/>
      <c r="X344" s="279"/>
      <c r="Y344" s="279"/>
      <c r="Z344" s="279"/>
      <c r="AA344" s="279"/>
      <c r="AB344" s="279"/>
      <c r="AC344" s="279"/>
      <c r="AD344" s="279"/>
      <c r="AE344" s="279"/>
      <c r="AF344" s="279"/>
      <c r="AG344" s="279"/>
      <c r="AH344" s="279"/>
      <c r="AI344" s="279"/>
      <c r="AJ344" s="279"/>
      <c r="AK344" s="279"/>
      <c r="AL344" s="279"/>
      <c r="AM344" s="279"/>
      <c r="AN344" s="279"/>
      <c r="AO344" s="279"/>
      <c r="AP344" s="279"/>
      <c r="AQ344" s="279"/>
      <c r="AR344" s="279"/>
      <c r="AS344" s="279"/>
      <c r="AT344" s="279"/>
      <c r="AU344" s="279"/>
      <c r="AV344" s="279"/>
      <c r="AW344" s="279"/>
      <c r="AX344" s="279"/>
      <c r="AY344" s="279"/>
      <c r="AZ344" s="279"/>
      <c r="BA344" s="279"/>
      <c r="BB344" s="279"/>
      <c r="BC344" s="279"/>
      <c r="BD344" s="279"/>
      <c r="BE344" s="279"/>
      <c r="BF344" s="279"/>
      <c r="BG344" s="279"/>
      <c r="BH344" s="279"/>
      <c r="BI344" s="279"/>
      <c r="BJ344" s="279"/>
      <c r="BK344" s="279"/>
      <c r="BL344" s="279"/>
      <c r="BM344" s="279"/>
      <c r="BN344" s="279"/>
      <c r="BO344" s="279"/>
      <c r="BP344" s="279"/>
      <c r="BQ344" s="279"/>
      <c r="BR344" s="279"/>
    </row>
    <row r="345" spans="2:70" x14ac:dyDescent="0.35">
      <c r="B345" s="286"/>
      <c r="C345" s="288"/>
      <c r="D345" s="259"/>
      <c r="E345" s="259"/>
      <c r="F345" s="260"/>
      <c r="G345" s="260"/>
      <c r="J345" s="279"/>
      <c r="K345" s="279"/>
      <c r="L345" s="279"/>
      <c r="M345" s="279"/>
      <c r="N345" s="285"/>
      <c r="O345" s="279"/>
      <c r="P345" s="279"/>
      <c r="Q345" s="279"/>
      <c r="R345" s="279"/>
      <c r="S345" s="279"/>
      <c r="T345" s="279"/>
      <c r="U345" s="279"/>
      <c r="V345" s="279"/>
      <c r="W345" s="279"/>
      <c r="X345" s="279"/>
      <c r="Y345" s="279"/>
      <c r="Z345" s="279"/>
      <c r="AA345" s="279"/>
      <c r="AB345" s="279"/>
      <c r="AC345" s="279"/>
      <c r="AD345" s="279"/>
      <c r="AE345" s="279"/>
      <c r="AF345" s="279"/>
      <c r="AG345" s="279"/>
      <c r="AH345" s="279"/>
      <c r="AI345" s="279"/>
      <c r="AJ345" s="279"/>
      <c r="AK345" s="279"/>
      <c r="AL345" s="279"/>
      <c r="AM345" s="279"/>
      <c r="AN345" s="279"/>
      <c r="AO345" s="279"/>
      <c r="AP345" s="279"/>
      <c r="AQ345" s="279"/>
      <c r="AR345" s="279"/>
      <c r="AS345" s="279"/>
      <c r="AT345" s="279"/>
      <c r="AU345" s="279"/>
      <c r="AV345" s="279"/>
      <c r="AW345" s="279"/>
      <c r="AX345" s="279"/>
      <c r="AY345" s="279"/>
      <c r="AZ345" s="279"/>
      <c r="BA345" s="279"/>
      <c r="BB345" s="279"/>
      <c r="BC345" s="279"/>
      <c r="BD345" s="279"/>
      <c r="BE345" s="279"/>
      <c r="BF345" s="279"/>
      <c r="BG345" s="279"/>
      <c r="BH345" s="279"/>
      <c r="BI345" s="279"/>
      <c r="BJ345" s="279"/>
      <c r="BK345" s="279"/>
      <c r="BL345" s="279"/>
      <c r="BM345" s="279"/>
      <c r="BN345" s="279"/>
      <c r="BO345" s="279"/>
      <c r="BP345" s="279"/>
      <c r="BQ345" s="279"/>
      <c r="BR345" s="279"/>
    </row>
    <row r="346" spans="2:70" x14ac:dyDescent="0.35">
      <c r="B346" s="278"/>
      <c r="C346" s="288"/>
      <c r="D346" s="259"/>
      <c r="E346" s="259"/>
      <c r="F346" s="260"/>
      <c r="G346" s="260"/>
      <c r="J346" s="279"/>
      <c r="K346" s="279"/>
      <c r="L346" s="279"/>
      <c r="M346" s="279"/>
      <c r="N346" s="285"/>
      <c r="O346" s="279"/>
      <c r="P346" s="279"/>
      <c r="Q346" s="279"/>
      <c r="R346" s="279"/>
      <c r="S346" s="279"/>
      <c r="T346" s="279"/>
      <c r="U346" s="279"/>
      <c r="V346" s="279"/>
      <c r="W346" s="279"/>
      <c r="X346" s="279"/>
      <c r="Y346" s="279"/>
      <c r="Z346" s="279"/>
      <c r="AA346" s="279"/>
      <c r="AB346" s="279"/>
      <c r="AC346" s="279"/>
      <c r="AD346" s="279"/>
      <c r="AE346" s="279"/>
      <c r="AF346" s="279"/>
      <c r="AG346" s="279"/>
      <c r="AH346" s="279"/>
      <c r="AI346" s="279"/>
      <c r="AJ346" s="279"/>
      <c r="AK346" s="279"/>
      <c r="AL346" s="279"/>
      <c r="AM346" s="279"/>
      <c r="AN346" s="279"/>
      <c r="AO346" s="279"/>
      <c r="AP346" s="279"/>
      <c r="AQ346" s="279"/>
      <c r="AR346" s="279"/>
      <c r="AS346" s="279"/>
      <c r="AT346" s="279"/>
      <c r="AU346" s="279"/>
      <c r="AV346" s="279"/>
      <c r="AW346" s="279"/>
      <c r="AX346" s="279"/>
      <c r="AY346" s="279"/>
      <c r="AZ346" s="279"/>
      <c r="BA346" s="279"/>
      <c r="BB346" s="279"/>
      <c r="BC346" s="279"/>
      <c r="BD346" s="279"/>
      <c r="BE346" s="279"/>
      <c r="BF346" s="279"/>
      <c r="BG346" s="279"/>
      <c r="BH346" s="279"/>
      <c r="BI346" s="279"/>
      <c r="BJ346" s="279"/>
      <c r="BK346" s="279"/>
      <c r="BL346" s="279"/>
      <c r="BM346" s="279"/>
      <c r="BN346" s="279"/>
      <c r="BO346" s="279"/>
      <c r="BP346" s="279"/>
      <c r="BQ346" s="279"/>
      <c r="BR346" s="279"/>
    </row>
    <row r="347" spans="2:70" x14ac:dyDescent="0.35">
      <c r="B347" s="278"/>
      <c r="C347" s="288"/>
      <c r="D347" s="259"/>
      <c r="E347" s="259"/>
      <c r="F347" s="260"/>
      <c r="G347" s="260"/>
      <c r="J347" s="279"/>
      <c r="K347" s="279"/>
      <c r="L347" s="279"/>
      <c r="M347" s="279"/>
      <c r="N347" s="285"/>
      <c r="O347" s="279"/>
      <c r="P347" s="279"/>
      <c r="Q347" s="279"/>
      <c r="R347" s="279"/>
      <c r="S347" s="279"/>
      <c r="T347" s="279"/>
      <c r="U347" s="279"/>
      <c r="V347" s="279"/>
      <c r="W347" s="279"/>
      <c r="X347" s="279"/>
      <c r="Y347" s="279"/>
      <c r="Z347" s="279"/>
      <c r="AA347" s="279"/>
      <c r="AB347" s="279"/>
      <c r="AC347" s="279"/>
      <c r="AD347" s="279"/>
      <c r="AE347" s="279"/>
      <c r="AF347" s="279"/>
      <c r="AG347" s="279"/>
      <c r="AH347" s="279"/>
      <c r="AI347" s="279"/>
      <c r="AJ347" s="279"/>
      <c r="AK347" s="279"/>
      <c r="AL347" s="279"/>
      <c r="AM347" s="279"/>
      <c r="AN347" s="279"/>
      <c r="AO347" s="279"/>
      <c r="AP347" s="279"/>
      <c r="AQ347" s="279"/>
      <c r="AR347" s="279"/>
      <c r="AS347" s="279"/>
      <c r="AT347" s="279"/>
      <c r="AU347" s="279"/>
      <c r="AV347" s="279"/>
      <c r="AW347" s="279"/>
      <c r="AX347" s="279"/>
      <c r="AY347" s="279"/>
      <c r="AZ347" s="279"/>
      <c r="BA347" s="279"/>
      <c r="BB347" s="279"/>
      <c r="BC347" s="279"/>
      <c r="BD347" s="279"/>
      <c r="BE347" s="279"/>
      <c r="BF347" s="279"/>
      <c r="BG347" s="279"/>
      <c r="BH347" s="279"/>
      <c r="BI347" s="279"/>
      <c r="BJ347" s="279"/>
      <c r="BK347" s="279"/>
      <c r="BL347" s="279"/>
      <c r="BM347" s="279"/>
      <c r="BN347" s="279"/>
      <c r="BO347" s="279"/>
      <c r="BP347" s="279"/>
      <c r="BQ347" s="279"/>
      <c r="BR347" s="279"/>
    </row>
    <row r="348" spans="2:70" x14ac:dyDescent="0.35">
      <c r="B348" s="276"/>
      <c r="C348" s="288"/>
      <c r="D348" s="259"/>
      <c r="E348" s="259"/>
      <c r="F348" s="260"/>
      <c r="G348" s="260"/>
      <c r="J348" s="279"/>
      <c r="K348" s="279"/>
      <c r="L348" s="279"/>
      <c r="M348" s="279"/>
      <c r="N348" s="285"/>
      <c r="O348" s="279"/>
      <c r="P348" s="279"/>
      <c r="Q348" s="279"/>
      <c r="R348" s="279"/>
      <c r="S348" s="279"/>
      <c r="T348" s="279"/>
      <c r="U348" s="279"/>
      <c r="V348" s="279"/>
      <c r="W348" s="279"/>
      <c r="X348" s="279"/>
      <c r="Y348" s="279"/>
      <c r="Z348" s="279"/>
      <c r="AA348" s="279"/>
      <c r="AB348" s="279"/>
      <c r="AC348" s="279"/>
      <c r="AD348" s="279"/>
      <c r="AE348" s="279"/>
      <c r="AF348" s="279"/>
      <c r="AG348" s="279"/>
      <c r="AH348" s="279"/>
      <c r="AI348" s="279"/>
      <c r="AJ348" s="279"/>
      <c r="AK348" s="279"/>
      <c r="AL348" s="279"/>
      <c r="AM348" s="279"/>
      <c r="AN348" s="279"/>
      <c r="AO348" s="279"/>
      <c r="AP348" s="279"/>
      <c r="AQ348" s="279"/>
      <c r="AR348" s="279"/>
      <c r="AS348" s="279"/>
      <c r="AT348" s="279"/>
      <c r="AU348" s="279"/>
      <c r="AV348" s="279"/>
      <c r="AW348" s="279"/>
      <c r="AX348" s="279"/>
      <c r="AY348" s="279"/>
      <c r="AZ348" s="279"/>
      <c r="BA348" s="279"/>
      <c r="BB348" s="279"/>
      <c r="BC348" s="279"/>
      <c r="BD348" s="279"/>
      <c r="BE348" s="279"/>
      <c r="BF348" s="279"/>
      <c r="BG348" s="279"/>
      <c r="BH348" s="279"/>
      <c r="BI348" s="279"/>
      <c r="BJ348" s="279"/>
      <c r="BK348" s="279"/>
      <c r="BL348" s="279"/>
      <c r="BM348" s="279"/>
      <c r="BN348" s="279"/>
      <c r="BO348" s="279"/>
      <c r="BP348" s="279"/>
      <c r="BQ348" s="279"/>
      <c r="BR348" s="279"/>
    </row>
    <row r="349" spans="2:70" x14ac:dyDescent="0.35">
      <c r="B349" s="277"/>
      <c r="C349" s="288"/>
      <c r="D349" s="259"/>
      <c r="E349" s="259"/>
      <c r="F349" s="260"/>
      <c r="G349" s="260"/>
      <c r="J349" s="279"/>
      <c r="K349" s="279"/>
      <c r="L349" s="279"/>
      <c r="M349" s="279"/>
      <c r="N349" s="285"/>
      <c r="O349" s="279"/>
      <c r="P349" s="279"/>
      <c r="Q349" s="279"/>
      <c r="R349" s="279"/>
      <c r="S349" s="279"/>
      <c r="T349" s="279"/>
      <c r="U349" s="279"/>
      <c r="V349" s="279"/>
      <c r="W349" s="279"/>
      <c r="X349" s="279"/>
      <c r="Y349" s="279"/>
      <c r="Z349" s="279"/>
      <c r="AA349" s="279"/>
      <c r="AB349" s="279"/>
      <c r="AC349" s="279"/>
      <c r="AD349" s="279"/>
      <c r="AE349" s="279"/>
      <c r="AF349" s="279"/>
      <c r="AG349" s="279"/>
      <c r="AH349" s="279"/>
      <c r="AI349" s="279"/>
      <c r="AJ349" s="279"/>
      <c r="AK349" s="279"/>
      <c r="AL349" s="279"/>
      <c r="AM349" s="279"/>
      <c r="AN349" s="279"/>
      <c r="AO349" s="279"/>
      <c r="AP349" s="279"/>
      <c r="AQ349" s="279"/>
      <c r="AR349" s="279"/>
      <c r="AS349" s="279"/>
      <c r="AT349" s="279"/>
      <c r="AU349" s="279"/>
      <c r="AV349" s="279"/>
      <c r="AW349" s="279"/>
      <c r="AX349" s="279"/>
      <c r="AY349" s="279"/>
      <c r="AZ349" s="279"/>
      <c r="BA349" s="279"/>
      <c r="BB349" s="279"/>
      <c r="BC349" s="279"/>
      <c r="BD349" s="279"/>
      <c r="BE349" s="279"/>
      <c r="BF349" s="279"/>
      <c r="BG349" s="279"/>
      <c r="BH349" s="279"/>
      <c r="BI349" s="279"/>
      <c r="BJ349" s="279"/>
      <c r="BK349" s="279"/>
      <c r="BL349" s="279"/>
      <c r="BM349" s="279"/>
      <c r="BN349" s="279"/>
      <c r="BO349" s="279"/>
      <c r="BP349" s="279"/>
      <c r="BQ349" s="279"/>
      <c r="BR349" s="279"/>
    </row>
    <row r="350" spans="2:70" x14ac:dyDescent="0.35">
      <c r="B350" s="276"/>
      <c r="C350" s="289"/>
      <c r="D350" s="259"/>
      <c r="E350" s="259"/>
      <c r="F350" s="260"/>
      <c r="G350" s="260"/>
      <c r="H350" s="243"/>
      <c r="I350" s="244"/>
      <c r="J350" s="272"/>
      <c r="K350" s="272"/>
      <c r="L350" s="272"/>
      <c r="M350" s="272"/>
      <c r="N350" s="273"/>
      <c r="O350" s="272"/>
      <c r="P350" s="272"/>
      <c r="Q350" s="272"/>
      <c r="R350" s="272"/>
      <c r="S350" s="272"/>
      <c r="T350" s="272"/>
      <c r="U350" s="272"/>
      <c r="V350" s="272"/>
      <c r="W350" s="272"/>
      <c r="X350" s="272"/>
      <c r="Y350" s="272"/>
      <c r="Z350" s="272"/>
      <c r="AA350" s="272"/>
      <c r="AB350" s="272"/>
      <c r="AC350" s="272"/>
      <c r="AD350" s="272"/>
      <c r="AE350" s="272"/>
      <c r="AF350" s="272"/>
      <c r="AG350" s="272"/>
      <c r="AH350" s="272"/>
      <c r="AI350" s="272"/>
      <c r="AJ350" s="272"/>
      <c r="AK350" s="272"/>
      <c r="AL350" s="272"/>
      <c r="AM350" s="272"/>
      <c r="AN350" s="272"/>
      <c r="AO350" s="272"/>
      <c r="AP350" s="272"/>
      <c r="AQ350" s="272"/>
      <c r="AR350" s="272"/>
      <c r="AS350" s="272"/>
      <c r="AT350" s="272"/>
      <c r="AU350" s="272"/>
      <c r="AV350" s="272"/>
      <c r="AW350" s="272"/>
      <c r="AX350" s="272"/>
      <c r="AY350" s="272"/>
      <c r="AZ350" s="272"/>
      <c r="BA350" s="272"/>
      <c r="BB350" s="272"/>
      <c r="BC350" s="272"/>
      <c r="BD350" s="272"/>
      <c r="BE350" s="272"/>
      <c r="BF350" s="272"/>
      <c r="BG350" s="272"/>
      <c r="BH350" s="272"/>
      <c r="BI350" s="272"/>
      <c r="BJ350" s="272"/>
      <c r="BK350" s="272"/>
      <c r="BL350" s="272"/>
      <c r="BM350" s="279"/>
      <c r="BN350" s="279"/>
      <c r="BO350" s="279"/>
      <c r="BP350" s="279"/>
      <c r="BQ350" s="279"/>
      <c r="BR350" s="279"/>
    </row>
    <row r="351" spans="2:70" x14ac:dyDescent="0.35">
      <c r="B351" s="286"/>
      <c r="C351" s="289"/>
      <c r="D351" s="259"/>
      <c r="E351" s="259"/>
      <c r="F351" s="260"/>
      <c r="G351" s="260"/>
      <c r="H351" s="243"/>
      <c r="I351" s="244"/>
      <c r="J351" s="272"/>
      <c r="K351" s="272"/>
      <c r="L351" s="272"/>
      <c r="M351" s="272"/>
      <c r="N351" s="273"/>
      <c r="O351" s="272"/>
      <c r="P351" s="272"/>
      <c r="Q351" s="272"/>
      <c r="R351" s="272"/>
      <c r="S351" s="272"/>
      <c r="T351" s="272"/>
      <c r="U351" s="272"/>
      <c r="V351" s="272"/>
      <c r="W351" s="272"/>
      <c r="X351" s="272"/>
      <c r="Y351" s="272"/>
      <c r="Z351" s="272"/>
      <c r="AA351" s="272"/>
      <c r="AB351" s="272"/>
      <c r="AC351" s="272"/>
      <c r="AD351" s="272"/>
      <c r="AE351" s="272"/>
      <c r="AF351" s="272"/>
      <c r="AG351" s="272"/>
      <c r="AH351" s="272"/>
      <c r="AI351" s="272"/>
      <c r="AJ351" s="272"/>
      <c r="AK351" s="272"/>
      <c r="AL351" s="272"/>
      <c r="AM351" s="272"/>
      <c r="AN351" s="272"/>
      <c r="AO351" s="272"/>
      <c r="AP351" s="272"/>
      <c r="AQ351" s="272"/>
      <c r="AR351" s="272"/>
      <c r="AS351" s="272"/>
      <c r="AT351" s="272"/>
      <c r="AU351" s="272"/>
      <c r="AV351" s="272"/>
      <c r="AW351" s="272"/>
      <c r="AX351" s="272"/>
      <c r="AY351" s="272"/>
      <c r="AZ351" s="272"/>
      <c r="BA351" s="272"/>
      <c r="BB351" s="272"/>
      <c r="BC351" s="272"/>
      <c r="BD351" s="272"/>
      <c r="BE351" s="272"/>
      <c r="BF351" s="272"/>
      <c r="BG351" s="272"/>
      <c r="BH351" s="272"/>
      <c r="BI351" s="272"/>
      <c r="BJ351" s="272"/>
      <c r="BK351" s="272"/>
      <c r="BL351" s="272"/>
      <c r="BM351" s="279"/>
      <c r="BN351" s="279"/>
      <c r="BO351" s="279"/>
      <c r="BP351" s="279"/>
      <c r="BQ351" s="279"/>
      <c r="BR351" s="279"/>
    </row>
    <row r="352" spans="2:70" x14ac:dyDescent="0.35">
      <c r="B352" s="253"/>
      <c r="C352" s="288"/>
      <c r="D352" s="259"/>
      <c r="E352" s="259"/>
      <c r="F352" s="260"/>
      <c r="G352" s="260"/>
      <c r="J352" s="279"/>
      <c r="K352" s="279"/>
      <c r="L352" s="279"/>
      <c r="M352" s="279"/>
      <c r="N352" s="285"/>
      <c r="O352" s="279"/>
      <c r="P352" s="279"/>
      <c r="Q352" s="279"/>
      <c r="R352" s="279"/>
      <c r="S352" s="279"/>
      <c r="T352" s="279"/>
      <c r="U352" s="279"/>
      <c r="V352" s="279"/>
      <c r="W352" s="279"/>
      <c r="X352" s="279"/>
      <c r="Y352" s="279"/>
      <c r="Z352" s="279"/>
      <c r="AA352" s="279"/>
      <c r="AB352" s="279"/>
      <c r="AC352" s="279"/>
      <c r="AD352" s="279"/>
      <c r="AE352" s="279"/>
      <c r="AF352" s="279"/>
      <c r="AG352" s="279"/>
      <c r="AH352" s="279"/>
      <c r="AI352" s="279"/>
      <c r="AJ352" s="279"/>
      <c r="AK352" s="279"/>
      <c r="AL352" s="279"/>
      <c r="AM352" s="279"/>
      <c r="AN352" s="279"/>
      <c r="AO352" s="279"/>
      <c r="AP352" s="279"/>
      <c r="AQ352" s="279"/>
      <c r="AR352" s="279"/>
      <c r="AS352" s="279"/>
      <c r="AT352" s="279"/>
      <c r="AU352" s="279"/>
      <c r="AV352" s="279"/>
      <c r="AW352" s="279"/>
      <c r="AX352" s="279"/>
      <c r="AY352" s="279"/>
      <c r="AZ352" s="279"/>
      <c r="BA352" s="279"/>
      <c r="BB352" s="279"/>
      <c r="BC352" s="279"/>
      <c r="BD352" s="279"/>
      <c r="BE352" s="279"/>
      <c r="BF352" s="279"/>
      <c r="BG352" s="279"/>
      <c r="BH352" s="279"/>
      <c r="BI352" s="279"/>
      <c r="BJ352" s="279"/>
      <c r="BK352" s="279"/>
      <c r="BL352" s="279"/>
      <c r="BM352" s="279"/>
      <c r="BN352" s="279"/>
      <c r="BO352" s="279"/>
      <c r="BP352" s="279"/>
      <c r="BQ352" s="279"/>
      <c r="BR352" s="279"/>
    </row>
    <row r="353" spans="2:70" x14ac:dyDescent="0.35">
      <c r="B353" s="253"/>
      <c r="C353" s="288"/>
      <c r="D353" s="259"/>
      <c r="E353" s="259"/>
      <c r="F353" s="260"/>
      <c r="G353" s="260"/>
      <c r="J353" s="279"/>
      <c r="K353" s="279"/>
      <c r="L353" s="279"/>
      <c r="M353" s="279"/>
      <c r="N353" s="285"/>
      <c r="O353" s="279"/>
      <c r="P353" s="279"/>
      <c r="Q353" s="279"/>
      <c r="R353" s="279"/>
      <c r="S353" s="279"/>
      <c r="T353" s="279"/>
      <c r="U353" s="279"/>
      <c r="V353" s="279"/>
      <c r="W353" s="279"/>
      <c r="X353" s="279"/>
      <c r="Y353" s="279"/>
      <c r="Z353" s="279"/>
      <c r="AA353" s="279"/>
      <c r="AB353" s="279"/>
      <c r="AC353" s="279"/>
      <c r="AD353" s="279"/>
      <c r="AE353" s="279"/>
      <c r="AF353" s="279"/>
      <c r="AG353" s="279"/>
      <c r="AH353" s="279"/>
      <c r="AI353" s="279"/>
      <c r="AJ353" s="279"/>
      <c r="AK353" s="279"/>
      <c r="AL353" s="279"/>
      <c r="AM353" s="279"/>
      <c r="AN353" s="279"/>
      <c r="AO353" s="279"/>
      <c r="AP353" s="279"/>
      <c r="AQ353" s="279"/>
      <c r="AR353" s="279"/>
      <c r="AS353" s="279"/>
      <c r="AT353" s="279"/>
      <c r="AU353" s="279"/>
      <c r="AV353" s="279"/>
      <c r="AW353" s="279"/>
      <c r="AX353" s="279"/>
      <c r="AY353" s="279"/>
      <c r="AZ353" s="279"/>
      <c r="BA353" s="279"/>
      <c r="BB353" s="279"/>
      <c r="BC353" s="279"/>
      <c r="BD353" s="279"/>
      <c r="BE353" s="279"/>
      <c r="BF353" s="279"/>
      <c r="BG353" s="279"/>
      <c r="BH353" s="279"/>
      <c r="BI353" s="279"/>
      <c r="BJ353" s="279"/>
      <c r="BK353" s="279"/>
      <c r="BL353" s="279"/>
      <c r="BM353" s="279"/>
      <c r="BN353" s="279"/>
      <c r="BO353" s="279"/>
      <c r="BP353" s="279"/>
      <c r="BQ353" s="279"/>
      <c r="BR353" s="279"/>
    </row>
    <row r="354" spans="2:70" x14ac:dyDescent="0.35">
      <c r="B354" s="253"/>
      <c r="C354" s="288"/>
      <c r="D354" s="259"/>
      <c r="E354" s="259"/>
      <c r="F354" s="260"/>
      <c r="G354" s="260"/>
      <c r="J354" s="279"/>
      <c r="K354" s="279"/>
      <c r="L354" s="279"/>
      <c r="M354" s="279"/>
      <c r="N354" s="285"/>
      <c r="O354" s="279"/>
      <c r="P354" s="279"/>
      <c r="Q354" s="279"/>
      <c r="R354" s="279"/>
      <c r="S354" s="279"/>
      <c r="T354" s="279"/>
      <c r="U354" s="279"/>
      <c r="V354" s="279"/>
      <c r="W354" s="279"/>
      <c r="X354" s="279"/>
      <c r="Y354" s="279"/>
      <c r="Z354" s="279"/>
      <c r="AA354" s="279"/>
      <c r="AB354" s="279"/>
      <c r="AC354" s="279"/>
      <c r="AD354" s="279"/>
      <c r="AE354" s="279"/>
      <c r="AF354" s="279"/>
      <c r="AG354" s="279"/>
      <c r="AH354" s="279"/>
      <c r="AI354" s="279"/>
      <c r="AJ354" s="279"/>
      <c r="AK354" s="279"/>
      <c r="AL354" s="279"/>
      <c r="AM354" s="279"/>
      <c r="AN354" s="279"/>
      <c r="AO354" s="279"/>
      <c r="AP354" s="279"/>
      <c r="AQ354" s="279"/>
      <c r="AR354" s="279"/>
      <c r="AS354" s="279"/>
      <c r="AT354" s="279"/>
      <c r="AU354" s="279"/>
      <c r="AV354" s="279"/>
      <c r="AW354" s="279"/>
      <c r="AX354" s="279"/>
      <c r="AY354" s="279"/>
      <c r="AZ354" s="279"/>
      <c r="BA354" s="279"/>
      <c r="BB354" s="279"/>
      <c r="BC354" s="279"/>
      <c r="BD354" s="279"/>
      <c r="BE354" s="279"/>
      <c r="BF354" s="279"/>
      <c r="BG354" s="279"/>
      <c r="BH354" s="279"/>
      <c r="BI354" s="279"/>
      <c r="BJ354" s="279"/>
      <c r="BK354" s="279"/>
      <c r="BL354" s="279"/>
      <c r="BM354" s="279"/>
      <c r="BN354" s="279"/>
      <c r="BO354" s="279"/>
      <c r="BP354" s="279"/>
      <c r="BQ354" s="279"/>
      <c r="BR354" s="279"/>
    </row>
    <row r="355" spans="2:70" x14ac:dyDescent="0.35">
      <c r="B355" s="252"/>
      <c r="C355" s="289"/>
      <c r="D355" s="259"/>
      <c r="E355" s="259"/>
      <c r="F355" s="260"/>
      <c r="G355" s="260"/>
      <c r="H355" s="243"/>
      <c r="I355" s="244"/>
      <c r="J355" s="272"/>
      <c r="K355" s="272"/>
      <c r="L355" s="272"/>
      <c r="M355" s="272"/>
      <c r="N355" s="273"/>
      <c r="O355" s="272"/>
      <c r="P355" s="272"/>
      <c r="Q355" s="272"/>
      <c r="R355" s="272"/>
      <c r="S355" s="272"/>
      <c r="T355" s="272"/>
      <c r="U355" s="272"/>
      <c r="V355" s="272"/>
      <c r="W355" s="272"/>
      <c r="X355" s="272"/>
      <c r="Y355" s="272"/>
      <c r="Z355" s="272"/>
      <c r="AA355" s="272"/>
      <c r="AB355" s="272"/>
      <c r="AC355" s="272"/>
      <c r="AD355" s="272"/>
      <c r="AE355" s="272"/>
      <c r="AF355" s="272"/>
      <c r="AG355" s="272"/>
      <c r="AH355" s="272"/>
      <c r="AI355" s="272"/>
      <c r="AJ355" s="272"/>
      <c r="AK355" s="272"/>
      <c r="AL355" s="272"/>
      <c r="AM355" s="272"/>
      <c r="AN355" s="272"/>
      <c r="AO355" s="272"/>
      <c r="AP355" s="272"/>
      <c r="AQ355" s="272"/>
      <c r="AR355" s="272"/>
      <c r="AS355" s="272"/>
      <c r="AT355" s="272"/>
      <c r="AU355" s="272"/>
      <c r="AV355" s="272"/>
      <c r="AW355" s="272"/>
      <c r="AX355" s="272"/>
      <c r="AY355" s="272"/>
      <c r="AZ355" s="272"/>
      <c r="BA355" s="272"/>
      <c r="BB355" s="272"/>
      <c r="BC355" s="272"/>
      <c r="BD355" s="272"/>
      <c r="BE355" s="272"/>
      <c r="BF355" s="272"/>
      <c r="BG355" s="272"/>
      <c r="BH355" s="272"/>
      <c r="BI355" s="272"/>
      <c r="BJ355" s="272"/>
      <c r="BK355" s="272"/>
      <c r="BL355" s="272"/>
      <c r="BM355" s="279"/>
      <c r="BN355" s="279"/>
      <c r="BO355" s="279"/>
      <c r="BP355" s="279"/>
      <c r="BQ355" s="279"/>
      <c r="BR355" s="279"/>
    </row>
    <row r="356" spans="2:70" x14ac:dyDescent="0.35">
      <c r="B356" s="252"/>
      <c r="C356" s="288"/>
      <c r="D356" s="259"/>
      <c r="E356" s="259"/>
      <c r="F356" s="260"/>
      <c r="G356" s="260"/>
      <c r="J356" s="279"/>
      <c r="K356" s="279"/>
      <c r="L356" s="279"/>
      <c r="M356" s="279"/>
      <c r="N356" s="285"/>
      <c r="O356" s="279"/>
      <c r="P356" s="279"/>
      <c r="Q356" s="279"/>
      <c r="R356" s="279"/>
      <c r="S356" s="279"/>
      <c r="T356" s="279"/>
      <c r="U356" s="279"/>
      <c r="V356" s="279"/>
      <c r="W356" s="279"/>
      <c r="X356" s="279"/>
      <c r="Y356" s="279"/>
      <c r="Z356" s="279"/>
      <c r="AA356" s="279"/>
      <c r="AB356" s="279"/>
      <c r="AC356" s="279"/>
      <c r="AD356" s="279"/>
      <c r="AE356" s="279"/>
      <c r="AF356" s="279"/>
      <c r="AG356" s="279"/>
      <c r="AH356" s="279"/>
      <c r="AI356" s="279"/>
      <c r="AJ356" s="279"/>
      <c r="AK356" s="279"/>
      <c r="AL356" s="279"/>
      <c r="AM356" s="279"/>
      <c r="AN356" s="279"/>
      <c r="AO356" s="279"/>
      <c r="AP356" s="279"/>
      <c r="AQ356" s="279"/>
      <c r="AR356" s="279"/>
      <c r="AS356" s="279"/>
      <c r="AT356" s="279"/>
      <c r="AU356" s="279"/>
      <c r="AV356" s="279"/>
      <c r="AW356" s="279"/>
      <c r="AX356" s="279"/>
      <c r="AY356" s="279"/>
      <c r="AZ356" s="279"/>
      <c r="BA356" s="279"/>
      <c r="BB356" s="279"/>
      <c r="BC356" s="279"/>
      <c r="BD356" s="279"/>
      <c r="BE356" s="279"/>
      <c r="BF356" s="279"/>
      <c r="BG356" s="279"/>
      <c r="BH356" s="279"/>
      <c r="BI356" s="279"/>
      <c r="BJ356" s="279"/>
      <c r="BK356" s="279"/>
      <c r="BL356" s="279"/>
      <c r="BM356" s="279"/>
      <c r="BN356" s="279"/>
      <c r="BO356" s="279"/>
      <c r="BP356" s="279"/>
      <c r="BQ356" s="279"/>
      <c r="BR356" s="279"/>
    </row>
    <row r="357" spans="2:70" x14ac:dyDescent="0.35">
      <c r="B357" s="253"/>
      <c r="C357" s="288"/>
      <c r="D357" s="259"/>
      <c r="E357" s="259"/>
      <c r="F357" s="260"/>
      <c r="G357" s="260"/>
      <c r="J357" s="279"/>
      <c r="K357" s="279"/>
      <c r="L357" s="279"/>
      <c r="M357" s="279"/>
      <c r="N357" s="285"/>
      <c r="O357" s="279"/>
      <c r="P357" s="279"/>
      <c r="Q357" s="279"/>
      <c r="R357" s="279"/>
      <c r="S357" s="279"/>
      <c r="T357" s="279"/>
      <c r="U357" s="279"/>
      <c r="V357" s="279"/>
      <c r="W357" s="279"/>
      <c r="X357" s="279"/>
      <c r="Y357" s="279"/>
      <c r="Z357" s="279"/>
      <c r="AA357" s="279"/>
      <c r="AB357" s="279"/>
      <c r="AC357" s="279"/>
      <c r="AD357" s="279"/>
      <c r="AE357" s="279"/>
      <c r="AF357" s="279"/>
      <c r="AG357" s="279"/>
      <c r="AH357" s="279"/>
      <c r="AI357" s="279"/>
      <c r="AJ357" s="279"/>
      <c r="AK357" s="279"/>
      <c r="AL357" s="279"/>
      <c r="AM357" s="279"/>
      <c r="AN357" s="279"/>
      <c r="AO357" s="279"/>
      <c r="AP357" s="279"/>
      <c r="AQ357" s="279"/>
      <c r="AR357" s="279"/>
      <c r="AS357" s="279"/>
      <c r="AT357" s="279"/>
      <c r="AU357" s="279"/>
      <c r="AV357" s="279"/>
      <c r="AW357" s="279"/>
      <c r="AX357" s="279"/>
      <c r="AY357" s="279"/>
      <c r="AZ357" s="279"/>
      <c r="BA357" s="279"/>
      <c r="BB357" s="279"/>
      <c r="BC357" s="279"/>
      <c r="BD357" s="279"/>
      <c r="BE357" s="279"/>
      <c r="BF357" s="279"/>
      <c r="BG357" s="279"/>
      <c r="BH357" s="279"/>
      <c r="BI357" s="279"/>
      <c r="BJ357" s="279"/>
      <c r="BK357" s="279"/>
      <c r="BL357" s="279"/>
      <c r="BM357" s="279"/>
      <c r="BN357" s="279"/>
      <c r="BO357" s="279"/>
      <c r="BP357" s="279"/>
      <c r="BQ357" s="279"/>
      <c r="BR357" s="279"/>
    </row>
    <row r="358" spans="2:70" x14ac:dyDescent="0.35">
      <c r="B358" s="253"/>
      <c r="C358" s="288"/>
      <c r="D358" s="259"/>
      <c r="E358" s="259"/>
      <c r="F358" s="260"/>
      <c r="G358" s="260"/>
      <c r="J358" s="279"/>
      <c r="K358" s="279"/>
      <c r="L358" s="279"/>
      <c r="M358" s="279"/>
      <c r="N358" s="285"/>
      <c r="O358" s="279"/>
      <c r="P358" s="279"/>
      <c r="Q358" s="279"/>
      <c r="R358" s="279"/>
      <c r="S358" s="279"/>
      <c r="T358" s="279"/>
      <c r="U358" s="279"/>
      <c r="V358" s="279"/>
      <c r="W358" s="279"/>
      <c r="X358" s="279"/>
      <c r="Y358" s="279"/>
      <c r="Z358" s="279"/>
      <c r="AA358" s="279"/>
      <c r="AB358" s="279"/>
      <c r="AC358" s="279"/>
      <c r="AD358" s="279"/>
      <c r="AE358" s="279"/>
      <c r="AF358" s="279"/>
      <c r="AG358" s="279"/>
      <c r="AH358" s="279"/>
      <c r="AI358" s="279"/>
      <c r="AJ358" s="279"/>
      <c r="AK358" s="279"/>
      <c r="AL358" s="279"/>
      <c r="AM358" s="279"/>
      <c r="AN358" s="279"/>
      <c r="AO358" s="279"/>
      <c r="AP358" s="279"/>
      <c r="AQ358" s="279"/>
      <c r="AR358" s="279"/>
      <c r="AS358" s="279"/>
      <c r="AT358" s="279"/>
      <c r="AU358" s="279"/>
      <c r="AV358" s="279"/>
      <c r="AW358" s="279"/>
      <c r="AX358" s="279"/>
      <c r="AY358" s="279"/>
      <c r="AZ358" s="279"/>
      <c r="BA358" s="279"/>
      <c r="BB358" s="279"/>
      <c r="BC358" s="279"/>
      <c r="BD358" s="279"/>
      <c r="BE358" s="279"/>
      <c r="BF358" s="279"/>
      <c r="BG358" s="279"/>
      <c r="BH358" s="279"/>
      <c r="BI358" s="279"/>
      <c r="BJ358" s="279"/>
      <c r="BK358" s="279"/>
      <c r="BL358" s="279"/>
      <c r="BM358" s="279"/>
      <c r="BN358" s="279"/>
      <c r="BO358" s="279"/>
      <c r="BP358" s="279"/>
      <c r="BQ358" s="279"/>
      <c r="BR358" s="279"/>
    </row>
    <row r="359" spans="2:70" x14ac:dyDescent="0.35">
      <c r="B359" s="287"/>
      <c r="C359" s="288"/>
      <c r="D359" s="259"/>
      <c r="E359" s="259"/>
      <c r="F359" s="260"/>
      <c r="G359" s="260"/>
      <c r="J359" s="279"/>
      <c r="K359" s="279"/>
      <c r="L359" s="279"/>
      <c r="M359" s="279"/>
      <c r="N359" s="285"/>
      <c r="O359" s="279"/>
      <c r="P359" s="279"/>
      <c r="Q359" s="279"/>
      <c r="R359" s="279"/>
      <c r="S359" s="279"/>
      <c r="T359" s="279"/>
      <c r="U359" s="279"/>
      <c r="V359" s="279"/>
      <c r="W359" s="279"/>
      <c r="X359" s="279"/>
      <c r="Y359" s="279"/>
      <c r="Z359" s="279"/>
      <c r="AA359" s="279"/>
      <c r="AB359" s="279"/>
      <c r="AC359" s="279"/>
      <c r="AD359" s="279"/>
      <c r="AE359" s="279"/>
      <c r="AF359" s="279"/>
      <c r="AG359" s="279"/>
      <c r="AH359" s="279"/>
      <c r="AI359" s="279"/>
      <c r="AJ359" s="279"/>
      <c r="AK359" s="279"/>
      <c r="AL359" s="279"/>
      <c r="AM359" s="279"/>
      <c r="AN359" s="279"/>
      <c r="AO359" s="279"/>
      <c r="AP359" s="279"/>
      <c r="AQ359" s="279"/>
      <c r="AR359" s="279"/>
      <c r="AS359" s="279"/>
      <c r="AT359" s="279"/>
      <c r="AU359" s="279"/>
      <c r="AV359" s="279"/>
      <c r="AW359" s="279"/>
      <c r="AX359" s="279"/>
      <c r="AY359" s="279"/>
      <c r="AZ359" s="279"/>
      <c r="BA359" s="279"/>
      <c r="BB359" s="279"/>
      <c r="BC359" s="279"/>
      <c r="BD359" s="279"/>
      <c r="BE359" s="279"/>
      <c r="BF359" s="279"/>
      <c r="BG359" s="279"/>
      <c r="BH359" s="279"/>
      <c r="BI359" s="279"/>
      <c r="BJ359" s="279"/>
      <c r="BK359" s="279"/>
      <c r="BL359" s="279"/>
      <c r="BM359" s="279"/>
      <c r="BN359" s="279"/>
      <c r="BO359" s="279"/>
      <c r="BP359" s="279"/>
      <c r="BQ359" s="279"/>
      <c r="BR359" s="279"/>
    </row>
    <row r="360" spans="2:70" x14ac:dyDescent="0.35">
      <c r="B360" s="286"/>
      <c r="C360" s="288"/>
      <c r="D360" s="259"/>
      <c r="E360" s="259"/>
      <c r="F360" s="260"/>
      <c r="G360" s="260"/>
      <c r="J360" s="279"/>
      <c r="K360" s="279"/>
      <c r="L360" s="279"/>
      <c r="M360" s="279"/>
      <c r="N360" s="285"/>
      <c r="O360" s="279"/>
      <c r="P360" s="279"/>
      <c r="Q360" s="279"/>
      <c r="R360" s="279"/>
      <c r="S360" s="279"/>
      <c r="T360" s="279"/>
      <c r="U360" s="279"/>
      <c r="V360" s="279"/>
      <c r="W360" s="279"/>
      <c r="X360" s="279"/>
      <c r="Y360" s="279"/>
      <c r="Z360" s="279"/>
      <c r="AA360" s="279"/>
      <c r="AB360" s="279"/>
      <c r="AC360" s="279"/>
      <c r="AD360" s="279"/>
      <c r="AE360" s="279"/>
      <c r="AF360" s="279"/>
      <c r="AG360" s="279"/>
      <c r="AH360" s="279"/>
      <c r="AI360" s="279"/>
      <c r="AJ360" s="279"/>
      <c r="AK360" s="279"/>
      <c r="AL360" s="279"/>
      <c r="AM360" s="279"/>
      <c r="AN360" s="279"/>
      <c r="AO360" s="279"/>
      <c r="AP360" s="279"/>
      <c r="AQ360" s="279"/>
      <c r="AR360" s="279"/>
      <c r="AS360" s="279"/>
      <c r="AT360" s="279"/>
      <c r="AU360" s="279"/>
      <c r="AV360" s="279"/>
      <c r="AW360" s="279"/>
      <c r="AX360" s="279"/>
      <c r="AY360" s="279"/>
      <c r="AZ360" s="279"/>
      <c r="BA360" s="279"/>
      <c r="BB360" s="279"/>
      <c r="BC360" s="279"/>
      <c r="BD360" s="279"/>
      <c r="BE360" s="279"/>
      <c r="BF360" s="279"/>
      <c r="BG360" s="279"/>
      <c r="BH360" s="279"/>
      <c r="BI360" s="279"/>
      <c r="BJ360" s="279"/>
      <c r="BK360" s="279"/>
      <c r="BL360" s="279"/>
      <c r="BM360" s="279"/>
      <c r="BN360" s="279"/>
      <c r="BO360" s="279"/>
      <c r="BP360" s="279"/>
      <c r="BQ360" s="279"/>
      <c r="BR360" s="279"/>
    </row>
    <row r="361" spans="2:70" x14ac:dyDescent="0.35">
      <c r="B361" s="278"/>
      <c r="C361" s="288"/>
      <c r="D361" s="259"/>
      <c r="E361" s="259"/>
      <c r="F361" s="260"/>
      <c r="G361" s="260"/>
      <c r="J361" s="279"/>
      <c r="K361" s="279"/>
      <c r="L361" s="279"/>
      <c r="M361" s="279"/>
      <c r="N361" s="285"/>
      <c r="O361" s="279"/>
      <c r="P361" s="279"/>
      <c r="Q361" s="279"/>
      <c r="R361" s="279"/>
      <c r="S361" s="279"/>
      <c r="T361" s="279"/>
      <c r="U361" s="279"/>
      <c r="V361" s="279"/>
      <c r="W361" s="279"/>
      <c r="X361" s="279"/>
      <c r="Y361" s="279"/>
      <c r="Z361" s="279"/>
      <c r="AA361" s="279"/>
      <c r="AB361" s="279"/>
      <c r="AC361" s="279"/>
      <c r="AD361" s="279"/>
      <c r="AE361" s="279"/>
      <c r="AF361" s="279"/>
      <c r="AG361" s="279"/>
      <c r="AH361" s="279"/>
      <c r="AI361" s="279"/>
      <c r="AJ361" s="279"/>
      <c r="AK361" s="279"/>
      <c r="AL361" s="279"/>
      <c r="AM361" s="279"/>
      <c r="AN361" s="279"/>
      <c r="AO361" s="279"/>
      <c r="AP361" s="279"/>
      <c r="AQ361" s="279"/>
      <c r="AR361" s="279"/>
      <c r="AS361" s="279"/>
      <c r="AT361" s="279"/>
      <c r="AU361" s="279"/>
      <c r="AV361" s="279"/>
      <c r="AW361" s="279"/>
      <c r="AX361" s="279"/>
      <c r="AY361" s="279"/>
      <c r="AZ361" s="279"/>
      <c r="BA361" s="279"/>
      <c r="BB361" s="279"/>
      <c r="BC361" s="279"/>
      <c r="BD361" s="279"/>
      <c r="BE361" s="279"/>
      <c r="BF361" s="279"/>
      <c r="BG361" s="279"/>
      <c r="BH361" s="279"/>
      <c r="BI361" s="279"/>
      <c r="BJ361" s="279"/>
      <c r="BK361" s="279"/>
      <c r="BL361" s="279"/>
      <c r="BM361" s="279"/>
      <c r="BN361" s="279"/>
      <c r="BO361" s="279"/>
      <c r="BP361" s="279"/>
      <c r="BQ361" s="279"/>
      <c r="BR361" s="279"/>
    </row>
    <row r="362" spans="2:70" x14ac:dyDescent="0.35">
      <c r="B362" s="278"/>
      <c r="C362" s="288"/>
      <c r="D362" s="259"/>
      <c r="E362" s="259"/>
      <c r="F362" s="260"/>
      <c r="G362" s="260"/>
      <c r="J362" s="279"/>
      <c r="K362" s="279"/>
      <c r="L362" s="279"/>
      <c r="M362" s="279"/>
      <c r="N362" s="285"/>
      <c r="O362" s="279"/>
      <c r="P362" s="279"/>
      <c r="Q362" s="279"/>
      <c r="R362" s="279"/>
      <c r="S362" s="279"/>
      <c r="T362" s="279"/>
      <c r="U362" s="279"/>
      <c r="V362" s="279"/>
      <c r="W362" s="279"/>
      <c r="X362" s="279"/>
      <c r="Y362" s="279"/>
      <c r="Z362" s="279"/>
      <c r="AA362" s="279"/>
      <c r="AB362" s="279"/>
      <c r="AC362" s="279"/>
      <c r="AD362" s="279"/>
      <c r="AE362" s="279"/>
      <c r="AF362" s="279"/>
      <c r="AG362" s="279"/>
      <c r="AH362" s="279"/>
      <c r="AI362" s="279"/>
      <c r="AJ362" s="279"/>
      <c r="AK362" s="279"/>
      <c r="AL362" s="279"/>
      <c r="AM362" s="279"/>
      <c r="AN362" s="279"/>
      <c r="AO362" s="279"/>
      <c r="AP362" s="279"/>
      <c r="AQ362" s="279"/>
      <c r="AR362" s="279"/>
      <c r="AS362" s="279"/>
      <c r="AT362" s="279"/>
      <c r="AU362" s="279"/>
      <c r="AV362" s="279"/>
      <c r="AW362" s="279"/>
      <c r="AX362" s="279"/>
      <c r="AY362" s="279"/>
      <c r="AZ362" s="279"/>
      <c r="BA362" s="279"/>
      <c r="BB362" s="279"/>
      <c r="BC362" s="279"/>
      <c r="BD362" s="279"/>
      <c r="BE362" s="279"/>
      <c r="BF362" s="279"/>
      <c r="BG362" s="279"/>
      <c r="BH362" s="279"/>
      <c r="BI362" s="279"/>
      <c r="BJ362" s="279"/>
      <c r="BK362" s="279"/>
      <c r="BL362" s="279"/>
      <c r="BM362" s="279"/>
      <c r="BN362" s="279"/>
      <c r="BO362" s="279"/>
      <c r="BP362" s="279"/>
      <c r="BQ362" s="279"/>
      <c r="BR362" s="279"/>
    </row>
    <row r="363" spans="2:70" x14ac:dyDescent="0.35">
      <c r="B363" s="276"/>
      <c r="C363" s="288"/>
      <c r="D363" s="259"/>
      <c r="E363" s="259"/>
      <c r="F363" s="260"/>
      <c r="G363" s="260"/>
      <c r="J363" s="279"/>
      <c r="K363" s="279"/>
      <c r="L363" s="279"/>
      <c r="M363" s="279"/>
      <c r="N363" s="285"/>
      <c r="O363" s="279"/>
      <c r="P363" s="279"/>
      <c r="Q363" s="279"/>
      <c r="R363" s="279"/>
      <c r="S363" s="279"/>
      <c r="T363" s="279"/>
      <c r="U363" s="279"/>
      <c r="V363" s="279"/>
      <c r="W363" s="279"/>
      <c r="X363" s="279"/>
      <c r="Y363" s="279"/>
      <c r="Z363" s="279"/>
      <c r="AA363" s="279"/>
      <c r="AB363" s="279"/>
      <c r="AC363" s="279"/>
      <c r="AD363" s="279"/>
      <c r="AE363" s="279"/>
      <c r="AF363" s="279"/>
      <c r="AG363" s="279"/>
      <c r="AH363" s="279"/>
      <c r="AI363" s="279"/>
      <c r="AJ363" s="279"/>
      <c r="AK363" s="279"/>
      <c r="AL363" s="279"/>
      <c r="AM363" s="279"/>
      <c r="AN363" s="279"/>
      <c r="AO363" s="279"/>
      <c r="AP363" s="279"/>
      <c r="AQ363" s="279"/>
      <c r="AR363" s="279"/>
      <c r="AS363" s="279"/>
      <c r="AT363" s="279"/>
      <c r="AU363" s="279"/>
      <c r="AV363" s="279"/>
      <c r="AW363" s="279"/>
      <c r="AX363" s="279"/>
      <c r="AY363" s="279"/>
      <c r="AZ363" s="279"/>
      <c r="BA363" s="279"/>
      <c r="BB363" s="279"/>
      <c r="BC363" s="279"/>
      <c r="BD363" s="279"/>
      <c r="BE363" s="279"/>
      <c r="BF363" s="279"/>
      <c r="BG363" s="279"/>
      <c r="BH363" s="279"/>
      <c r="BI363" s="279"/>
      <c r="BJ363" s="279"/>
      <c r="BK363" s="279"/>
      <c r="BL363" s="279"/>
      <c r="BM363" s="279"/>
      <c r="BN363" s="279"/>
      <c r="BO363" s="279"/>
      <c r="BP363" s="279"/>
      <c r="BQ363" s="279"/>
      <c r="BR363" s="279"/>
    </row>
    <row r="364" spans="2:70" x14ac:dyDescent="0.35">
      <c r="B364" s="277"/>
      <c r="C364" s="288"/>
      <c r="D364" s="259"/>
      <c r="E364" s="259"/>
      <c r="F364" s="260"/>
      <c r="G364" s="260"/>
      <c r="J364" s="279"/>
      <c r="K364" s="279"/>
      <c r="L364" s="279"/>
      <c r="M364" s="279"/>
      <c r="N364" s="285"/>
      <c r="O364" s="279"/>
      <c r="P364" s="279"/>
      <c r="Q364" s="279"/>
      <c r="R364" s="279"/>
      <c r="S364" s="279"/>
      <c r="T364" s="279"/>
      <c r="U364" s="279"/>
      <c r="V364" s="279"/>
      <c r="W364" s="279"/>
      <c r="X364" s="279"/>
      <c r="Y364" s="279"/>
      <c r="Z364" s="279"/>
      <c r="AA364" s="279"/>
      <c r="AB364" s="279"/>
      <c r="AC364" s="279"/>
      <c r="AD364" s="279"/>
      <c r="AE364" s="279"/>
      <c r="AF364" s="279"/>
      <c r="AG364" s="279"/>
      <c r="AH364" s="279"/>
      <c r="AI364" s="279"/>
      <c r="AJ364" s="279"/>
      <c r="AK364" s="279"/>
      <c r="AL364" s="279"/>
      <c r="AM364" s="279"/>
      <c r="AN364" s="279"/>
      <c r="AO364" s="279"/>
      <c r="AP364" s="279"/>
      <c r="AQ364" s="279"/>
      <c r="AR364" s="279"/>
      <c r="AS364" s="279"/>
      <c r="AT364" s="279"/>
      <c r="AU364" s="279"/>
      <c r="AV364" s="279"/>
      <c r="AW364" s="279"/>
      <c r="AX364" s="279"/>
      <c r="AY364" s="279"/>
      <c r="AZ364" s="279"/>
      <c r="BA364" s="279"/>
      <c r="BB364" s="279"/>
      <c r="BC364" s="279"/>
      <c r="BD364" s="279"/>
      <c r="BE364" s="279"/>
      <c r="BF364" s="279"/>
      <c r="BG364" s="279"/>
      <c r="BH364" s="279"/>
      <c r="BI364" s="279"/>
      <c r="BJ364" s="279"/>
      <c r="BK364" s="279"/>
      <c r="BL364" s="279"/>
      <c r="BM364" s="279"/>
      <c r="BN364" s="279"/>
      <c r="BO364" s="279"/>
      <c r="BP364" s="279"/>
      <c r="BQ364" s="279"/>
      <c r="BR364" s="279"/>
    </row>
    <row r="365" spans="2:70" x14ac:dyDescent="0.35">
      <c r="B365" s="278"/>
      <c r="C365" s="288"/>
      <c r="D365" s="259"/>
      <c r="E365" s="259"/>
      <c r="F365" s="260"/>
      <c r="G365" s="260"/>
      <c r="J365" s="279"/>
      <c r="K365" s="279"/>
      <c r="L365" s="279"/>
      <c r="M365" s="279"/>
      <c r="N365" s="285"/>
      <c r="O365" s="279"/>
      <c r="P365" s="279"/>
      <c r="Q365" s="279"/>
      <c r="R365" s="279"/>
      <c r="S365" s="279"/>
      <c r="T365" s="279"/>
      <c r="U365" s="279"/>
      <c r="V365" s="279"/>
      <c r="W365" s="279"/>
      <c r="X365" s="279"/>
      <c r="Y365" s="279"/>
      <c r="Z365" s="279"/>
      <c r="AA365" s="279"/>
      <c r="AB365" s="279"/>
      <c r="AC365" s="279"/>
      <c r="AD365" s="279"/>
      <c r="AE365" s="279"/>
      <c r="AF365" s="279"/>
      <c r="AG365" s="279"/>
      <c r="AH365" s="279"/>
      <c r="AI365" s="279"/>
      <c r="AJ365" s="279"/>
      <c r="AK365" s="279"/>
      <c r="AL365" s="279"/>
      <c r="AM365" s="279"/>
      <c r="AN365" s="279"/>
      <c r="AO365" s="279"/>
      <c r="AP365" s="279"/>
      <c r="AQ365" s="279"/>
      <c r="AR365" s="279"/>
      <c r="AS365" s="279"/>
      <c r="AT365" s="279"/>
      <c r="AU365" s="279"/>
      <c r="AV365" s="279"/>
      <c r="AW365" s="279"/>
      <c r="AX365" s="279"/>
      <c r="AY365" s="279"/>
      <c r="AZ365" s="279"/>
      <c r="BA365" s="279"/>
      <c r="BB365" s="279"/>
      <c r="BC365" s="279"/>
      <c r="BD365" s="279"/>
      <c r="BE365" s="279"/>
      <c r="BF365" s="279"/>
      <c r="BG365" s="279"/>
      <c r="BH365" s="279"/>
      <c r="BI365" s="279"/>
      <c r="BJ365" s="279"/>
      <c r="BK365" s="279"/>
      <c r="BL365" s="279"/>
      <c r="BM365" s="279"/>
      <c r="BN365" s="279"/>
      <c r="BO365" s="279"/>
      <c r="BP365" s="279"/>
      <c r="BQ365" s="279"/>
      <c r="BR365" s="279"/>
    </row>
    <row r="366" spans="2:70" x14ac:dyDescent="0.35">
      <c r="B366" s="276"/>
      <c r="C366" s="289"/>
      <c r="D366" s="259"/>
      <c r="E366" s="259"/>
      <c r="F366" s="260"/>
      <c r="G366" s="260"/>
      <c r="H366" s="243"/>
      <c r="I366" s="244"/>
      <c r="J366" s="272"/>
      <c r="K366" s="272"/>
      <c r="L366" s="272"/>
      <c r="M366" s="272"/>
      <c r="N366" s="273"/>
      <c r="O366" s="272"/>
      <c r="P366" s="272"/>
      <c r="Q366" s="272"/>
      <c r="R366" s="272"/>
      <c r="S366" s="272"/>
      <c r="T366" s="272"/>
      <c r="U366" s="272"/>
      <c r="V366" s="272"/>
      <c r="W366" s="272"/>
      <c r="X366" s="272"/>
      <c r="Y366" s="272"/>
      <c r="Z366" s="272"/>
      <c r="AA366" s="272"/>
      <c r="AB366" s="272"/>
      <c r="AC366" s="272"/>
      <c r="AD366" s="272"/>
      <c r="AE366" s="272"/>
      <c r="AF366" s="272"/>
      <c r="AG366" s="272"/>
      <c r="AH366" s="272"/>
      <c r="AI366" s="272"/>
      <c r="AJ366" s="272"/>
      <c r="AK366" s="272"/>
      <c r="AL366" s="272"/>
      <c r="AM366" s="272"/>
      <c r="AN366" s="272"/>
      <c r="AO366" s="272"/>
      <c r="AP366" s="272"/>
      <c r="AQ366" s="272"/>
      <c r="AR366" s="272"/>
      <c r="AS366" s="272"/>
      <c r="AT366" s="272"/>
      <c r="AU366" s="272"/>
      <c r="AV366" s="272"/>
      <c r="AW366" s="272"/>
      <c r="AX366" s="272"/>
      <c r="AY366" s="272"/>
      <c r="AZ366" s="272"/>
      <c r="BA366" s="272"/>
      <c r="BB366" s="272"/>
      <c r="BC366" s="272"/>
      <c r="BD366" s="272"/>
      <c r="BE366" s="272"/>
      <c r="BF366" s="272"/>
      <c r="BG366" s="272"/>
      <c r="BH366" s="272"/>
      <c r="BI366" s="272"/>
      <c r="BJ366" s="272"/>
      <c r="BK366" s="272"/>
      <c r="BL366" s="272"/>
      <c r="BM366" s="279"/>
      <c r="BN366" s="279"/>
      <c r="BO366" s="279"/>
      <c r="BP366" s="279"/>
      <c r="BQ366" s="279"/>
      <c r="BR366" s="279"/>
    </row>
    <row r="367" spans="2:70" x14ac:dyDescent="0.35">
      <c r="B367" s="286"/>
      <c r="C367" s="289"/>
      <c r="D367" s="259"/>
      <c r="E367" s="259"/>
      <c r="F367" s="260"/>
      <c r="G367" s="260"/>
      <c r="H367" s="243"/>
      <c r="I367" s="244"/>
      <c r="J367" s="272"/>
      <c r="K367" s="272"/>
      <c r="L367" s="272"/>
      <c r="M367" s="272"/>
      <c r="N367" s="273"/>
      <c r="O367" s="272"/>
      <c r="P367" s="272"/>
      <c r="Q367" s="272"/>
      <c r="R367" s="272"/>
      <c r="S367" s="272"/>
      <c r="T367" s="272"/>
      <c r="U367" s="272"/>
      <c r="V367" s="272"/>
      <c r="W367" s="272"/>
      <c r="X367" s="272"/>
      <c r="Y367" s="272"/>
      <c r="Z367" s="272"/>
      <c r="AA367" s="272"/>
      <c r="AB367" s="272"/>
      <c r="AC367" s="272"/>
      <c r="AD367" s="272"/>
      <c r="AE367" s="272"/>
      <c r="AF367" s="272"/>
      <c r="AG367" s="272"/>
      <c r="AH367" s="272"/>
      <c r="AI367" s="272"/>
      <c r="AJ367" s="272"/>
      <c r="AK367" s="272"/>
      <c r="AL367" s="272"/>
      <c r="AM367" s="272"/>
      <c r="AN367" s="272"/>
      <c r="AO367" s="272"/>
      <c r="AP367" s="272"/>
      <c r="AQ367" s="272"/>
      <c r="AR367" s="272"/>
      <c r="AS367" s="272"/>
      <c r="AT367" s="272"/>
      <c r="AU367" s="272"/>
      <c r="AV367" s="272"/>
      <c r="AW367" s="272"/>
      <c r="AX367" s="272"/>
      <c r="AY367" s="272"/>
      <c r="AZ367" s="272"/>
      <c r="BA367" s="272"/>
      <c r="BB367" s="272"/>
      <c r="BC367" s="272"/>
      <c r="BD367" s="272"/>
      <c r="BE367" s="272"/>
      <c r="BF367" s="272"/>
      <c r="BG367" s="272"/>
      <c r="BH367" s="272"/>
      <c r="BI367" s="272"/>
      <c r="BJ367" s="272"/>
      <c r="BK367" s="272"/>
      <c r="BL367" s="272"/>
      <c r="BM367" s="279"/>
      <c r="BN367" s="279"/>
      <c r="BO367" s="279"/>
      <c r="BP367" s="279"/>
      <c r="BQ367" s="279"/>
      <c r="BR367" s="279"/>
    </row>
    <row r="368" spans="2:70" x14ac:dyDescent="0.35">
      <c r="B368" s="286"/>
      <c r="C368" s="288"/>
      <c r="D368" s="259"/>
      <c r="E368" s="259"/>
      <c r="F368" s="260"/>
      <c r="G368" s="260"/>
      <c r="J368" s="279"/>
      <c r="K368" s="279"/>
      <c r="L368" s="279"/>
      <c r="M368" s="279"/>
      <c r="N368" s="285"/>
      <c r="O368" s="279"/>
      <c r="P368" s="279"/>
      <c r="Q368" s="279"/>
      <c r="R368" s="279"/>
      <c r="S368" s="279"/>
      <c r="T368" s="279"/>
      <c r="U368" s="279"/>
      <c r="V368" s="279"/>
      <c r="W368" s="279"/>
      <c r="X368" s="279"/>
      <c r="Y368" s="279"/>
      <c r="Z368" s="279"/>
      <c r="AA368" s="279"/>
      <c r="AB368" s="279"/>
      <c r="AC368" s="279"/>
      <c r="AD368" s="279"/>
      <c r="AE368" s="279"/>
      <c r="AF368" s="279"/>
      <c r="AG368" s="279"/>
      <c r="AH368" s="279"/>
      <c r="AI368" s="279"/>
      <c r="AJ368" s="279"/>
      <c r="AK368" s="279"/>
      <c r="AL368" s="279"/>
      <c r="AM368" s="279"/>
      <c r="AN368" s="279"/>
      <c r="AO368" s="279"/>
      <c r="AP368" s="279"/>
      <c r="AQ368" s="279"/>
      <c r="AR368" s="279"/>
      <c r="AS368" s="279"/>
      <c r="AT368" s="279"/>
      <c r="AU368" s="279"/>
      <c r="AV368" s="279"/>
      <c r="AW368" s="279"/>
      <c r="AX368" s="279"/>
      <c r="AY368" s="279"/>
      <c r="AZ368" s="279"/>
      <c r="BA368" s="279"/>
      <c r="BB368" s="279"/>
      <c r="BC368" s="279"/>
      <c r="BD368" s="279"/>
      <c r="BE368" s="279"/>
      <c r="BF368" s="279"/>
      <c r="BG368" s="279"/>
      <c r="BH368" s="279"/>
      <c r="BI368" s="279"/>
      <c r="BJ368" s="279"/>
      <c r="BK368" s="279"/>
      <c r="BL368" s="279"/>
      <c r="BM368" s="279"/>
      <c r="BN368" s="279"/>
      <c r="BO368" s="279"/>
      <c r="BP368" s="279"/>
      <c r="BQ368" s="279"/>
      <c r="BR368" s="279"/>
    </row>
    <row r="369" spans="2:70" x14ac:dyDescent="0.35">
      <c r="B369" s="286"/>
      <c r="C369" s="288"/>
      <c r="D369" s="259"/>
      <c r="E369" s="259"/>
      <c r="F369" s="260"/>
      <c r="G369" s="260"/>
      <c r="J369" s="279"/>
      <c r="K369" s="279"/>
      <c r="L369" s="279"/>
      <c r="M369" s="279"/>
      <c r="N369" s="285"/>
      <c r="O369" s="279"/>
      <c r="P369" s="279"/>
      <c r="Q369" s="279"/>
      <c r="R369" s="279"/>
      <c r="S369" s="279"/>
      <c r="T369" s="279"/>
      <c r="U369" s="279"/>
      <c r="V369" s="279"/>
      <c r="W369" s="279"/>
      <c r="X369" s="279"/>
      <c r="Y369" s="279"/>
      <c r="Z369" s="279"/>
      <c r="AA369" s="279"/>
      <c r="AB369" s="279"/>
      <c r="AC369" s="279"/>
      <c r="AD369" s="279"/>
      <c r="AE369" s="279"/>
      <c r="AF369" s="279"/>
      <c r="AG369" s="279"/>
      <c r="AH369" s="279"/>
      <c r="AI369" s="279"/>
      <c r="AJ369" s="279"/>
      <c r="AK369" s="279"/>
      <c r="AL369" s="279"/>
      <c r="AM369" s="279"/>
      <c r="AN369" s="279"/>
      <c r="AO369" s="279"/>
      <c r="AP369" s="279"/>
      <c r="AQ369" s="279"/>
      <c r="AR369" s="279"/>
      <c r="AS369" s="279"/>
      <c r="AT369" s="279"/>
      <c r="AU369" s="279"/>
      <c r="AV369" s="279"/>
      <c r="AW369" s="279"/>
      <c r="AX369" s="279"/>
      <c r="AY369" s="279"/>
      <c r="AZ369" s="279"/>
      <c r="BA369" s="279"/>
      <c r="BB369" s="279"/>
      <c r="BC369" s="279"/>
      <c r="BD369" s="279"/>
      <c r="BE369" s="279"/>
      <c r="BF369" s="279"/>
      <c r="BG369" s="279"/>
      <c r="BH369" s="279"/>
      <c r="BI369" s="279"/>
      <c r="BJ369" s="279"/>
      <c r="BK369" s="279"/>
      <c r="BL369" s="279"/>
      <c r="BM369" s="279"/>
      <c r="BN369" s="279"/>
      <c r="BO369" s="279"/>
      <c r="BP369" s="279"/>
      <c r="BQ369" s="279"/>
      <c r="BR369" s="279"/>
    </row>
    <row r="370" spans="2:70" x14ac:dyDescent="0.35">
      <c r="B370" s="287"/>
      <c r="C370" s="288"/>
      <c r="D370" s="259"/>
      <c r="E370" s="259"/>
      <c r="F370" s="260"/>
      <c r="G370" s="260"/>
      <c r="J370" s="279"/>
      <c r="K370" s="279"/>
      <c r="L370" s="279"/>
      <c r="M370" s="279"/>
      <c r="N370" s="285"/>
      <c r="O370" s="279"/>
      <c r="P370" s="279"/>
      <c r="Q370" s="279"/>
      <c r="R370" s="279"/>
      <c r="S370" s="279"/>
      <c r="T370" s="279"/>
      <c r="U370" s="279"/>
      <c r="V370" s="279"/>
      <c r="W370" s="279"/>
      <c r="X370" s="279"/>
      <c r="Y370" s="279"/>
      <c r="Z370" s="279"/>
      <c r="AA370" s="279"/>
      <c r="AB370" s="279"/>
      <c r="AC370" s="279"/>
      <c r="AD370" s="279"/>
      <c r="AE370" s="279"/>
      <c r="AF370" s="279"/>
      <c r="AG370" s="279"/>
      <c r="AH370" s="279"/>
      <c r="AI370" s="279"/>
      <c r="AJ370" s="279"/>
      <c r="AK370" s="279"/>
      <c r="AL370" s="279"/>
      <c r="AM370" s="279"/>
      <c r="AN370" s="279"/>
      <c r="AO370" s="279"/>
      <c r="AP370" s="279"/>
      <c r="AQ370" s="279"/>
      <c r="AR370" s="279"/>
      <c r="AS370" s="279"/>
      <c r="AT370" s="279"/>
      <c r="AU370" s="279"/>
      <c r="AV370" s="279"/>
      <c r="AW370" s="279"/>
      <c r="AX370" s="279"/>
      <c r="AY370" s="279"/>
      <c r="AZ370" s="279"/>
      <c r="BA370" s="279"/>
      <c r="BB370" s="279"/>
      <c r="BC370" s="279"/>
      <c r="BD370" s="279"/>
      <c r="BE370" s="279"/>
      <c r="BF370" s="279"/>
      <c r="BG370" s="279"/>
      <c r="BH370" s="279"/>
      <c r="BI370" s="279"/>
      <c r="BJ370" s="279"/>
      <c r="BK370" s="279"/>
      <c r="BL370" s="279"/>
      <c r="BM370" s="279"/>
      <c r="BN370" s="279"/>
      <c r="BO370" s="279"/>
      <c r="BP370" s="279"/>
      <c r="BQ370" s="279"/>
      <c r="BR370" s="279"/>
    </row>
    <row r="371" spans="2:70" x14ac:dyDescent="0.35">
      <c r="B371" s="286"/>
      <c r="C371" s="289"/>
      <c r="D371" s="259"/>
      <c r="E371" s="259"/>
      <c r="F371" s="260"/>
      <c r="G371" s="260"/>
      <c r="H371" s="243"/>
      <c r="I371" s="244"/>
      <c r="J371" s="272"/>
      <c r="K371" s="272"/>
      <c r="L371" s="272"/>
      <c r="M371" s="272"/>
      <c r="N371" s="273"/>
      <c r="O371" s="272"/>
      <c r="P371" s="272"/>
      <c r="Q371" s="272"/>
      <c r="R371" s="272"/>
      <c r="S371" s="272"/>
      <c r="T371" s="272"/>
      <c r="U371" s="272"/>
      <c r="V371" s="272"/>
      <c r="W371" s="272"/>
      <c r="X371" s="272"/>
      <c r="Y371" s="272"/>
      <c r="Z371" s="272"/>
      <c r="AA371" s="272"/>
      <c r="AB371" s="272"/>
      <c r="AC371" s="272"/>
      <c r="AD371" s="272"/>
      <c r="AE371" s="272"/>
      <c r="AF371" s="272"/>
      <c r="AG371" s="272"/>
      <c r="AH371" s="272"/>
      <c r="AI371" s="272"/>
      <c r="AJ371" s="272"/>
      <c r="AK371" s="272"/>
      <c r="AL371" s="272"/>
      <c r="AM371" s="272"/>
      <c r="AN371" s="272"/>
      <c r="AO371" s="272"/>
      <c r="AP371" s="272"/>
      <c r="AQ371" s="272"/>
      <c r="AR371" s="272"/>
      <c r="AS371" s="272"/>
      <c r="AT371" s="272"/>
      <c r="AU371" s="272"/>
      <c r="AV371" s="272"/>
      <c r="AW371" s="272"/>
      <c r="AX371" s="272"/>
      <c r="AY371" s="272"/>
      <c r="AZ371" s="272"/>
      <c r="BA371" s="272"/>
      <c r="BB371" s="272"/>
      <c r="BC371" s="272"/>
      <c r="BD371" s="272"/>
      <c r="BE371" s="272"/>
      <c r="BF371" s="272"/>
      <c r="BG371" s="272"/>
      <c r="BH371" s="272"/>
      <c r="BI371" s="272"/>
      <c r="BJ371" s="272"/>
      <c r="BK371" s="272"/>
      <c r="BL371" s="272"/>
      <c r="BM371" s="279"/>
      <c r="BN371" s="279"/>
      <c r="BO371" s="279"/>
      <c r="BP371" s="279"/>
      <c r="BQ371" s="279"/>
      <c r="BR371" s="279"/>
    </row>
    <row r="372" spans="2:70" x14ac:dyDescent="0.35">
      <c r="B372" s="253"/>
      <c r="C372" s="288"/>
      <c r="D372" s="259"/>
      <c r="E372" s="259"/>
      <c r="F372" s="260"/>
      <c r="G372" s="260"/>
      <c r="J372" s="279"/>
      <c r="K372" s="279"/>
      <c r="L372" s="279"/>
      <c r="M372" s="279"/>
      <c r="N372" s="285"/>
      <c r="O372" s="279"/>
      <c r="P372" s="279"/>
      <c r="Q372" s="279"/>
      <c r="R372" s="279"/>
      <c r="S372" s="279"/>
      <c r="T372" s="279"/>
      <c r="U372" s="279"/>
      <c r="V372" s="279"/>
      <c r="W372" s="279"/>
      <c r="X372" s="279"/>
      <c r="Y372" s="279"/>
      <c r="Z372" s="279"/>
      <c r="AA372" s="279"/>
      <c r="AB372" s="279"/>
      <c r="AC372" s="279"/>
      <c r="AD372" s="279"/>
      <c r="AE372" s="279"/>
      <c r="AF372" s="279"/>
      <c r="AG372" s="279"/>
      <c r="AH372" s="279"/>
      <c r="AI372" s="279"/>
      <c r="AJ372" s="279"/>
      <c r="AK372" s="279"/>
      <c r="AL372" s="279"/>
      <c r="AM372" s="279"/>
      <c r="AN372" s="279"/>
      <c r="AO372" s="279"/>
      <c r="AP372" s="279"/>
      <c r="AQ372" s="279"/>
      <c r="AR372" s="279"/>
      <c r="AS372" s="279"/>
      <c r="AT372" s="279"/>
      <c r="AU372" s="279"/>
      <c r="AV372" s="279"/>
      <c r="AW372" s="279"/>
      <c r="AX372" s="279"/>
      <c r="AY372" s="279"/>
      <c r="AZ372" s="279"/>
      <c r="BA372" s="279"/>
      <c r="BB372" s="279"/>
      <c r="BC372" s="279"/>
      <c r="BD372" s="279"/>
      <c r="BE372" s="279"/>
      <c r="BF372" s="279"/>
      <c r="BG372" s="279"/>
      <c r="BH372" s="279"/>
      <c r="BI372" s="279"/>
      <c r="BJ372" s="279"/>
      <c r="BK372" s="279"/>
      <c r="BL372" s="279"/>
      <c r="BM372" s="279"/>
      <c r="BN372" s="279"/>
      <c r="BO372" s="279"/>
      <c r="BP372" s="279"/>
      <c r="BQ372" s="279"/>
      <c r="BR372" s="279"/>
    </row>
    <row r="373" spans="2:70" x14ac:dyDescent="0.35">
      <c r="B373" s="253"/>
      <c r="C373" s="288"/>
      <c r="D373" s="259"/>
      <c r="E373" s="259"/>
      <c r="F373" s="260"/>
      <c r="G373" s="260"/>
      <c r="J373" s="279"/>
      <c r="K373" s="279"/>
      <c r="L373" s="279"/>
      <c r="M373" s="279"/>
      <c r="N373" s="285"/>
      <c r="O373" s="279"/>
      <c r="P373" s="279"/>
      <c r="Q373" s="279"/>
      <c r="R373" s="279"/>
      <c r="S373" s="279"/>
      <c r="T373" s="279"/>
      <c r="U373" s="279"/>
      <c r="V373" s="279"/>
      <c r="W373" s="279"/>
      <c r="X373" s="279"/>
      <c r="Y373" s="279"/>
      <c r="Z373" s="279"/>
      <c r="AA373" s="279"/>
      <c r="AB373" s="279"/>
      <c r="AC373" s="279"/>
      <c r="AD373" s="279"/>
      <c r="AE373" s="279"/>
      <c r="AF373" s="279"/>
      <c r="AG373" s="279"/>
      <c r="AH373" s="279"/>
      <c r="AI373" s="279"/>
      <c r="AJ373" s="279"/>
      <c r="AK373" s="279"/>
      <c r="AL373" s="279"/>
      <c r="AM373" s="279"/>
      <c r="AN373" s="279"/>
      <c r="AO373" s="279"/>
      <c r="AP373" s="279"/>
      <c r="AQ373" s="279"/>
      <c r="AR373" s="279"/>
      <c r="AS373" s="279"/>
      <c r="AT373" s="279"/>
      <c r="AU373" s="279"/>
      <c r="AV373" s="279"/>
      <c r="AW373" s="279"/>
      <c r="AX373" s="279"/>
      <c r="AY373" s="279"/>
      <c r="AZ373" s="279"/>
      <c r="BA373" s="279"/>
      <c r="BB373" s="279"/>
      <c r="BC373" s="279"/>
      <c r="BD373" s="279"/>
      <c r="BE373" s="279"/>
      <c r="BF373" s="279"/>
      <c r="BG373" s="279"/>
      <c r="BH373" s="279"/>
      <c r="BI373" s="279"/>
      <c r="BJ373" s="279"/>
      <c r="BK373" s="279"/>
      <c r="BL373" s="279"/>
      <c r="BM373" s="279"/>
      <c r="BN373" s="279"/>
      <c r="BO373" s="279"/>
      <c r="BP373" s="279"/>
      <c r="BQ373" s="279"/>
      <c r="BR373" s="279"/>
    </row>
    <row r="374" spans="2:70" x14ac:dyDescent="0.35">
      <c r="B374" s="286"/>
      <c r="C374" s="288"/>
      <c r="D374" s="259"/>
      <c r="E374" s="259"/>
      <c r="F374" s="260"/>
      <c r="G374" s="260"/>
      <c r="J374" s="279"/>
      <c r="K374" s="279"/>
      <c r="L374" s="279"/>
      <c r="M374" s="279"/>
      <c r="N374" s="285"/>
      <c r="O374" s="279"/>
      <c r="P374" s="279"/>
      <c r="Q374" s="279"/>
      <c r="R374" s="279"/>
      <c r="S374" s="279"/>
      <c r="T374" s="279"/>
      <c r="U374" s="279"/>
      <c r="V374" s="279"/>
      <c r="W374" s="279"/>
      <c r="X374" s="279"/>
      <c r="Y374" s="279"/>
      <c r="Z374" s="279"/>
      <c r="AA374" s="279"/>
      <c r="AB374" s="279"/>
      <c r="AC374" s="279"/>
      <c r="AD374" s="279"/>
      <c r="AE374" s="279"/>
      <c r="AF374" s="279"/>
      <c r="AG374" s="279"/>
      <c r="AH374" s="279"/>
      <c r="AI374" s="279"/>
      <c r="AJ374" s="279"/>
      <c r="AK374" s="279"/>
      <c r="AL374" s="279"/>
      <c r="AM374" s="279"/>
      <c r="AN374" s="279"/>
      <c r="AO374" s="279"/>
      <c r="AP374" s="279"/>
      <c r="AQ374" s="279"/>
      <c r="AR374" s="279"/>
      <c r="AS374" s="279"/>
      <c r="AT374" s="279"/>
      <c r="AU374" s="279"/>
      <c r="AV374" s="279"/>
      <c r="AW374" s="279"/>
      <c r="AX374" s="279"/>
      <c r="AY374" s="279"/>
      <c r="AZ374" s="279"/>
      <c r="BA374" s="279"/>
      <c r="BB374" s="279"/>
      <c r="BC374" s="279"/>
      <c r="BD374" s="279"/>
      <c r="BE374" s="279"/>
      <c r="BF374" s="279"/>
      <c r="BG374" s="279"/>
      <c r="BH374" s="279"/>
      <c r="BI374" s="279"/>
      <c r="BJ374" s="279"/>
      <c r="BK374" s="279"/>
      <c r="BL374" s="279"/>
      <c r="BM374" s="279"/>
      <c r="BN374" s="279"/>
      <c r="BO374" s="279"/>
      <c r="BP374" s="279"/>
      <c r="BQ374" s="279"/>
      <c r="BR374" s="279"/>
    </row>
    <row r="375" spans="2:70" x14ac:dyDescent="0.35">
      <c r="B375" s="253"/>
      <c r="C375" s="288"/>
      <c r="D375" s="259"/>
      <c r="E375" s="259"/>
      <c r="F375" s="260"/>
      <c r="G375" s="260"/>
      <c r="J375" s="279"/>
      <c r="K375" s="279"/>
      <c r="L375" s="279"/>
      <c r="M375" s="279"/>
      <c r="N375" s="285"/>
      <c r="O375" s="279"/>
      <c r="P375" s="279"/>
      <c r="Q375" s="279"/>
      <c r="R375" s="279"/>
      <c r="S375" s="279"/>
      <c r="T375" s="279"/>
      <c r="U375" s="279"/>
      <c r="V375" s="279"/>
      <c r="W375" s="279"/>
      <c r="X375" s="279"/>
      <c r="Y375" s="279"/>
      <c r="Z375" s="279"/>
      <c r="AA375" s="279"/>
      <c r="AB375" s="279"/>
      <c r="AC375" s="279"/>
      <c r="AD375" s="279"/>
      <c r="AE375" s="279"/>
      <c r="AF375" s="279"/>
      <c r="AG375" s="279"/>
      <c r="AH375" s="279"/>
      <c r="AI375" s="279"/>
      <c r="AJ375" s="279"/>
      <c r="AK375" s="279"/>
      <c r="AL375" s="279"/>
      <c r="AM375" s="279"/>
      <c r="AN375" s="279"/>
      <c r="AO375" s="279"/>
      <c r="AP375" s="279"/>
      <c r="AQ375" s="279"/>
      <c r="AR375" s="279"/>
      <c r="AS375" s="279"/>
      <c r="AT375" s="279"/>
      <c r="AU375" s="279"/>
      <c r="AV375" s="279"/>
      <c r="AW375" s="279"/>
      <c r="AX375" s="279"/>
      <c r="AY375" s="279"/>
      <c r="AZ375" s="279"/>
      <c r="BA375" s="279"/>
      <c r="BB375" s="279"/>
      <c r="BC375" s="279"/>
      <c r="BD375" s="279"/>
      <c r="BE375" s="279"/>
      <c r="BF375" s="279"/>
      <c r="BG375" s="279"/>
      <c r="BH375" s="279"/>
      <c r="BI375" s="279"/>
      <c r="BJ375" s="279"/>
      <c r="BK375" s="279"/>
      <c r="BL375" s="279"/>
      <c r="BM375" s="279"/>
      <c r="BN375" s="279"/>
      <c r="BO375" s="279"/>
      <c r="BP375" s="279"/>
      <c r="BQ375" s="279"/>
      <c r="BR375" s="279"/>
    </row>
    <row r="376" spans="2:70" x14ac:dyDescent="0.35">
      <c r="B376" s="252"/>
      <c r="C376" s="289"/>
      <c r="D376" s="259"/>
      <c r="E376" s="259"/>
      <c r="F376" s="260"/>
      <c r="G376" s="260"/>
      <c r="H376" s="243"/>
      <c r="I376" s="244"/>
      <c r="J376" s="272"/>
      <c r="K376" s="272"/>
      <c r="L376" s="272"/>
      <c r="M376" s="272"/>
      <c r="N376" s="273"/>
      <c r="O376" s="272"/>
      <c r="P376" s="272"/>
      <c r="Q376" s="272"/>
      <c r="R376" s="272"/>
      <c r="S376" s="272"/>
      <c r="T376" s="272"/>
      <c r="U376" s="272"/>
      <c r="V376" s="272"/>
      <c r="W376" s="272"/>
      <c r="X376" s="272"/>
      <c r="Y376" s="272"/>
      <c r="Z376" s="272"/>
      <c r="AA376" s="272"/>
      <c r="AB376" s="272"/>
      <c r="AC376" s="272"/>
      <c r="AD376" s="272"/>
      <c r="AE376" s="272"/>
      <c r="AF376" s="272"/>
      <c r="AG376" s="272"/>
      <c r="AH376" s="272"/>
      <c r="AI376" s="272"/>
      <c r="AJ376" s="272"/>
      <c r="AK376" s="272"/>
      <c r="AL376" s="272"/>
      <c r="AM376" s="272"/>
      <c r="AN376" s="272"/>
      <c r="AO376" s="272"/>
      <c r="AP376" s="272"/>
      <c r="AQ376" s="272"/>
      <c r="AR376" s="272"/>
      <c r="AS376" s="272"/>
      <c r="AT376" s="272"/>
      <c r="AU376" s="272"/>
      <c r="AV376" s="272"/>
      <c r="AW376" s="272"/>
      <c r="AX376" s="272"/>
      <c r="AY376" s="272"/>
      <c r="AZ376" s="272"/>
      <c r="BA376" s="272"/>
      <c r="BB376" s="272"/>
      <c r="BC376" s="272"/>
      <c r="BD376" s="272"/>
      <c r="BE376" s="272"/>
      <c r="BF376" s="272"/>
      <c r="BG376" s="272"/>
      <c r="BH376" s="272"/>
      <c r="BI376" s="272"/>
      <c r="BJ376" s="272"/>
      <c r="BK376" s="272"/>
      <c r="BL376" s="272"/>
      <c r="BM376" s="279"/>
      <c r="BN376" s="279"/>
      <c r="BO376" s="279"/>
      <c r="BP376" s="279"/>
      <c r="BQ376" s="279"/>
      <c r="BR376" s="279"/>
    </row>
    <row r="377" spans="2:70" x14ac:dyDescent="0.35">
      <c r="B377" s="226"/>
      <c r="C377" s="289"/>
      <c r="D377" s="259"/>
      <c r="E377" s="259"/>
      <c r="F377" s="260"/>
      <c r="G377" s="260"/>
      <c r="H377" s="243"/>
      <c r="I377" s="244"/>
      <c r="J377" s="272"/>
      <c r="K377" s="272"/>
      <c r="L377" s="272"/>
      <c r="M377" s="272"/>
      <c r="N377" s="273"/>
      <c r="O377" s="272"/>
      <c r="P377" s="272"/>
      <c r="Q377" s="272"/>
      <c r="R377" s="272"/>
      <c r="S377" s="272"/>
      <c r="T377" s="272"/>
      <c r="U377" s="272"/>
      <c r="V377" s="272"/>
      <c r="W377" s="272"/>
      <c r="X377" s="272"/>
      <c r="Y377" s="272"/>
      <c r="Z377" s="272"/>
      <c r="AA377" s="272"/>
      <c r="AB377" s="272"/>
      <c r="AC377" s="272"/>
      <c r="AD377" s="272"/>
      <c r="AE377" s="272"/>
      <c r="AF377" s="272"/>
      <c r="AG377" s="272"/>
      <c r="AH377" s="272"/>
      <c r="AI377" s="272"/>
      <c r="AJ377" s="272"/>
      <c r="AK377" s="272"/>
      <c r="AL377" s="272"/>
      <c r="AM377" s="272"/>
      <c r="AN377" s="272"/>
      <c r="AO377" s="272"/>
      <c r="AP377" s="272"/>
      <c r="AQ377" s="272"/>
      <c r="AR377" s="272"/>
      <c r="AS377" s="272"/>
      <c r="AT377" s="272"/>
      <c r="AU377" s="272"/>
      <c r="AV377" s="272"/>
      <c r="AW377" s="272"/>
      <c r="AX377" s="272"/>
      <c r="AY377" s="272"/>
      <c r="AZ377" s="272"/>
      <c r="BA377" s="272"/>
      <c r="BB377" s="272"/>
      <c r="BC377" s="272"/>
      <c r="BD377" s="272"/>
      <c r="BE377" s="272"/>
      <c r="BF377" s="272"/>
      <c r="BG377" s="272"/>
      <c r="BH377" s="272"/>
      <c r="BI377" s="272"/>
      <c r="BJ377" s="272"/>
      <c r="BK377" s="272"/>
      <c r="BL377" s="272"/>
      <c r="BM377" s="279"/>
      <c r="BN377" s="279"/>
      <c r="BO377" s="279"/>
      <c r="BP377" s="279"/>
      <c r="BQ377" s="279"/>
      <c r="BR377" s="279"/>
    </row>
    <row r="378" spans="2:70" x14ac:dyDescent="0.35">
      <c r="B378" s="226"/>
      <c r="C378" s="288"/>
      <c r="D378" s="259"/>
      <c r="E378" s="259"/>
      <c r="F378" s="260"/>
      <c r="G378" s="260"/>
      <c r="J378" s="279"/>
      <c r="K378" s="279"/>
      <c r="L378" s="279"/>
      <c r="M378" s="279"/>
      <c r="N378" s="285"/>
      <c r="O378" s="279"/>
      <c r="P378" s="279"/>
      <c r="Q378" s="279"/>
      <c r="R378" s="279"/>
      <c r="S378" s="279"/>
      <c r="T378" s="279"/>
      <c r="U378" s="279"/>
      <c r="V378" s="279"/>
      <c r="W378" s="279"/>
      <c r="X378" s="279"/>
      <c r="Y378" s="279"/>
      <c r="Z378" s="279"/>
      <c r="AA378" s="279"/>
      <c r="AB378" s="279"/>
      <c r="AC378" s="279"/>
      <c r="AD378" s="279"/>
      <c r="AE378" s="279"/>
      <c r="AF378" s="279"/>
      <c r="AG378" s="279"/>
      <c r="AH378" s="279"/>
      <c r="AI378" s="279"/>
      <c r="AJ378" s="279"/>
      <c r="AK378" s="279"/>
      <c r="AL378" s="279"/>
      <c r="AM378" s="279"/>
      <c r="AN378" s="279"/>
      <c r="AO378" s="279"/>
      <c r="AP378" s="279"/>
      <c r="AQ378" s="279"/>
      <c r="AR378" s="279"/>
      <c r="AS378" s="279"/>
      <c r="AT378" s="279"/>
      <c r="AU378" s="279"/>
      <c r="AV378" s="279"/>
      <c r="AW378" s="279"/>
      <c r="AX378" s="279"/>
      <c r="AY378" s="279"/>
      <c r="AZ378" s="279"/>
      <c r="BA378" s="279"/>
      <c r="BB378" s="279"/>
      <c r="BC378" s="279"/>
      <c r="BD378" s="279"/>
      <c r="BE378" s="279"/>
      <c r="BF378" s="279"/>
      <c r="BG378" s="279"/>
      <c r="BH378" s="279"/>
      <c r="BI378" s="279"/>
      <c r="BJ378" s="279"/>
      <c r="BK378" s="279"/>
      <c r="BL378" s="279"/>
      <c r="BM378" s="279"/>
      <c r="BN378" s="279"/>
      <c r="BO378" s="279"/>
      <c r="BP378" s="279"/>
      <c r="BQ378" s="279"/>
      <c r="BR378" s="279"/>
    </row>
    <row r="379" spans="2:70" x14ac:dyDescent="0.35">
      <c r="B379" s="226"/>
      <c r="C379" s="289"/>
      <c r="D379" s="259"/>
      <c r="E379" s="259"/>
      <c r="F379" s="260"/>
      <c r="G379" s="260"/>
      <c r="H379" s="243"/>
      <c r="I379" s="244"/>
      <c r="J379" s="272"/>
      <c r="K379" s="272"/>
      <c r="L379" s="272"/>
      <c r="M379" s="272"/>
      <c r="N379" s="273"/>
      <c r="O379" s="272"/>
      <c r="P379" s="272"/>
      <c r="Q379" s="272"/>
      <c r="R379" s="272"/>
      <c r="S379" s="272"/>
      <c r="T379" s="272"/>
      <c r="U379" s="272"/>
      <c r="V379" s="272"/>
      <c r="W379" s="272"/>
      <c r="X379" s="272"/>
      <c r="Y379" s="272"/>
      <c r="Z379" s="272"/>
      <c r="AA379" s="272"/>
      <c r="AB379" s="272"/>
      <c r="AC379" s="272"/>
      <c r="AD379" s="272"/>
      <c r="AE379" s="272"/>
      <c r="AF379" s="272"/>
      <c r="AG379" s="272"/>
      <c r="AH379" s="272"/>
      <c r="AI379" s="272"/>
      <c r="AJ379" s="272"/>
      <c r="AK379" s="272"/>
      <c r="AL379" s="272"/>
      <c r="AM379" s="272"/>
      <c r="AN379" s="272"/>
      <c r="AO379" s="272"/>
      <c r="AP379" s="272"/>
      <c r="AQ379" s="272"/>
      <c r="AR379" s="272"/>
      <c r="AS379" s="272"/>
      <c r="AT379" s="272"/>
      <c r="AU379" s="272"/>
      <c r="AV379" s="272"/>
      <c r="AW379" s="272"/>
      <c r="AX379" s="272"/>
      <c r="AY379" s="272"/>
      <c r="AZ379" s="272"/>
      <c r="BA379" s="272"/>
      <c r="BB379" s="272"/>
      <c r="BC379" s="272"/>
      <c r="BD379" s="272"/>
      <c r="BE379" s="272"/>
      <c r="BF379" s="272"/>
      <c r="BG379" s="272"/>
      <c r="BH379" s="272"/>
      <c r="BI379" s="272"/>
      <c r="BJ379" s="272"/>
      <c r="BK379" s="272"/>
      <c r="BL379" s="272"/>
      <c r="BM379" s="279"/>
      <c r="BN379" s="279"/>
      <c r="BO379" s="279"/>
      <c r="BP379" s="279"/>
      <c r="BQ379" s="279"/>
      <c r="BR379" s="279"/>
    </row>
    <row r="380" spans="2:70" x14ac:dyDescent="0.35">
      <c r="B380" s="253"/>
      <c r="C380" s="288"/>
      <c r="D380" s="259"/>
      <c r="E380" s="259"/>
      <c r="F380" s="260"/>
      <c r="G380" s="260"/>
      <c r="J380" s="279"/>
      <c r="K380" s="279"/>
      <c r="L380" s="279"/>
      <c r="M380" s="279"/>
      <c r="N380" s="285"/>
      <c r="O380" s="279"/>
      <c r="P380" s="279"/>
      <c r="Q380" s="279"/>
      <c r="R380" s="279"/>
      <c r="S380" s="279"/>
      <c r="T380" s="279"/>
      <c r="U380" s="279"/>
      <c r="V380" s="279"/>
      <c r="W380" s="279"/>
      <c r="X380" s="279"/>
      <c r="Y380" s="279"/>
      <c r="Z380" s="279"/>
      <c r="AA380" s="279"/>
      <c r="AB380" s="279"/>
      <c r="AC380" s="279"/>
      <c r="AD380" s="279"/>
      <c r="AE380" s="279"/>
      <c r="AF380" s="279"/>
      <c r="AG380" s="279"/>
      <c r="AH380" s="279"/>
      <c r="AI380" s="279"/>
      <c r="AJ380" s="279"/>
      <c r="AK380" s="279"/>
      <c r="AL380" s="279"/>
      <c r="AM380" s="279"/>
      <c r="AN380" s="279"/>
      <c r="AO380" s="279"/>
      <c r="AP380" s="279"/>
      <c r="AQ380" s="279"/>
      <c r="AR380" s="279"/>
      <c r="AS380" s="279"/>
      <c r="AT380" s="279"/>
      <c r="AU380" s="279"/>
      <c r="AV380" s="279"/>
      <c r="AW380" s="279"/>
      <c r="AX380" s="279"/>
      <c r="AY380" s="279"/>
      <c r="AZ380" s="279"/>
      <c r="BA380" s="279"/>
      <c r="BB380" s="279"/>
      <c r="BC380" s="279"/>
      <c r="BD380" s="279"/>
      <c r="BE380" s="279"/>
      <c r="BF380" s="279"/>
      <c r="BG380" s="279"/>
      <c r="BH380" s="279"/>
      <c r="BI380" s="279"/>
      <c r="BJ380" s="279"/>
      <c r="BK380" s="279"/>
      <c r="BL380" s="279"/>
      <c r="BM380" s="279"/>
      <c r="BN380" s="279"/>
      <c r="BO380" s="279"/>
      <c r="BP380" s="279"/>
      <c r="BQ380" s="279"/>
      <c r="BR380" s="279"/>
    </row>
    <row r="381" spans="2:70" x14ac:dyDescent="0.35">
      <c r="B381" s="253"/>
      <c r="C381" s="288"/>
      <c r="D381" s="259"/>
      <c r="E381" s="259"/>
      <c r="F381" s="260"/>
      <c r="G381" s="260"/>
      <c r="J381" s="279"/>
      <c r="K381" s="279"/>
      <c r="L381" s="279"/>
      <c r="M381" s="279"/>
      <c r="N381" s="285"/>
      <c r="O381" s="279"/>
      <c r="P381" s="279"/>
      <c r="Q381" s="279"/>
      <c r="R381" s="279"/>
      <c r="S381" s="279"/>
      <c r="T381" s="279"/>
      <c r="U381" s="279"/>
      <c r="V381" s="279"/>
      <c r="W381" s="279"/>
      <c r="X381" s="279"/>
      <c r="Y381" s="279"/>
      <c r="Z381" s="279"/>
      <c r="AA381" s="279"/>
      <c r="AB381" s="279"/>
      <c r="AC381" s="279"/>
      <c r="AD381" s="279"/>
      <c r="AE381" s="279"/>
      <c r="AF381" s="279"/>
      <c r="AG381" s="279"/>
      <c r="AH381" s="279"/>
      <c r="AI381" s="279"/>
      <c r="AJ381" s="279"/>
      <c r="AK381" s="279"/>
      <c r="AL381" s="279"/>
      <c r="AM381" s="279"/>
      <c r="AN381" s="279"/>
      <c r="AO381" s="279"/>
      <c r="AP381" s="279"/>
      <c r="AQ381" s="279"/>
      <c r="AR381" s="279"/>
      <c r="AS381" s="279"/>
      <c r="AT381" s="279"/>
      <c r="AU381" s="279"/>
      <c r="AV381" s="279"/>
      <c r="AW381" s="279"/>
      <c r="AX381" s="279"/>
      <c r="AY381" s="279"/>
      <c r="AZ381" s="279"/>
      <c r="BA381" s="279"/>
      <c r="BB381" s="279"/>
      <c r="BC381" s="279"/>
      <c r="BD381" s="279"/>
      <c r="BE381" s="279"/>
      <c r="BF381" s="279"/>
      <c r="BG381" s="279"/>
      <c r="BH381" s="279"/>
      <c r="BI381" s="279"/>
      <c r="BJ381" s="279"/>
      <c r="BK381" s="279"/>
      <c r="BL381" s="279"/>
      <c r="BM381" s="279"/>
      <c r="BN381" s="279"/>
      <c r="BO381" s="279"/>
      <c r="BP381" s="279"/>
      <c r="BQ381" s="279"/>
      <c r="BR381" s="279"/>
    </row>
    <row r="382" spans="2:70" x14ac:dyDescent="0.35">
      <c r="B382" s="253"/>
      <c r="C382" s="288"/>
      <c r="D382" s="259"/>
      <c r="E382" s="259"/>
      <c r="F382" s="260"/>
      <c r="G382" s="260"/>
      <c r="J382" s="279"/>
      <c r="K382" s="279"/>
      <c r="L382" s="279"/>
      <c r="M382" s="279"/>
      <c r="N382" s="285"/>
      <c r="O382" s="279"/>
      <c r="P382" s="279"/>
      <c r="Q382" s="279"/>
      <c r="R382" s="279"/>
      <c r="S382" s="279"/>
      <c r="T382" s="279"/>
      <c r="U382" s="279"/>
      <c r="V382" s="279"/>
      <c r="W382" s="279"/>
      <c r="X382" s="279"/>
      <c r="Y382" s="279"/>
      <c r="Z382" s="279"/>
      <c r="AA382" s="279"/>
      <c r="AB382" s="279"/>
      <c r="AC382" s="279"/>
      <c r="AD382" s="279"/>
      <c r="AE382" s="279"/>
      <c r="AF382" s="279"/>
      <c r="AG382" s="279"/>
      <c r="AH382" s="279"/>
      <c r="AI382" s="279"/>
      <c r="AJ382" s="279"/>
      <c r="AK382" s="279"/>
      <c r="AL382" s="279"/>
      <c r="AM382" s="279"/>
      <c r="AN382" s="279"/>
      <c r="AO382" s="279"/>
      <c r="AP382" s="279"/>
      <c r="AQ382" s="279"/>
      <c r="AR382" s="279"/>
      <c r="AS382" s="279"/>
      <c r="AT382" s="279"/>
      <c r="AU382" s="279"/>
      <c r="AV382" s="279"/>
      <c r="AW382" s="279"/>
      <c r="AX382" s="279"/>
      <c r="AY382" s="279"/>
      <c r="AZ382" s="279"/>
      <c r="BA382" s="279"/>
      <c r="BB382" s="279"/>
      <c r="BC382" s="279"/>
      <c r="BD382" s="279"/>
      <c r="BE382" s="279"/>
      <c r="BF382" s="279"/>
      <c r="BG382" s="279"/>
      <c r="BH382" s="279"/>
      <c r="BI382" s="279"/>
      <c r="BJ382" s="279"/>
      <c r="BK382" s="279"/>
      <c r="BL382" s="279"/>
      <c r="BM382" s="279"/>
      <c r="BN382" s="279"/>
      <c r="BO382" s="279"/>
      <c r="BP382" s="279"/>
      <c r="BQ382" s="279"/>
      <c r="BR382" s="279"/>
    </row>
    <row r="383" spans="2:70" x14ac:dyDescent="0.35">
      <c r="B383" s="253"/>
      <c r="C383" s="288"/>
      <c r="D383" s="259"/>
      <c r="E383" s="259"/>
      <c r="F383" s="260"/>
      <c r="G383" s="260"/>
      <c r="J383" s="279"/>
      <c r="K383" s="279"/>
      <c r="L383" s="279"/>
      <c r="M383" s="279"/>
      <c r="N383" s="285"/>
      <c r="O383" s="279"/>
      <c r="P383" s="279"/>
      <c r="Q383" s="279"/>
      <c r="R383" s="279"/>
      <c r="S383" s="279"/>
      <c r="T383" s="279"/>
      <c r="U383" s="279"/>
      <c r="V383" s="279"/>
      <c r="W383" s="279"/>
      <c r="X383" s="279"/>
      <c r="Y383" s="279"/>
      <c r="Z383" s="279"/>
      <c r="AA383" s="279"/>
      <c r="AB383" s="279"/>
      <c r="AC383" s="279"/>
      <c r="AD383" s="279"/>
      <c r="AE383" s="279"/>
      <c r="AF383" s="279"/>
      <c r="AG383" s="279"/>
      <c r="AH383" s="279"/>
      <c r="AI383" s="279"/>
      <c r="AJ383" s="279"/>
      <c r="AK383" s="279"/>
      <c r="AL383" s="279"/>
      <c r="AM383" s="279"/>
      <c r="AN383" s="279"/>
      <c r="AO383" s="279"/>
      <c r="AP383" s="279"/>
      <c r="AQ383" s="279"/>
      <c r="AR383" s="279"/>
      <c r="AS383" s="279"/>
      <c r="AT383" s="279"/>
      <c r="AU383" s="279"/>
      <c r="AV383" s="279"/>
      <c r="AW383" s="279"/>
      <c r="AX383" s="279"/>
      <c r="AY383" s="279"/>
      <c r="AZ383" s="279"/>
      <c r="BA383" s="279"/>
      <c r="BB383" s="279"/>
      <c r="BC383" s="279"/>
      <c r="BD383" s="279"/>
      <c r="BE383" s="279"/>
      <c r="BF383" s="279"/>
      <c r="BG383" s="279"/>
      <c r="BH383" s="279"/>
      <c r="BI383" s="279"/>
      <c r="BJ383" s="279"/>
      <c r="BK383" s="279"/>
      <c r="BL383" s="279"/>
      <c r="BM383" s="279"/>
      <c r="BN383" s="279"/>
      <c r="BO383" s="279"/>
      <c r="BP383" s="279"/>
      <c r="BQ383" s="279"/>
      <c r="BR383" s="279"/>
    </row>
    <row r="384" spans="2:70" x14ac:dyDescent="0.35">
      <c r="B384" s="226"/>
      <c r="C384" s="289"/>
      <c r="D384" s="259"/>
      <c r="E384" s="259"/>
      <c r="F384" s="260"/>
      <c r="G384" s="260"/>
      <c r="H384" s="243"/>
      <c r="I384" s="244"/>
      <c r="J384" s="272"/>
      <c r="K384" s="272"/>
      <c r="L384" s="272"/>
      <c r="M384" s="272"/>
      <c r="N384" s="273"/>
      <c r="O384" s="272"/>
      <c r="P384" s="272"/>
      <c r="Q384" s="272"/>
      <c r="R384" s="272"/>
      <c r="S384" s="272"/>
      <c r="T384" s="272"/>
      <c r="U384" s="272"/>
      <c r="V384" s="272"/>
      <c r="W384" s="272"/>
      <c r="X384" s="272"/>
      <c r="Y384" s="272"/>
      <c r="Z384" s="272"/>
      <c r="AA384" s="272"/>
      <c r="AB384" s="272"/>
      <c r="AC384" s="272"/>
      <c r="AD384" s="272"/>
      <c r="AE384" s="272"/>
      <c r="AF384" s="272"/>
      <c r="AG384" s="272"/>
      <c r="AH384" s="272"/>
      <c r="AI384" s="272"/>
      <c r="AJ384" s="272"/>
      <c r="AK384" s="272"/>
      <c r="AL384" s="272"/>
      <c r="AM384" s="272"/>
      <c r="AN384" s="272"/>
      <c r="AO384" s="272"/>
      <c r="AP384" s="272"/>
      <c r="AQ384" s="272"/>
      <c r="AR384" s="272"/>
      <c r="AS384" s="272"/>
      <c r="AT384" s="272"/>
      <c r="AU384" s="272"/>
      <c r="AV384" s="272"/>
      <c r="AW384" s="272"/>
      <c r="AX384" s="272"/>
      <c r="AY384" s="272"/>
      <c r="AZ384" s="272"/>
      <c r="BA384" s="272"/>
      <c r="BB384" s="272"/>
      <c r="BC384" s="272"/>
      <c r="BD384" s="272"/>
      <c r="BE384" s="272"/>
      <c r="BF384" s="272"/>
      <c r="BG384" s="272"/>
      <c r="BH384" s="272"/>
      <c r="BI384" s="272"/>
      <c r="BJ384" s="272"/>
      <c r="BK384" s="272"/>
      <c r="BL384" s="272"/>
      <c r="BM384" s="279"/>
      <c r="BN384" s="279"/>
      <c r="BO384" s="279"/>
      <c r="BP384" s="279"/>
      <c r="BQ384" s="279"/>
      <c r="BR384" s="279"/>
    </row>
    <row r="385" spans="2:70" x14ac:dyDescent="0.35">
      <c r="B385" s="226"/>
      <c r="C385" s="289"/>
      <c r="D385" s="259"/>
      <c r="E385" s="259"/>
      <c r="F385" s="260"/>
      <c r="G385" s="260"/>
      <c r="H385" s="243"/>
      <c r="I385" s="244"/>
      <c r="J385" s="272"/>
      <c r="K385" s="272"/>
      <c r="L385" s="272"/>
      <c r="M385" s="272"/>
      <c r="N385" s="273"/>
      <c r="O385" s="272"/>
      <c r="P385" s="272"/>
      <c r="Q385" s="272"/>
      <c r="R385" s="272"/>
      <c r="S385" s="272"/>
      <c r="T385" s="272"/>
      <c r="U385" s="272"/>
      <c r="V385" s="272"/>
      <c r="W385" s="272"/>
      <c r="X385" s="272"/>
      <c r="Y385" s="272"/>
      <c r="Z385" s="272"/>
      <c r="AA385" s="272"/>
      <c r="AB385" s="272"/>
      <c r="AC385" s="272"/>
      <c r="AD385" s="272"/>
      <c r="AE385" s="272"/>
      <c r="AF385" s="272"/>
      <c r="AG385" s="272"/>
      <c r="AH385" s="272"/>
      <c r="AI385" s="272"/>
      <c r="AJ385" s="272"/>
      <c r="AK385" s="272"/>
      <c r="AL385" s="272"/>
      <c r="AM385" s="272"/>
      <c r="AN385" s="272"/>
      <c r="AO385" s="272"/>
      <c r="AP385" s="272"/>
      <c r="AQ385" s="272"/>
      <c r="AR385" s="272"/>
      <c r="AS385" s="272"/>
      <c r="AT385" s="272"/>
      <c r="AU385" s="272"/>
      <c r="AV385" s="272"/>
      <c r="AW385" s="272"/>
      <c r="AX385" s="272"/>
      <c r="AY385" s="272"/>
      <c r="AZ385" s="272"/>
      <c r="BA385" s="272"/>
      <c r="BB385" s="272"/>
      <c r="BC385" s="272"/>
      <c r="BD385" s="272"/>
      <c r="BE385" s="272"/>
      <c r="BF385" s="272"/>
      <c r="BG385" s="272"/>
      <c r="BH385" s="272"/>
      <c r="BI385" s="272"/>
      <c r="BJ385" s="272"/>
      <c r="BK385" s="272"/>
      <c r="BL385" s="272"/>
      <c r="BM385" s="279"/>
      <c r="BN385" s="279"/>
      <c r="BO385" s="279"/>
      <c r="BP385" s="279"/>
      <c r="BQ385" s="279"/>
      <c r="BR385" s="279"/>
    </row>
    <row r="386" spans="2:70" x14ac:dyDescent="0.35">
      <c r="B386" s="253"/>
      <c r="C386" s="288"/>
      <c r="D386" s="259"/>
      <c r="E386" s="259"/>
      <c r="F386" s="260"/>
      <c r="G386" s="260"/>
      <c r="J386" s="279"/>
      <c r="K386" s="279"/>
      <c r="L386" s="279"/>
      <c r="M386" s="279"/>
      <c r="N386" s="285"/>
      <c r="O386" s="279"/>
      <c r="P386" s="279"/>
      <c r="Q386" s="279"/>
      <c r="R386" s="279"/>
      <c r="S386" s="279"/>
      <c r="T386" s="279"/>
      <c r="U386" s="279"/>
      <c r="V386" s="279"/>
      <c r="W386" s="279"/>
      <c r="X386" s="279"/>
      <c r="Y386" s="279"/>
      <c r="Z386" s="279"/>
      <c r="AA386" s="279"/>
      <c r="AB386" s="279"/>
      <c r="AC386" s="279"/>
      <c r="AD386" s="279"/>
      <c r="AE386" s="279"/>
      <c r="AF386" s="279"/>
      <c r="AG386" s="279"/>
      <c r="AH386" s="279"/>
      <c r="AI386" s="279"/>
      <c r="AJ386" s="279"/>
      <c r="AK386" s="279"/>
      <c r="AL386" s="279"/>
      <c r="AM386" s="279"/>
      <c r="AN386" s="279"/>
      <c r="AO386" s="279"/>
      <c r="AP386" s="279"/>
      <c r="AQ386" s="279"/>
      <c r="AR386" s="279"/>
      <c r="AS386" s="279"/>
      <c r="AT386" s="279"/>
      <c r="AU386" s="279"/>
      <c r="AV386" s="279"/>
      <c r="AW386" s="279"/>
      <c r="AX386" s="279"/>
      <c r="AY386" s="279"/>
      <c r="AZ386" s="279"/>
      <c r="BA386" s="279"/>
      <c r="BB386" s="279"/>
      <c r="BC386" s="279"/>
      <c r="BD386" s="279"/>
      <c r="BE386" s="279"/>
      <c r="BF386" s="279"/>
      <c r="BG386" s="279"/>
      <c r="BH386" s="279"/>
      <c r="BI386" s="279"/>
      <c r="BJ386" s="279"/>
      <c r="BK386" s="279"/>
      <c r="BL386" s="279"/>
      <c r="BM386" s="279"/>
      <c r="BN386" s="279"/>
      <c r="BO386" s="279"/>
      <c r="BP386" s="279"/>
      <c r="BQ386" s="279"/>
      <c r="BR386" s="279"/>
    </row>
    <row r="387" spans="2:70" x14ac:dyDescent="0.35">
      <c r="B387" s="253"/>
      <c r="C387" s="288"/>
      <c r="D387" s="259"/>
      <c r="E387" s="259"/>
      <c r="F387" s="260"/>
      <c r="G387" s="260"/>
      <c r="J387" s="279"/>
      <c r="K387" s="279"/>
      <c r="L387" s="279"/>
      <c r="M387" s="279"/>
      <c r="N387" s="285"/>
      <c r="O387" s="279"/>
      <c r="P387" s="279"/>
      <c r="Q387" s="279"/>
      <c r="R387" s="279"/>
      <c r="S387" s="279"/>
      <c r="T387" s="279"/>
      <c r="U387" s="279"/>
      <c r="V387" s="279"/>
      <c r="W387" s="279"/>
      <c r="X387" s="279"/>
      <c r="Y387" s="279"/>
      <c r="Z387" s="279"/>
      <c r="AA387" s="279"/>
      <c r="AB387" s="279"/>
      <c r="AC387" s="279"/>
      <c r="AD387" s="279"/>
      <c r="AE387" s="279"/>
      <c r="AF387" s="279"/>
      <c r="AG387" s="279"/>
      <c r="AH387" s="279"/>
      <c r="AI387" s="279"/>
      <c r="AJ387" s="279"/>
      <c r="AK387" s="279"/>
      <c r="AL387" s="279"/>
      <c r="AM387" s="279"/>
      <c r="AN387" s="279"/>
      <c r="AO387" s="279"/>
      <c r="AP387" s="279"/>
      <c r="AQ387" s="279"/>
      <c r="AR387" s="279"/>
      <c r="AS387" s="279"/>
      <c r="AT387" s="279"/>
      <c r="AU387" s="279"/>
      <c r="AV387" s="279"/>
      <c r="AW387" s="279"/>
      <c r="AX387" s="279"/>
      <c r="AY387" s="279"/>
      <c r="AZ387" s="279"/>
      <c r="BA387" s="279"/>
      <c r="BB387" s="279"/>
      <c r="BC387" s="279"/>
      <c r="BD387" s="279"/>
      <c r="BE387" s="279"/>
      <c r="BF387" s="279"/>
      <c r="BG387" s="279"/>
      <c r="BH387" s="279"/>
      <c r="BI387" s="279"/>
      <c r="BJ387" s="279"/>
      <c r="BK387" s="279"/>
      <c r="BL387" s="279"/>
      <c r="BM387" s="279"/>
      <c r="BN387" s="279"/>
      <c r="BO387" s="279"/>
      <c r="BP387" s="279"/>
      <c r="BQ387" s="279"/>
      <c r="BR387" s="279"/>
    </row>
    <row r="388" spans="2:70" x14ac:dyDescent="0.35">
      <c r="B388" s="253"/>
      <c r="C388" s="288"/>
      <c r="D388" s="259"/>
      <c r="E388" s="259"/>
      <c r="F388" s="260"/>
      <c r="G388" s="260"/>
      <c r="J388" s="279"/>
      <c r="K388" s="279"/>
      <c r="L388" s="279"/>
      <c r="M388" s="279"/>
      <c r="N388" s="285"/>
      <c r="O388" s="279"/>
      <c r="P388" s="279"/>
      <c r="Q388" s="279"/>
      <c r="R388" s="279"/>
      <c r="S388" s="279"/>
      <c r="T388" s="279"/>
      <c r="U388" s="279"/>
      <c r="V388" s="279"/>
      <c r="W388" s="279"/>
      <c r="X388" s="279"/>
      <c r="Y388" s="279"/>
      <c r="Z388" s="279"/>
      <c r="AA388" s="279"/>
      <c r="AB388" s="279"/>
      <c r="AC388" s="279"/>
      <c r="AD388" s="279"/>
      <c r="AE388" s="279"/>
      <c r="AF388" s="279"/>
      <c r="AG388" s="279"/>
      <c r="AH388" s="279"/>
      <c r="AI388" s="279"/>
      <c r="AJ388" s="279"/>
      <c r="AK388" s="279"/>
      <c r="AL388" s="279"/>
      <c r="AM388" s="279"/>
      <c r="AN388" s="279"/>
      <c r="AO388" s="279"/>
      <c r="AP388" s="279"/>
      <c r="AQ388" s="279"/>
      <c r="AR388" s="279"/>
      <c r="AS388" s="279"/>
      <c r="AT388" s="279"/>
      <c r="AU388" s="279"/>
      <c r="AV388" s="279"/>
      <c r="AW388" s="279"/>
      <c r="AX388" s="279"/>
      <c r="AY388" s="279"/>
      <c r="AZ388" s="279"/>
      <c r="BA388" s="279"/>
      <c r="BB388" s="279"/>
      <c r="BC388" s="279"/>
      <c r="BD388" s="279"/>
      <c r="BE388" s="279"/>
      <c r="BF388" s="279"/>
      <c r="BG388" s="279"/>
      <c r="BH388" s="279"/>
      <c r="BI388" s="279"/>
      <c r="BJ388" s="279"/>
      <c r="BK388" s="279"/>
      <c r="BL388" s="279"/>
      <c r="BM388" s="279"/>
      <c r="BN388" s="279"/>
      <c r="BO388" s="279"/>
      <c r="BP388" s="279"/>
      <c r="BQ388" s="279"/>
      <c r="BR388" s="279"/>
    </row>
    <row r="389" spans="2:70" x14ac:dyDescent="0.35">
      <c r="B389" s="286"/>
      <c r="C389" s="288"/>
      <c r="D389" s="259"/>
      <c r="E389" s="259"/>
      <c r="F389" s="260"/>
      <c r="G389" s="260"/>
      <c r="J389" s="279"/>
      <c r="K389" s="279"/>
      <c r="L389" s="279"/>
      <c r="M389" s="279"/>
      <c r="N389" s="285"/>
      <c r="O389" s="279"/>
      <c r="P389" s="279"/>
      <c r="Q389" s="279"/>
      <c r="R389" s="279"/>
      <c r="S389" s="279"/>
      <c r="T389" s="279"/>
      <c r="U389" s="279"/>
      <c r="V389" s="279"/>
      <c r="W389" s="279"/>
      <c r="X389" s="279"/>
      <c r="Y389" s="279"/>
      <c r="Z389" s="279"/>
      <c r="AA389" s="279"/>
      <c r="AB389" s="279"/>
      <c r="AC389" s="279"/>
      <c r="AD389" s="279"/>
      <c r="AE389" s="279"/>
      <c r="AF389" s="279"/>
      <c r="AG389" s="279"/>
      <c r="AH389" s="279"/>
      <c r="AI389" s="279"/>
      <c r="AJ389" s="279"/>
      <c r="AK389" s="279"/>
      <c r="AL389" s="279"/>
      <c r="AM389" s="279"/>
      <c r="AN389" s="279"/>
      <c r="AO389" s="279"/>
      <c r="AP389" s="279"/>
      <c r="AQ389" s="279"/>
      <c r="AR389" s="279"/>
      <c r="AS389" s="279"/>
      <c r="AT389" s="279"/>
      <c r="AU389" s="279"/>
      <c r="AV389" s="279"/>
      <c r="AW389" s="279"/>
      <c r="AX389" s="279"/>
      <c r="AY389" s="279"/>
      <c r="AZ389" s="279"/>
      <c r="BA389" s="279"/>
      <c r="BB389" s="279"/>
      <c r="BC389" s="279"/>
      <c r="BD389" s="279"/>
      <c r="BE389" s="279"/>
      <c r="BF389" s="279"/>
      <c r="BG389" s="279"/>
      <c r="BH389" s="279"/>
      <c r="BI389" s="279"/>
      <c r="BJ389" s="279"/>
      <c r="BK389" s="279"/>
      <c r="BL389" s="279"/>
    </row>
    <row r="390" spans="2:70" x14ac:dyDescent="0.35">
      <c r="B390" s="287"/>
      <c r="C390" s="288"/>
      <c r="D390" s="259"/>
      <c r="E390" s="259"/>
      <c r="F390" s="260"/>
      <c r="G390" s="260"/>
      <c r="J390" s="279"/>
      <c r="K390" s="279"/>
      <c r="L390" s="279"/>
      <c r="M390" s="279"/>
      <c r="N390" s="285"/>
      <c r="O390" s="279"/>
      <c r="P390" s="279"/>
      <c r="Q390" s="279"/>
      <c r="R390" s="279"/>
      <c r="S390" s="279"/>
      <c r="T390" s="279"/>
      <c r="U390" s="279"/>
      <c r="V390" s="279"/>
      <c r="W390" s="279"/>
      <c r="X390" s="279"/>
      <c r="Y390" s="279"/>
      <c r="Z390" s="279"/>
      <c r="AA390" s="279"/>
      <c r="AB390" s="279"/>
      <c r="AC390" s="279"/>
      <c r="AD390" s="279"/>
      <c r="AE390" s="279"/>
      <c r="AF390" s="279"/>
      <c r="AG390" s="279"/>
      <c r="AH390" s="279"/>
      <c r="AI390" s="279"/>
      <c r="AJ390" s="279"/>
      <c r="AK390" s="279"/>
      <c r="AL390" s="279"/>
      <c r="AM390" s="279"/>
      <c r="AN390" s="279"/>
      <c r="AO390" s="279"/>
      <c r="AP390" s="279"/>
      <c r="AQ390" s="279"/>
      <c r="AR390" s="279"/>
      <c r="AS390" s="279"/>
      <c r="AT390" s="279"/>
      <c r="AU390" s="279"/>
      <c r="AV390" s="279"/>
      <c r="AW390" s="279"/>
      <c r="AX390" s="279"/>
      <c r="AY390" s="279"/>
      <c r="AZ390" s="279"/>
      <c r="BA390" s="279"/>
      <c r="BB390" s="279"/>
      <c r="BC390" s="279"/>
      <c r="BD390" s="279"/>
      <c r="BE390" s="279"/>
      <c r="BF390" s="279"/>
      <c r="BG390" s="279"/>
      <c r="BH390" s="279"/>
      <c r="BI390" s="279"/>
      <c r="BJ390" s="279"/>
      <c r="BK390" s="279"/>
      <c r="BL390" s="279"/>
    </row>
    <row r="391" spans="2:70" x14ac:dyDescent="0.35">
      <c r="B391" s="286"/>
      <c r="C391" s="289"/>
      <c r="D391" s="259"/>
      <c r="E391" s="259"/>
      <c r="F391" s="260"/>
      <c r="G391" s="260"/>
      <c r="H391" s="243"/>
      <c r="I391" s="244"/>
      <c r="J391" s="272"/>
      <c r="K391" s="272"/>
      <c r="L391" s="272"/>
      <c r="M391" s="272"/>
      <c r="N391" s="273"/>
      <c r="O391" s="272"/>
      <c r="P391" s="272"/>
      <c r="Q391" s="272"/>
      <c r="R391" s="272"/>
      <c r="S391" s="272"/>
      <c r="T391" s="272"/>
      <c r="U391" s="272"/>
      <c r="V391" s="272"/>
      <c r="W391" s="272"/>
      <c r="X391" s="272"/>
      <c r="Y391" s="272"/>
      <c r="Z391" s="272"/>
      <c r="AA391" s="272"/>
      <c r="AB391" s="272"/>
      <c r="AC391" s="290"/>
      <c r="AD391" s="290"/>
      <c r="AE391" s="290"/>
      <c r="AF391" s="290"/>
      <c r="AG391" s="290"/>
      <c r="AH391" s="290"/>
      <c r="AI391" s="290"/>
      <c r="AJ391" s="290"/>
      <c r="AK391" s="290"/>
      <c r="AL391" s="290"/>
      <c r="AM391" s="290"/>
      <c r="AN391" s="290"/>
      <c r="AO391" s="290"/>
      <c r="AP391" s="290"/>
      <c r="AQ391" s="290"/>
      <c r="AR391" s="290"/>
      <c r="AS391" s="290"/>
      <c r="AT391" s="290"/>
      <c r="AU391" s="290"/>
      <c r="AV391" s="290"/>
      <c r="AW391" s="290"/>
      <c r="AX391" s="290"/>
      <c r="AY391" s="290"/>
      <c r="AZ391" s="290"/>
      <c r="BA391" s="290"/>
      <c r="BB391" s="290"/>
      <c r="BC391" s="290"/>
      <c r="BD391" s="290"/>
      <c r="BE391" s="290"/>
      <c r="BF391" s="290"/>
      <c r="BG391" s="290"/>
      <c r="BH391" s="290"/>
      <c r="BI391" s="290"/>
      <c r="BJ391" s="290"/>
      <c r="BK391" s="290"/>
      <c r="BL391" s="290"/>
    </row>
    <row r="392" spans="2:70" x14ac:dyDescent="0.35">
      <c r="B392" s="226"/>
      <c r="C392" s="289"/>
      <c r="D392" s="259"/>
      <c r="E392" s="259"/>
      <c r="F392" s="260"/>
      <c r="G392" s="260"/>
      <c r="H392" s="243"/>
      <c r="I392" s="244"/>
      <c r="J392" s="272"/>
      <c r="K392" s="272"/>
      <c r="L392" s="272"/>
      <c r="M392" s="272"/>
      <c r="N392" s="273"/>
      <c r="O392" s="272"/>
      <c r="P392" s="272"/>
      <c r="Q392" s="272"/>
      <c r="R392" s="272"/>
      <c r="S392" s="272"/>
      <c r="T392" s="272"/>
      <c r="U392" s="272"/>
      <c r="V392" s="272"/>
      <c r="W392" s="272"/>
      <c r="X392" s="272"/>
      <c r="Y392" s="272"/>
      <c r="Z392" s="272"/>
      <c r="AA392" s="272"/>
      <c r="AB392" s="272"/>
      <c r="AC392" s="290"/>
      <c r="AD392" s="290"/>
      <c r="AE392" s="290"/>
      <c r="AF392" s="290"/>
      <c r="AG392" s="290"/>
      <c r="AH392" s="290"/>
      <c r="AI392" s="290"/>
      <c r="AJ392" s="290"/>
      <c r="AK392" s="290"/>
      <c r="AL392" s="290"/>
      <c r="AM392" s="290"/>
      <c r="AN392" s="290"/>
      <c r="AO392" s="290"/>
      <c r="AP392" s="290"/>
      <c r="AQ392" s="290"/>
      <c r="AR392" s="290"/>
      <c r="AS392" s="290"/>
      <c r="AT392" s="290"/>
      <c r="AU392" s="290"/>
      <c r="AV392" s="290"/>
      <c r="AW392" s="290"/>
      <c r="AX392" s="290"/>
      <c r="AY392" s="290"/>
      <c r="AZ392" s="290"/>
      <c r="BA392" s="290"/>
      <c r="BB392" s="290"/>
      <c r="BC392" s="290"/>
      <c r="BD392" s="290"/>
      <c r="BE392" s="290"/>
      <c r="BF392" s="290"/>
      <c r="BG392" s="290"/>
      <c r="BH392" s="290"/>
      <c r="BI392" s="290"/>
      <c r="BJ392" s="290"/>
      <c r="BK392" s="290"/>
      <c r="BL392" s="290"/>
    </row>
    <row r="393" spans="2:70" x14ac:dyDescent="0.35">
      <c r="B393" s="226"/>
      <c r="C393" s="288"/>
      <c r="D393" s="259"/>
      <c r="E393" s="259"/>
      <c r="F393" s="260"/>
      <c r="G393" s="260"/>
      <c r="J393" s="279"/>
      <c r="K393" s="279"/>
      <c r="L393" s="279"/>
      <c r="M393" s="279"/>
      <c r="N393" s="285"/>
      <c r="O393" s="279"/>
      <c r="P393" s="279"/>
      <c r="Q393" s="279"/>
      <c r="R393" s="279"/>
      <c r="S393" s="279"/>
      <c r="T393" s="279"/>
      <c r="U393" s="279"/>
      <c r="V393" s="279"/>
      <c r="W393" s="279"/>
      <c r="X393" s="279"/>
      <c r="Y393" s="279"/>
      <c r="Z393" s="279"/>
      <c r="AA393" s="279"/>
      <c r="AB393" s="279"/>
      <c r="AC393" s="279"/>
      <c r="AD393" s="279"/>
      <c r="AE393" s="279"/>
      <c r="AF393" s="279"/>
      <c r="AG393" s="279"/>
      <c r="AH393" s="279"/>
      <c r="AI393" s="279"/>
      <c r="AJ393" s="279"/>
      <c r="AK393" s="279"/>
      <c r="AL393" s="279"/>
      <c r="AM393" s="279"/>
      <c r="AN393" s="279"/>
      <c r="AO393" s="279"/>
      <c r="AP393" s="279"/>
      <c r="AQ393" s="279"/>
      <c r="AR393" s="279"/>
      <c r="AS393" s="279"/>
      <c r="AT393" s="279"/>
      <c r="AU393" s="279"/>
      <c r="AV393" s="279"/>
      <c r="AW393" s="279"/>
      <c r="AX393" s="279"/>
      <c r="AY393" s="279"/>
      <c r="AZ393" s="279"/>
      <c r="BA393" s="279"/>
      <c r="BB393" s="279"/>
      <c r="BC393" s="279"/>
      <c r="BD393" s="279"/>
      <c r="BE393" s="279"/>
      <c r="BF393" s="279"/>
      <c r="BG393" s="279"/>
      <c r="BH393" s="279"/>
      <c r="BI393" s="279"/>
      <c r="BJ393" s="279"/>
      <c r="BK393" s="279"/>
      <c r="BL393" s="279"/>
    </row>
    <row r="394" spans="2:70" x14ac:dyDescent="0.35">
      <c r="B394" s="226"/>
      <c r="C394" s="288"/>
      <c r="D394" s="259"/>
      <c r="E394" s="259"/>
      <c r="F394" s="260"/>
      <c r="G394" s="260"/>
      <c r="J394" s="279"/>
      <c r="K394" s="279"/>
      <c r="L394" s="279"/>
      <c r="M394" s="279"/>
      <c r="N394" s="285"/>
      <c r="O394" s="279"/>
      <c r="P394" s="279"/>
      <c r="Q394" s="279"/>
      <c r="R394" s="279"/>
      <c r="S394" s="279"/>
      <c r="T394" s="279"/>
      <c r="U394" s="279"/>
      <c r="V394" s="279"/>
      <c r="W394" s="279"/>
      <c r="X394" s="279"/>
      <c r="Y394" s="279"/>
      <c r="Z394" s="279"/>
      <c r="AA394" s="279"/>
      <c r="AB394" s="279"/>
      <c r="AC394" s="279"/>
      <c r="AD394" s="279"/>
      <c r="AE394" s="279"/>
      <c r="AF394" s="279"/>
      <c r="AG394" s="279"/>
      <c r="AH394" s="279"/>
      <c r="AI394" s="279"/>
      <c r="AJ394" s="279"/>
      <c r="AK394" s="279"/>
      <c r="AL394" s="279"/>
      <c r="AM394" s="279"/>
      <c r="AN394" s="279"/>
      <c r="AO394" s="279"/>
      <c r="AP394" s="279"/>
      <c r="AQ394" s="279"/>
      <c r="AR394" s="279"/>
      <c r="AS394" s="279"/>
      <c r="AT394" s="279"/>
      <c r="AU394" s="279"/>
      <c r="AV394" s="279"/>
      <c r="AW394" s="279"/>
      <c r="AX394" s="279"/>
      <c r="AY394" s="279"/>
      <c r="AZ394" s="279"/>
      <c r="BA394" s="279"/>
      <c r="BB394" s="279"/>
      <c r="BC394" s="279"/>
      <c r="BD394" s="279"/>
      <c r="BE394" s="279"/>
      <c r="BF394" s="279"/>
      <c r="BG394" s="279"/>
      <c r="BH394" s="279"/>
      <c r="BI394" s="279"/>
      <c r="BJ394" s="279"/>
      <c r="BK394" s="279"/>
      <c r="BL394" s="279"/>
    </row>
  </sheetData>
  <mergeCells count="3">
    <mergeCell ref="I2:I7"/>
    <mergeCell ref="N2:N7"/>
    <mergeCell ref="AB2:AB7"/>
  </mergeCells>
  <dataValidations count="1">
    <dataValidation type="list" allowBlank="1" showInputMessage="1" showErrorMessage="1" sqref="D199:D394 D8:D84" xr:uid="{D19653A3-FC05-428F-9F26-FAF046114058}">
      <formula1>"Credit Card,Immediate,Payment Terms"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A91AF-3646-4E55-923F-0D9BC9E4C5D5}">
  <sheetPr codeName="Sheet11"/>
  <dimension ref="A1:V154"/>
  <sheetViews>
    <sheetView workbookViewId="0">
      <selection sqref="A1:C24"/>
    </sheetView>
  </sheetViews>
  <sheetFormatPr defaultColWidth="9.1796875" defaultRowHeight="14.5" x14ac:dyDescent="0.35"/>
  <cols>
    <col min="1" max="1" width="30.7265625" style="293" bestFit="1" customWidth="1"/>
    <col min="2" max="2" width="9.1796875" style="293"/>
    <col min="3" max="3" width="10" style="293" bestFit="1" customWidth="1"/>
    <col min="4" max="4" width="11.453125" style="293" bestFit="1" customWidth="1"/>
    <col min="5" max="18" width="9.1796875" style="293"/>
    <col min="19" max="19" width="30.26953125" style="293" customWidth="1"/>
    <col min="20" max="16384" width="9.1796875" style="293"/>
  </cols>
  <sheetData>
    <row r="1" spans="1:20" x14ac:dyDescent="0.35">
      <c r="A1" s="292" t="s">
        <v>1673</v>
      </c>
      <c r="B1" s="292" t="s">
        <v>1674</v>
      </c>
      <c r="C1" s="292" t="s">
        <v>1675</v>
      </c>
      <c r="D1" s="292" t="s">
        <v>254</v>
      </c>
    </row>
    <row r="2" spans="1:20" x14ac:dyDescent="0.35">
      <c r="A2" s="413" t="s">
        <v>1676</v>
      </c>
      <c r="B2" s="413">
        <v>64143</v>
      </c>
      <c r="C2" s="414">
        <v>9.86</v>
      </c>
      <c r="D2" s="414"/>
    </row>
    <row r="3" spans="1:20" x14ac:dyDescent="0.35">
      <c r="A3" s="413" t="s">
        <v>1677</v>
      </c>
      <c r="B3" s="413">
        <v>33085</v>
      </c>
      <c r="C3" s="414">
        <v>5.09</v>
      </c>
      <c r="D3" s="414" t="s">
        <v>1678</v>
      </c>
    </row>
    <row r="4" spans="1:20" ht="43.5" x14ac:dyDescent="0.35">
      <c r="A4" s="413" t="s">
        <v>1679</v>
      </c>
      <c r="B4" s="413">
        <v>30138</v>
      </c>
      <c r="C4" s="414">
        <v>4.63</v>
      </c>
      <c r="D4" s="414"/>
      <c r="S4" s="294" t="s">
        <v>1680</v>
      </c>
      <c r="T4" s="293">
        <f>AVERAGE(B2:B24)</f>
        <v>11788.95652173913</v>
      </c>
    </row>
    <row r="5" spans="1:20" x14ac:dyDescent="0.35">
      <c r="A5" s="413" t="s">
        <v>1681</v>
      </c>
      <c r="B5" s="413">
        <v>26956</v>
      </c>
      <c r="C5" s="414">
        <v>4.1399999999999997</v>
      </c>
      <c r="D5" s="414" t="s">
        <v>1678</v>
      </c>
    </row>
    <row r="6" spans="1:20" x14ac:dyDescent="0.35">
      <c r="A6" s="413" t="s">
        <v>1682</v>
      </c>
      <c r="B6" s="413">
        <v>16935</v>
      </c>
      <c r="C6" s="414">
        <v>2.6</v>
      </c>
      <c r="D6" s="414" t="s">
        <v>1678</v>
      </c>
    </row>
    <row r="7" spans="1:20" x14ac:dyDescent="0.35">
      <c r="A7" s="413" t="s">
        <v>1683</v>
      </c>
      <c r="B7" s="413">
        <v>12913</v>
      </c>
      <c r="C7" s="414">
        <v>1.99</v>
      </c>
      <c r="D7" s="414" t="s">
        <v>1678</v>
      </c>
    </row>
    <row r="8" spans="1:20" x14ac:dyDescent="0.35">
      <c r="A8" s="413" t="s">
        <v>1684</v>
      </c>
      <c r="B8" s="413">
        <v>11773</v>
      </c>
      <c r="C8" s="414">
        <v>1.81</v>
      </c>
      <c r="D8" s="414"/>
    </row>
    <row r="9" spans="1:20" x14ac:dyDescent="0.35">
      <c r="A9" s="413" t="s">
        <v>1685</v>
      </c>
      <c r="B9" s="413">
        <v>11329</v>
      </c>
      <c r="C9" s="414">
        <v>1.74</v>
      </c>
      <c r="D9" s="414" t="s">
        <v>1685</v>
      </c>
    </row>
    <row r="10" spans="1:20" x14ac:dyDescent="0.35">
      <c r="A10" s="413" t="s">
        <v>1686</v>
      </c>
      <c r="B10" s="413">
        <v>10434</v>
      </c>
      <c r="C10" s="414">
        <v>1.6</v>
      </c>
      <c r="D10" s="414" t="s">
        <v>1687</v>
      </c>
    </row>
    <row r="11" spans="1:20" x14ac:dyDescent="0.35">
      <c r="A11" s="413" t="s">
        <v>1688</v>
      </c>
      <c r="B11" s="413">
        <v>9039</v>
      </c>
      <c r="C11" s="414">
        <v>1.39</v>
      </c>
      <c r="D11" s="414" t="s">
        <v>1687</v>
      </c>
    </row>
    <row r="12" spans="1:20" x14ac:dyDescent="0.35">
      <c r="A12" s="413" t="s">
        <v>1689</v>
      </c>
      <c r="B12" s="413">
        <v>7238</v>
      </c>
      <c r="C12" s="414">
        <v>1.1100000000000001</v>
      </c>
      <c r="D12" s="414" t="s">
        <v>1678</v>
      </c>
    </row>
    <row r="13" spans="1:20" x14ac:dyDescent="0.35">
      <c r="A13" s="413" t="s">
        <v>1690</v>
      </c>
      <c r="B13" s="413">
        <v>5466</v>
      </c>
      <c r="C13" s="414">
        <v>0.84</v>
      </c>
      <c r="D13" s="414"/>
    </row>
    <row r="14" spans="1:20" x14ac:dyDescent="0.35">
      <c r="A14" s="413" t="s">
        <v>1691</v>
      </c>
      <c r="B14" s="413">
        <v>5441</v>
      </c>
      <c r="C14" s="414">
        <v>0.84</v>
      </c>
      <c r="D14" s="414" t="s">
        <v>1678</v>
      </c>
    </row>
    <row r="15" spans="1:20" x14ac:dyDescent="0.35">
      <c r="A15" s="413" t="s">
        <v>1692</v>
      </c>
      <c r="B15" s="413">
        <v>3729</v>
      </c>
      <c r="C15" s="414">
        <v>0.56999999999999995</v>
      </c>
      <c r="D15" s="414" t="s">
        <v>1693</v>
      </c>
    </row>
    <row r="16" spans="1:20" x14ac:dyDescent="0.35">
      <c r="A16" s="413" t="s">
        <v>1694</v>
      </c>
      <c r="B16" s="413">
        <v>3590</v>
      </c>
      <c r="C16" s="414">
        <v>0.55000000000000004</v>
      </c>
      <c r="D16" s="414" t="s">
        <v>1695</v>
      </c>
    </row>
    <row r="17" spans="1:22" x14ac:dyDescent="0.35">
      <c r="A17" s="413" t="s">
        <v>1696</v>
      </c>
      <c r="B17" s="413">
        <v>3114</v>
      </c>
      <c r="C17" s="414">
        <v>0.48</v>
      </c>
      <c r="D17" s="414" t="s">
        <v>1687</v>
      </c>
    </row>
    <row r="18" spans="1:22" x14ac:dyDescent="0.35">
      <c r="A18" s="413" t="s">
        <v>1697</v>
      </c>
      <c r="B18" s="413">
        <v>2913</v>
      </c>
      <c r="C18" s="414">
        <v>0.45</v>
      </c>
      <c r="D18" s="414"/>
    </row>
    <row r="19" spans="1:22" x14ac:dyDescent="0.35">
      <c r="A19" s="413" t="s">
        <v>1698</v>
      </c>
      <c r="B19" s="413">
        <v>2601</v>
      </c>
      <c r="C19" s="414">
        <v>0.4</v>
      </c>
      <c r="D19" s="414"/>
    </row>
    <row r="20" spans="1:22" x14ac:dyDescent="0.35">
      <c r="A20" s="413" t="s">
        <v>1699</v>
      </c>
      <c r="B20" s="413">
        <v>2260</v>
      </c>
      <c r="C20" s="414">
        <v>0.35</v>
      </c>
      <c r="D20" s="414"/>
    </row>
    <row r="21" spans="1:22" x14ac:dyDescent="0.35">
      <c r="A21" s="413" t="s">
        <v>1700</v>
      </c>
      <c r="B21" s="413">
        <v>2126</v>
      </c>
      <c r="C21" s="414">
        <v>0.33</v>
      </c>
      <c r="D21" s="414"/>
    </row>
    <row r="22" spans="1:22" x14ac:dyDescent="0.35">
      <c r="A22" s="413" t="s">
        <v>1701</v>
      </c>
      <c r="B22" s="413">
        <v>2095</v>
      </c>
      <c r="C22" s="414">
        <v>0.32</v>
      </c>
      <c r="D22" s="414"/>
    </row>
    <row r="23" spans="1:22" x14ac:dyDescent="0.35">
      <c r="A23" s="413" t="s">
        <v>1702</v>
      </c>
      <c r="B23" s="413">
        <v>1982</v>
      </c>
      <c r="C23" s="414">
        <v>0.3</v>
      </c>
      <c r="D23" s="414"/>
    </row>
    <row r="24" spans="1:22" x14ac:dyDescent="0.35">
      <c r="A24" s="413" t="s">
        <v>1703</v>
      </c>
      <c r="B24" s="413">
        <v>1846</v>
      </c>
      <c r="C24" s="414">
        <v>0.28000000000000003</v>
      </c>
      <c r="D24" s="414"/>
    </row>
    <row r="25" spans="1:22" x14ac:dyDescent="0.35">
      <c r="A25" s="414" t="s">
        <v>1704</v>
      </c>
      <c r="B25" s="414">
        <v>1835</v>
      </c>
      <c r="C25" s="414">
        <v>0.28000000000000003</v>
      </c>
      <c r="D25" s="414"/>
    </row>
    <row r="26" spans="1:22" x14ac:dyDescent="0.35">
      <c r="A26" s="414" t="s">
        <v>1705</v>
      </c>
      <c r="B26" s="414">
        <v>1824</v>
      </c>
      <c r="C26" s="414">
        <v>0.28000000000000003</v>
      </c>
      <c r="D26" s="414" t="s">
        <v>1687</v>
      </c>
    </row>
    <row r="27" spans="1:22" x14ac:dyDescent="0.35">
      <c r="A27" s="414" t="s">
        <v>1706</v>
      </c>
      <c r="B27" s="414">
        <v>1583</v>
      </c>
      <c r="C27" s="414">
        <v>0.24</v>
      </c>
      <c r="D27" s="414"/>
    </row>
    <row r="28" spans="1:22" x14ac:dyDescent="0.35">
      <c r="A28" s="414" t="s">
        <v>1707</v>
      </c>
      <c r="B28" s="414">
        <v>1314</v>
      </c>
      <c r="C28" s="414">
        <v>0.2</v>
      </c>
      <c r="D28" s="414" t="s">
        <v>1693</v>
      </c>
    </row>
    <row r="29" spans="1:22" x14ac:dyDescent="0.35">
      <c r="A29" s="414" t="s">
        <v>1708</v>
      </c>
      <c r="B29" s="414">
        <v>1231</v>
      </c>
      <c r="C29" s="414">
        <v>0.19</v>
      </c>
      <c r="D29" s="414"/>
      <c r="V29" s="293" t="s">
        <v>1709</v>
      </c>
    </row>
    <row r="30" spans="1:22" x14ac:dyDescent="0.35">
      <c r="A30" s="414" t="s">
        <v>1710</v>
      </c>
      <c r="B30" s="414">
        <v>1166</v>
      </c>
      <c r="C30" s="414">
        <v>0.18</v>
      </c>
      <c r="D30" s="414" t="s">
        <v>1687</v>
      </c>
    </row>
    <row r="31" spans="1:22" x14ac:dyDescent="0.35">
      <c r="A31" s="414" t="s">
        <v>1711</v>
      </c>
      <c r="B31" s="414">
        <v>1070</v>
      </c>
      <c r="C31" s="414">
        <v>0.16</v>
      </c>
      <c r="D31" s="414" t="s">
        <v>1687</v>
      </c>
    </row>
    <row r="32" spans="1:22" x14ac:dyDescent="0.35">
      <c r="A32" s="414" t="s">
        <v>1712</v>
      </c>
      <c r="B32" s="414">
        <v>1025</v>
      </c>
      <c r="C32" s="414">
        <v>0.16</v>
      </c>
      <c r="D32" s="414"/>
    </row>
    <row r="33" spans="1:4" x14ac:dyDescent="0.35">
      <c r="A33" s="414" t="s">
        <v>1713</v>
      </c>
      <c r="B33" s="414">
        <v>1016</v>
      </c>
      <c r="C33" s="414">
        <v>0.16</v>
      </c>
      <c r="D33" s="414"/>
    </row>
    <row r="34" spans="1:4" x14ac:dyDescent="0.35">
      <c r="A34" s="414" t="s">
        <v>1714</v>
      </c>
      <c r="B34" s="414">
        <v>999</v>
      </c>
      <c r="C34" s="414">
        <v>0.15</v>
      </c>
      <c r="D34" s="414" t="s">
        <v>1687</v>
      </c>
    </row>
    <row r="35" spans="1:4" x14ac:dyDescent="0.35">
      <c r="A35" s="414" t="s">
        <v>1715</v>
      </c>
      <c r="B35" s="414">
        <v>990</v>
      </c>
      <c r="C35" s="414">
        <v>0.15</v>
      </c>
      <c r="D35" s="414"/>
    </row>
    <row r="36" spans="1:4" x14ac:dyDescent="0.35">
      <c r="A36" s="414" t="s">
        <v>1716</v>
      </c>
      <c r="B36" s="414">
        <v>971</v>
      </c>
      <c r="C36" s="414">
        <v>0.15</v>
      </c>
      <c r="D36" s="414"/>
    </row>
    <row r="37" spans="1:4" x14ac:dyDescent="0.35">
      <c r="A37" s="414" t="s">
        <v>1717</v>
      </c>
      <c r="B37" s="414">
        <v>952</v>
      </c>
      <c r="C37" s="414">
        <v>0.15</v>
      </c>
      <c r="D37" s="414" t="s">
        <v>1693</v>
      </c>
    </row>
    <row r="38" spans="1:4" x14ac:dyDescent="0.35">
      <c r="A38" s="414" t="s">
        <v>1718</v>
      </c>
      <c r="B38" s="414">
        <v>929</v>
      </c>
      <c r="C38" s="414">
        <v>0.14000000000000001</v>
      </c>
      <c r="D38" s="414"/>
    </row>
    <row r="39" spans="1:4" x14ac:dyDescent="0.35">
      <c r="A39" s="414" t="s">
        <v>1719</v>
      </c>
      <c r="B39" s="414">
        <v>848</v>
      </c>
      <c r="C39" s="414">
        <v>0.13</v>
      </c>
      <c r="D39" s="414"/>
    </row>
    <row r="40" spans="1:4" x14ac:dyDescent="0.35">
      <c r="A40" s="414" t="s">
        <v>1720</v>
      </c>
      <c r="B40" s="414">
        <v>833</v>
      </c>
      <c r="C40" s="414">
        <v>0.13</v>
      </c>
      <c r="D40" s="414"/>
    </row>
    <row r="41" spans="1:4" x14ac:dyDescent="0.35">
      <c r="A41" s="414" t="s">
        <v>1721</v>
      </c>
      <c r="B41" s="414">
        <v>832</v>
      </c>
      <c r="C41" s="414">
        <v>0.13</v>
      </c>
      <c r="D41" s="414" t="s">
        <v>1678</v>
      </c>
    </row>
    <row r="42" spans="1:4" x14ac:dyDescent="0.35">
      <c r="A42" s="414" t="s">
        <v>1722</v>
      </c>
      <c r="B42" s="414">
        <v>809</v>
      </c>
      <c r="C42" s="414">
        <v>0.12</v>
      </c>
      <c r="D42" s="414" t="s">
        <v>1687</v>
      </c>
    </row>
    <row r="43" spans="1:4" x14ac:dyDescent="0.35">
      <c r="A43" s="414" t="s">
        <v>1723</v>
      </c>
      <c r="B43" s="414">
        <v>799</v>
      </c>
      <c r="C43" s="414">
        <v>0.12</v>
      </c>
      <c r="D43" s="414"/>
    </row>
    <row r="44" spans="1:4" x14ac:dyDescent="0.35">
      <c r="A44" s="414" t="s">
        <v>1724</v>
      </c>
      <c r="B44" s="414">
        <v>794</v>
      </c>
      <c r="C44" s="414">
        <v>0.12</v>
      </c>
      <c r="D44" s="414"/>
    </row>
    <row r="45" spans="1:4" x14ac:dyDescent="0.35">
      <c r="A45" s="414" t="s">
        <v>1725</v>
      </c>
      <c r="B45" s="414">
        <v>791</v>
      </c>
      <c r="C45" s="414">
        <v>0.12</v>
      </c>
      <c r="D45" s="414" t="s">
        <v>1687</v>
      </c>
    </row>
    <row r="46" spans="1:4" x14ac:dyDescent="0.35">
      <c r="A46" s="414" t="s">
        <v>1726</v>
      </c>
      <c r="B46" s="414">
        <v>755</v>
      </c>
      <c r="C46" s="414">
        <v>0.12</v>
      </c>
      <c r="D46" s="414" t="s">
        <v>1693</v>
      </c>
    </row>
    <row r="47" spans="1:4" x14ac:dyDescent="0.35">
      <c r="A47" s="414" t="s">
        <v>1727</v>
      </c>
      <c r="B47" s="414">
        <v>653</v>
      </c>
      <c r="C47" s="414">
        <v>0.1</v>
      </c>
      <c r="D47" s="414"/>
    </row>
    <row r="48" spans="1:4" x14ac:dyDescent="0.35">
      <c r="A48" s="414" t="s">
        <v>1728</v>
      </c>
      <c r="B48" s="414">
        <v>650</v>
      </c>
      <c r="C48" s="414">
        <v>0.1</v>
      </c>
      <c r="D48" s="414" t="s">
        <v>1687</v>
      </c>
    </row>
    <row r="49" spans="1:4" x14ac:dyDescent="0.35">
      <c r="A49" s="414" t="s">
        <v>1729</v>
      </c>
      <c r="B49" s="414">
        <v>636</v>
      </c>
      <c r="C49" s="414">
        <v>0.1</v>
      </c>
      <c r="D49" s="414"/>
    </row>
    <row r="50" spans="1:4" x14ac:dyDescent="0.35">
      <c r="A50" s="414" t="s">
        <v>1730</v>
      </c>
      <c r="B50" s="414">
        <v>576</v>
      </c>
      <c r="C50" s="414">
        <v>0.09</v>
      </c>
      <c r="D50" s="414"/>
    </row>
    <row r="51" spans="1:4" x14ac:dyDescent="0.35">
      <c r="A51" s="414" t="s">
        <v>1731</v>
      </c>
      <c r="B51" s="414">
        <v>575</v>
      </c>
      <c r="C51" s="414">
        <v>0.09</v>
      </c>
      <c r="D51" s="414"/>
    </row>
    <row r="52" spans="1:4" x14ac:dyDescent="0.35">
      <c r="A52" s="414" t="s">
        <v>1732</v>
      </c>
      <c r="B52" s="414">
        <v>571</v>
      </c>
      <c r="C52" s="414">
        <v>0.09</v>
      </c>
      <c r="D52" s="414"/>
    </row>
    <row r="53" spans="1:4" x14ac:dyDescent="0.35">
      <c r="A53" s="414" t="s">
        <v>1733</v>
      </c>
      <c r="B53" s="414">
        <v>529</v>
      </c>
      <c r="C53" s="414">
        <v>0.08</v>
      </c>
      <c r="D53" s="414"/>
    </row>
    <row r="54" spans="1:4" x14ac:dyDescent="0.35">
      <c r="A54" s="414" t="s">
        <v>1734</v>
      </c>
      <c r="B54" s="414">
        <v>480</v>
      </c>
      <c r="C54" s="414">
        <v>7.0000000000000007E-2</v>
      </c>
      <c r="D54" s="414"/>
    </row>
    <row r="55" spans="1:4" x14ac:dyDescent="0.35">
      <c r="A55" s="414" t="s">
        <v>1735</v>
      </c>
      <c r="B55" s="414">
        <v>459</v>
      </c>
      <c r="C55" s="414">
        <v>7.0000000000000007E-2</v>
      </c>
      <c r="D55" s="414"/>
    </row>
    <row r="56" spans="1:4" x14ac:dyDescent="0.35">
      <c r="A56" s="414" t="s">
        <v>1736</v>
      </c>
      <c r="B56" s="414">
        <v>417</v>
      </c>
      <c r="C56" s="414">
        <v>0.06</v>
      </c>
      <c r="D56" s="414"/>
    </row>
    <row r="57" spans="1:4" x14ac:dyDescent="0.35">
      <c r="A57" s="414" t="s">
        <v>1737</v>
      </c>
      <c r="B57" s="414">
        <v>409</v>
      </c>
      <c r="C57" s="414">
        <v>0.06</v>
      </c>
      <c r="D57" s="414"/>
    </row>
    <row r="58" spans="1:4" x14ac:dyDescent="0.35">
      <c r="A58" s="414" t="s">
        <v>1738</v>
      </c>
      <c r="B58" s="414">
        <v>338</v>
      </c>
      <c r="C58" s="414">
        <v>0.05</v>
      </c>
      <c r="D58" s="414"/>
    </row>
    <row r="59" spans="1:4" x14ac:dyDescent="0.35">
      <c r="A59" s="414" t="s">
        <v>1739</v>
      </c>
      <c r="B59" s="414">
        <v>333</v>
      </c>
      <c r="C59" s="414">
        <v>0.05</v>
      </c>
      <c r="D59" s="414"/>
    </row>
    <row r="60" spans="1:4" x14ac:dyDescent="0.35">
      <c r="A60" s="414" t="s">
        <v>1740</v>
      </c>
      <c r="B60" s="414">
        <v>329</v>
      </c>
      <c r="C60" s="414">
        <v>0.05</v>
      </c>
      <c r="D60" s="414"/>
    </row>
    <row r="61" spans="1:4" x14ac:dyDescent="0.35">
      <c r="A61" s="414" t="s">
        <v>1741</v>
      </c>
      <c r="B61" s="414">
        <v>301</v>
      </c>
      <c r="C61" s="414">
        <v>0.05</v>
      </c>
      <c r="D61" s="414"/>
    </row>
    <row r="62" spans="1:4" x14ac:dyDescent="0.35">
      <c r="A62" s="414" t="s">
        <v>1742</v>
      </c>
      <c r="B62" s="414">
        <v>224</v>
      </c>
      <c r="C62" s="414">
        <v>0.03</v>
      </c>
      <c r="D62" s="414"/>
    </row>
    <row r="63" spans="1:4" x14ac:dyDescent="0.35">
      <c r="A63" s="414" t="s">
        <v>1743</v>
      </c>
      <c r="B63" s="414">
        <v>210</v>
      </c>
      <c r="C63" s="414">
        <v>0.03</v>
      </c>
      <c r="D63" s="414"/>
    </row>
    <row r="64" spans="1:4" x14ac:dyDescent="0.35">
      <c r="A64" s="414" t="s">
        <v>1744</v>
      </c>
      <c r="B64" s="414">
        <v>197</v>
      </c>
      <c r="C64" s="414">
        <v>0.03</v>
      </c>
      <c r="D64" s="414"/>
    </row>
    <row r="65" spans="1:4" x14ac:dyDescent="0.35">
      <c r="A65" s="414" t="s">
        <v>1745</v>
      </c>
      <c r="B65" s="414">
        <v>178</v>
      </c>
      <c r="C65" s="414">
        <v>0.03</v>
      </c>
      <c r="D65" s="414"/>
    </row>
    <row r="66" spans="1:4" x14ac:dyDescent="0.35">
      <c r="A66" s="414" t="s">
        <v>1746</v>
      </c>
      <c r="B66" s="414">
        <v>173</v>
      </c>
      <c r="C66" s="414">
        <v>0.03</v>
      </c>
      <c r="D66" s="414"/>
    </row>
    <row r="67" spans="1:4" x14ac:dyDescent="0.35">
      <c r="A67" s="414" t="s">
        <v>1747</v>
      </c>
      <c r="B67" s="414">
        <v>173</v>
      </c>
      <c r="C67" s="414">
        <v>0.03</v>
      </c>
      <c r="D67" s="414"/>
    </row>
    <row r="68" spans="1:4" x14ac:dyDescent="0.35">
      <c r="A68" s="414" t="s">
        <v>1748</v>
      </c>
      <c r="B68" s="414">
        <v>171</v>
      </c>
      <c r="C68" s="414">
        <v>0.03</v>
      </c>
      <c r="D68" s="414"/>
    </row>
    <row r="69" spans="1:4" x14ac:dyDescent="0.35">
      <c r="A69" s="414" t="s">
        <v>1749</v>
      </c>
      <c r="B69" s="414">
        <v>169</v>
      </c>
      <c r="C69" s="414">
        <v>0.03</v>
      </c>
      <c r="D69" s="414"/>
    </row>
    <row r="70" spans="1:4" x14ac:dyDescent="0.35">
      <c r="A70" s="414" t="s">
        <v>1750</v>
      </c>
      <c r="B70" s="414">
        <v>166</v>
      </c>
      <c r="C70" s="414">
        <v>0.03</v>
      </c>
      <c r="D70" s="414"/>
    </row>
    <row r="71" spans="1:4" x14ac:dyDescent="0.35">
      <c r="A71" s="414" t="s">
        <v>1751</v>
      </c>
      <c r="B71" s="414">
        <v>160</v>
      </c>
      <c r="C71" s="414">
        <v>0.02</v>
      </c>
      <c r="D71" s="414"/>
    </row>
    <row r="72" spans="1:4" x14ac:dyDescent="0.35">
      <c r="A72" s="414" t="s">
        <v>1752</v>
      </c>
      <c r="B72" s="414">
        <v>152</v>
      </c>
      <c r="C72" s="414">
        <v>0.02</v>
      </c>
      <c r="D72" s="414"/>
    </row>
    <row r="73" spans="1:4" x14ac:dyDescent="0.35">
      <c r="A73" s="414" t="s">
        <v>1753</v>
      </c>
      <c r="B73" s="414">
        <v>139</v>
      </c>
      <c r="C73" s="414">
        <v>0.02</v>
      </c>
      <c r="D73" s="414"/>
    </row>
    <row r="74" spans="1:4" x14ac:dyDescent="0.35">
      <c r="A74" s="414" t="s">
        <v>1754</v>
      </c>
      <c r="B74" s="414">
        <v>137</v>
      </c>
      <c r="C74" s="414">
        <v>0.02</v>
      </c>
      <c r="D74" s="414"/>
    </row>
    <row r="75" spans="1:4" x14ac:dyDescent="0.35">
      <c r="A75" s="414" t="s">
        <v>1755</v>
      </c>
      <c r="B75" s="414">
        <v>136</v>
      </c>
      <c r="C75" s="414">
        <v>0.02</v>
      </c>
      <c r="D75" s="414"/>
    </row>
    <row r="76" spans="1:4" x14ac:dyDescent="0.35">
      <c r="A76" s="414" t="s">
        <v>1756</v>
      </c>
      <c r="B76" s="414">
        <v>133</v>
      </c>
      <c r="C76" s="414">
        <v>0.02</v>
      </c>
      <c r="D76" s="414"/>
    </row>
    <row r="77" spans="1:4" x14ac:dyDescent="0.35">
      <c r="A77" s="414" t="s">
        <v>1757</v>
      </c>
      <c r="B77" s="414">
        <v>123</v>
      </c>
      <c r="C77" s="414">
        <v>0.02</v>
      </c>
      <c r="D77" s="414"/>
    </row>
    <row r="78" spans="1:4" x14ac:dyDescent="0.35">
      <c r="A78" s="414" t="s">
        <v>1758</v>
      </c>
      <c r="B78" s="414">
        <v>119</v>
      </c>
      <c r="C78" s="414">
        <v>0.02</v>
      </c>
      <c r="D78" s="414"/>
    </row>
    <row r="79" spans="1:4" x14ac:dyDescent="0.35">
      <c r="A79" s="414" t="s">
        <v>1759</v>
      </c>
      <c r="B79" s="414">
        <v>115</v>
      </c>
      <c r="C79" s="414">
        <v>0.02</v>
      </c>
      <c r="D79" s="414"/>
    </row>
    <row r="80" spans="1:4" x14ac:dyDescent="0.35">
      <c r="A80" s="414" t="s">
        <v>1760</v>
      </c>
      <c r="B80" s="414">
        <v>106</v>
      </c>
      <c r="C80" s="414">
        <v>0.02</v>
      </c>
      <c r="D80" s="414"/>
    </row>
    <row r="81" spans="1:4" x14ac:dyDescent="0.35">
      <c r="A81" s="414" t="s">
        <v>1761</v>
      </c>
      <c r="B81" s="414">
        <v>96</v>
      </c>
      <c r="C81" s="414">
        <v>0.01</v>
      </c>
      <c r="D81" s="414"/>
    </row>
    <row r="82" spans="1:4" x14ac:dyDescent="0.35">
      <c r="A82" s="414" t="s">
        <v>1762</v>
      </c>
      <c r="B82" s="414">
        <v>96</v>
      </c>
      <c r="C82" s="414">
        <v>0.01</v>
      </c>
      <c r="D82" s="414"/>
    </row>
    <row r="83" spans="1:4" x14ac:dyDescent="0.35">
      <c r="A83" s="414" t="s">
        <v>1763</v>
      </c>
      <c r="B83" s="414">
        <v>95</v>
      </c>
      <c r="C83" s="414">
        <v>0.01</v>
      </c>
      <c r="D83" s="414"/>
    </row>
    <row r="84" spans="1:4" x14ac:dyDescent="0.35">
      <c r="A84" s="414" t="s">
        <v>1764</v>
      </c>
      <c r="B84" s="414">
        <v>92</v>
      </c>
      <c r="C84" s="414">
        <v>0.01</v>
      </c>
      <c r="D84" s="414"/>
    </row>
    <row r="85" spans="1:4" x14ac:dyDescent="0.35">
      <c r="A85" s="414" t="s">
        <v>1765</v>
      </c>
      <c r="B85" s="414">
        <v>87</v>
      </c>
      <c r="C85" s="414">
        <v>0.01</v>
      </c>
      <c r="D85" s="414"/>
    </row>
    <row r="86" spans="1:4" x14ac:dyDescent="0.35">
      <c r="A86" s="414" t="s">
        <v>1766</v>
      </c>
      <c r="B86" s="414">
        <v>87</v>
      </c>
      <c r="C86" s="414">
        <v>0.01</v>
      </c>
      <c r="D86" s="414"/>
    </row>
    <row r="87" spans="1:4" x14ac:dyDescent="0.35">
      <c r="A87" s="414" t="s">
        <v>1767</v>
      </c>
      <c r="B87" s="414">
        <v>83</v>
      </c>
      <c r="C87" s="414">
        <v>0.01</v>
      </c>
      <c r="D87" s="414"/>
    </row>
    <row r="88" spans="1:4" x14ac:dyDescent="0.35">
      <c r="A88" s="414" t="s">
        <v>1768</v>
      </c>
      <c r="B88" s="414">
        <v>82</v>
      </c>
      <c r="C88" s="414">
        <v>0.01</v>
      </c>
      <c r="D88" s="414"/>
    </row>
    <row r="89" spans="1:4" x14ac:dyDescent="0.35">
      <c r="A89" s="414" t="s">
        <v>1769</v>
      </c>
      <c r="B89" s="414">
        <v>81</v>
      </c>
      <c r="C89" s="414">
        <v>0.01</v>
      </c>
      <c r="D89" s="414"/>
    </row>
    <row r="90" spans="1:4" x14ac:dyDescent="0.35">
      <c r="A90" s="414" t="s">
        <v>1770</v>
      </c>
      <c r="B90" s="414">
        <v>78</v>
      </c>
      <c r="C90" s="414">
        <v>0.01</v>
      </c>
      <c r="D90" s="414"/>
    </row>
    <row r="91" spans="1:4" x14ac:dyDescent="0.35">
      <c r="A91" s="414" t="s">
        <v>1771</v>
      </c>
      <c r="B91" s="414">
        <v>78</v>
      </c>
      <c r="C91" s="414">
        <v>0.01</v>
      </c>
      <c r="D91" s="414"/>
    </row>
    <row r="92" spans="1:4" x14ac:dyDescent="0.35">
      <c r="A92" s="414" t="s">
        <v>1772</v>
      </c>
      <c r="B92" s="414">
        <v>75</v>
      </c>
      <c r="C92" s="414">
        <v>0.01</v>
      </c>
      <c r="D92" s="414"/>
    </row>
    <row r="93" spans="1:4" x14ac:dyDescent="0.35">
      <c r="A93" s="414" t="s">
        <v>1773</v>
      </c>
      <c r="B93" s="414">
        <v>74</v>
      </c>
      <c r="C93" s="414">
        <v>0.01</v>
      </c>
      <c r="D93" s="414"/>
    </row>
    <row r="94" spans="1:4" x14ac:dyDescent="0.35">
      <c r="A94" s="414" t="s">
        <v>1774</v>
      </c>
      <c r="B94" s="414">
        <v>73</v>
      </c>
      <c r="C94" s="414">
        <v>0.01</v>
      </c>
      <c r="D94" s="414"/>
    </row>
    <row r="95" spans="1:4" x14ac:dyDescent="0.35">
      <c r="A95" s="414" t="s">
        <v>1775</v>
      </c>
      <c r="B95" s="414">
        <v>72</v>
      </c>
      <c r="C95" s="414">
        <v>0.01</v>
      </c>
      <c r="D95" s="414"/>
    </row>
    <row r="96" spans="1:4" x14ac:dyDescent="0.35">
      <c r="A96" s="414" t="s">
        <v>1776</v>
      </c>
      <c r="B96" s="414">
        <v>71</v>
      </c>
      <c r="C96" s="414">
        <v>0.01</v>
      </c>
      <c r="D96" s="414"/>
    </row>
    <row r="97" spans="1:4" x14ac:dyDescent="0.35">
      <c r="A97" s="414" t="s">
        <v>1777</v>
      </c>
      <c r="B97" s="414">
        <v>69</v>
      </c>
      <c r="C97" s="414">
        <v>0.01</v>
      </c>
      <c r="D97" s="414"/>
    </row>
    <row r="98" spans="1:4" x14ac:dyDescent="0.35">
      <c r="A98" s="414" t="s">
        <v>1778</v>
      </c>
      <c r="B98" s="414">
        <v>68</v>
      </c>
      <c r="C98" s="414">
        <v>0.01</v>
      </c>
      <c r="D98" s="414"/>
    </row>
    <row r="99" spans="1:4" x14ac:dyDescent="0.35">
      <c r="A99" s="414" t="s">
        <v>1779</v>
      </c>
      <c r="B99" s="414">
        <v>62</v>
      </c>
      <c r="C99" s="414">
        <v>0.01</v>
      </c>
      <c r="D99" s="414"/>
    </row>
    <row r="100" spans="1:4" x14ac:dyDescent="0.35">
      <c r="A100" s="414" t="s">
        <v>1780</v>
      </c>
      <c r="B100" s="414">
        <v>61</v>
      </c>
      <c r="C100" s="414">
        <v>0.01</v>
      </c>
      <c r="D100" s="414"/>
    </row>
    <row r="101" spans="1:4" x14ac:dyDescent="0.35">
      <c r="A101" s="414" t="s">
        <v>1781</v>
      </c>
      <c r="B101" s="414">
        <v>58</v>
      </c>
      <c r="C101" s="414">
        <v>0.01</v>
      </c>
      <c r="D101" s="414"/>
    </row>
    <row r="102" spans="1:4" x14ac:dyDescent="0.35">
      <c r="A102" s="414" t="s">
        <v>1782</v>
      </c>
      <c r="B102" s="414">
        <v>56</v>
      </c>
      <c r="C102" s="414">
        <v>0.01</v>
      </c>
      <c r="D102" s="414"/>
    </row>
    <row r="103" spans="1:4" x14ac:dyDescent="0.35">
      <c r="A103" s="414" t="s">
        <v>1783</v>
      </c>
      <c r="B103" s="414">
        <v>54</v>
      </c>
      <c r="C103" s="414">
        <v>0.01</v>
      </c>
      <c r="D103" s="414"/>
    </row>
    <row r="104" spans="1:4" x14ac:dyDescent="0.35">
      <c r="A104" s="414" t="s">
        <v>1784</v>
      </c>
      <c r="B104" s="414">
        <v>46</v>
      </c>
      <c r="C104" s="414">
        <v>0.01</v>
      </c>
      <c r="D104" s="414"/>
    </row>
    <row r="105" spans="1:4" x14ac:dyDescent="0.35">
      <c r="A105" s="414" t="s">
        <v>1785</v>
      </c>
      <c r="B105" s="414">
        <v>43</v>
      </c>
      <c r="C105" s="414">
        <v>0.01</v>
      </c>
      <c r="D105" s="414"/>
    </row>
    <row r="106" spans="1:4" x14ac:dyDescent="0.35">
      <c r="A106" s="414" t="s">
        <v>1786</v>
      </c>
      <c r="B106" s="414">
        <v>41</v>
      </c>
      <c r="C106" s="414">
        <v>0.01</v>
      </c>
      <c r="D106" s="414"/>
    </row>
    <row r="107" spans="1:4" x14ac:dyDescent="0.35">
      <c r="A107" s="414" t="s">
        <v>1787</v>
      </c>
      <c r="B107" s="414">
        <v>33</v>
      </c>
      <c r="C107" s="414">
        <v>0.01</v>
      </c>
      <c r="D107" s="414"/>
    </row>
    <row r="108" spans="1:4" x14ac:dyDescent="0.35">
      <c r="A108" s="414" t="s">
        <v>1788</v>
      </c>
      <c r="B108" s="414">
        <v>27</v>
      </c>
      <c r="C108" s="414">
        <v>0</v>
      </c>
      <c r="D108" s="414"/>
    </row>
    <row r="109" spans="1:4" x14ac:dyDescent="0.35">
      <c r="A109" s="414" t="s">
        <v>1789</v>
      </c>
      <c r="B109" s="414">
        <v>27</v>
      </c>
      <c r="C109" s="414">
        <v>0</v>
      </c>
      <c r="D109" s="414"/>
    </row>
    <row r="110" spans="1:4" x14ac:dyDescent="0.35">
      <c r="A110" s="414" t="s">
        <v>1790</v>
      </c>
      <c r="B110" s="414">
        <v>26</v>
      </c>
      <c r="C110" s="414">
        <v>0</v>
      </c>
      <c r="D110" s="414"/>
    </row>
    <row r="111" spans="1:4" x14ac:dyDescent="0.35">
      <c r="A111" s="414" t="s">
        <v>1791</v>
      </c>
      <c r="B111" s="414">
        <v>26</v>
      </c>
      <c r="C111" s="414">
        <v>0</v>
      </c>
      <c r="D111" s="414"/>
    </row>
    <row r="112" spans="1:4" x14ac:dyDescent="0.35">
      <c r="A112" s="414" t="s">
        <v>1792</v>
      </c>
      <c r="B112" s="414">
        <v>25</v>
      </c>
      <c r="C112" s="414">
        <v>0</v>
      </c>
      <c r="D112" s="414"/>
    </row>
    <row r="113" spans="1:4" x14ac:dyDescent="0.35">
      <c r="A113" s="414" t="s">
        <v>1793</v>
      </c>
      <c r="B113" s="414">
        <v>25</v>
      </c>
      <c r="C113" s="414">
        <v>0</v>
      </c>
      <c r="D113" s="414"/>
    </row>
    <row r="114" spans="1:4" x14ac:dyDescent="0.35">
      <c r="A114" s="414" t="s">
        <v>1794</v>
      </c>
      <c r="B114" s="414">
        <v>23</v>
      </c>
      <c r="C114" s="414">
        <v>0</v>
      </c>
      <c r="D114" s="414"/>
    </row>
    <row r="115" spans="1:4" x14ac:dyDescent="0.35">
      <c r="A115" s="414" t="s">
        <v>1795</v>
      </c>
      <c r="B115" s="414">
        <v>21</v>
      </c>
      <c r="C115" s="414">
        <v>0</v>
      </c>
      <c r="D115" s="414"/>
    </row>
    <row r="116" spans="1:4" x14ac:dyDescent="0.35">
      <c r="A116" s="414" t="s">
        <v>1796</v>
      </c>
      <c r="B116" s="414">
        <v>20</v>
      </c>
      <c r="C116" s="414">
        <v>0</v>
      </c>
      <c r="D116" s="414"/>
    </row>
    <row r="117" spans="1:4" x14ac:dyDescent="0.35">
      <c r="A117" s="414" t="s">
        <v>1797</v>
      </c>
      <c r="B117" s="414">
        <v>19</v>
      </c>
      <c r="C117" s="414">
        <v>0</v>
      </c>
      <c r="D117" s="414"/>
    </row>
    <row r="118" spans="1:4" x14ac:dyDescent="0.35">
      <c r="A118" s="414" t="s">
        <v>1798</v>
      </c>
      <c r="B118" s="414">
        <v>15</v>
      </c>
      <c r="C118" s="414">
        <v>0</v>
      </c>
      <c r="D118" s="414"/>
    </row>
    <row r="119" spans="1:4" x14ac:dyDescent="0.35">
      <c r="A119" s="414" t="s">
        <v>1799</v>
      </c>
      <c r="B119" s="414">
        <v>15</v>
      </c>
      <c r="C119" s="414">
        <v>0</v>
      </c>
      <c r="D119" s="414"/>
    </row>
    <row r="120" spans="1:4" x14ac:dyDescent="0.35">
      <c r="A120" s="414" t="s">
        <v>1800</v>
      </c>
      <c r="B120" s="414">
        <v>14</v>
      </c>
      <c r="C120" s="414">
        <v>0</v>
      </c>
      <c r="D120" s="414"/>
    </row>
    <row r="121" spans="1:4" x14ac:dyDescent="0.35">
      <c r="A121" s="414" t="s">
        <v>1801</v>
      </c>
      <c r="B121" s="414">
        <v>14</v>
      </c>
      <c r="C121" s="414">
        <v>0</v>
      </c>
      <c r="D121" s="414"/>
    </row>
    <row r="122" spans="1:4" x14ac:dyDescent="0.35">
      <c r="A122" s="414" t="s">
        <v>1802</v>
      </c>
      <c r="B122" s="414">
        <v>13</v>
      </c>
      <c r="C122" s="414">
        <v>0</v>
      </c>
      <c r="D122" s="414"/>
    </row>
    <row r="123" spans="1:4" x14ac:dyDescent="0.35">
      <c r="A123" s="414" t="s">
        <v>1803</v>
      </c>
      <c r="B123" s="414">
        <v>13</v>
      </c>
      <c r="C123" s="414">
        <v>0</v>
      </c>
      <c r="D123" s="414"/>
    </row>
    <row r="124" spans="1:4" x14ac:dyDescent="0.35">
      <c r="A124" s="414" t="s">
        <v>1804</v>
      </c>
      <c r="B124" s="414">
        <v>13</v>
      </c>
      <c r="C124" s="414">
        <v>0</v>
      </c>
      <c r="D124" s="414"/>
    </row>
    <row r="125" spans="1:4" x14ac:dyDescent="0.35">
      <c r="A125" s="414" t="s">
        <v>1805</v>
      </c>
      <c r="B125" s="414">
        <v>13</v>
      </c>
      <c r="C125" s="414">
        <v>0</v>
      </c>
      <c r="D125" s="414"/>
    </row>
    <row r="126" spans="1:4" x14ac:dyDescent="0.35">
      <c r="A126" s="414" t="s">
        <v>1806</v>
      </c>
      <c r="B126" s="414">
        <v>12</v>
      </c>
      <c r="C126" s="414">
        <v>0</v>
      </c>
      <c r="D126" s="414"/>
    </row>
    <row r="127" spans="1:4" x14ac:dyDescent="0.35">
      <c r="A127" s="414" t="s">
        <v>1807</v>
      </c>
      <c r="B127" s="414">
        <v>11</v>
      </c>
      <c r="C127" s="414">
        <v>0</v>
      </c>
      <c r="D127" s="414"/>
    </row>
    <row r="128" spans="1:4" x14ac:dyDescent="0.35">
      <c r="A128" s="414" t="s">
        <v>1808</v>
      </c>
      <c r="B128" s="414">
        <v>11</v>
      </c>
      <c r="C128" s="414">
        <v>0</v>
      </c>
      <c r="D128" s="414"/>
    </row>
    <row r="129" spans="1:4" x14ac:dyDescent="0.35">
      <c r="A129" s="414" t="s">
        <v>1809</v>
      </c>
      <c r="B129" s="414">
        <v>11</v>
      </c>
      <c r="C129" s="414">
        <v>0</v>
      </c>
      <c r="D129" s="414"/>
    </row>
    <row r="130" spans="1:4" x14ac:dyDescent="0.35">
      <c r="A130" s="414" t="s">
        <v>1810</v>
      </c>
      <c r="B130" s="414">
        <v>10</v>
      </c>
      <c r="C130" s="414">
        <v>0</v>
      </c>
      <c r="D130" s="414"/>
    </row>
    <row r="131" spans="1:4" x14ac:dyDescent="0.35">
      <c r="A131" s="414" t="s">
        <v>1811</v>
      </c>
      <c r="B131" s="414">
        <v>10</v>
      </c>
      <c r="C131" s="414">
        <v>0</v>
      </c>
      <c r="D131" s="414"/>
    </row>
    <row r="132" spans="1:4" x14ac:dyDescent="0.35">
      <c r="A132" s="414" t="s">
        <v>1812</v>
      </c>
      <c r="B132" s="414">
        <v>9</v>
      </c>
      <c r="C132" s="414">
        <v>0</v>
      </c>
      <c r="D132" s="414"/>
    </row>
    <row r="133" spans="1:4" x14ac:dyDescent="0.35">
      <c r="A133" s="414" t="s">
        <v>1813</v>
      </c>
      <c r="B133" s="414">
        <v>8</v>
      </c>
      <c r="C133" s="414">
        <v>0</v>
      </c>
      <c r="D133" s="414"/>
    </row>
    <row r="134" spans="1:4" x14ac:dyDescent="0.35">
      <c r="A134" s="414" t="s">
        <v>1814</v>
      </c>
      <c r="B134" s="414">
        <v>8</v>
      </c>
      <c r="C134" s="414">
        <v>0</v>
      </c>
      <c r="D134" s="414"/>
    </row>
    <row r="135" spans="1:4" x14ac:dyDescent="0.35">
      <c r="A135" s="414" t="s">
        <v>1815</v>
      </c>
      <c r="B135" s="414">
        <v>7</v>
      </c>
      <c r="C135" s="414">
        <v>0</v>
      </c>
      <c r="D135" s="414"/>
    </row>
    <row r="136" spans="1:4" x14ac:dyDescent="0.35">
      <c r="A136" s="414" t="s">
        <v>1816</v>
      </c>
      <c r="B136" s="414">
        <v>7</v>
      </c>
      <c r="C136" s="414">
        <v>0</v>
      </c>
      <c r="D136" s="414"/>
    </row>
    <row r="137" spans="1:4" x14ac:dyDescent="0.35">
      <c r="A137" s="414" t="s">
        <v>1817</v>
      </c>
      <c r="B137" s="414">
        <v>6</v>
      </c>
      <c r="C137" s="414">
        <v>0</v>
      </c>
      <c r="D137" s="414"/>
    </row>
    <row r="138" spans="1:4" x14ac:dyDescent="0.35">
      <c r="A138" s="414" t="s">
        <v>1818</v>
      </c>
      <c r="B138" s="414">
        <v>6</v>
      </c>
      <c r="C138" s="414">
        <v>0</v>
      </c>
      <c r="D138" s="414"/>
    </row>
    <row r="139" spans="1:4" x14ac:dyDescent="0.35">
      <c r="A139" s="414" t="s">
        <v>1819</v>
      </c>
      <c r="B139" s="414">
        <v>4</v>
      </c>
      <c r="C139" s="414">
        <v>0</v>
      </c>
      <c r="D139" s="414"/>
    </row>
    <row r="140" spans="1:4" x14ac:dyDescent="0.35">
      <c r="A140" s="414" t="s">
        <v>1820</v>
      </c>
      <c r="B140" s="414">
        <v>4</v>
      </c>
      <c r="C140" s="414">
        <v>0</v>
      </c>
      <c r="D140" s="414"/>
    </row>
    <row r="141" spans="1:4" x14ac:dyDescent="0.35">
      <c r="A141" s="414" t="s">
        <v>1821</v>
      </c>
      <c r="B141" s="414">
        <v>4</v>
      </c>
      <c r="C141" s="414">
        <v>0</v>
      </c>
      <c r="D141" s="414"/>
    </row>
    <row r="142" spans="1:4" x14ac:dyDescent="0.35">
      <c r="A142" s="414" t="s">
        <v>1822</v>
      </c>
      <c r="B142" s="414">
        <v>3</v>
      </c>
      <c r="C142" s="414">
        <v>0</v>
      </c>
      <c r="D142" s="414"/>
    </row>
    <row r="143" spans="1:4" x14ac:dyDescent="0.35">
      <c r="A143" s="414" t="s">
        <v>1823</v>
      </c>
      <c r="B143" s="414">
        <v>3</v>
      </c>
      <c r="C143" s="414">
        <v>0</v>
      </c>
      <c r="D143" s="414"/>
    </row>
    <row r="144" spans="1:4" x14ac:dyDescent="0.35">
      <c r="A144" s="414" t="s">
        <v>1824</v>
      </c>
      <c r="B144" s="414">
        <v>2</v>
      </c>
      <c r="C144" s="414">
        <v>0</v>
      </c>
      <c r="D144" s="414"/>
    </row>
    <row r="145" spans="1:4" x14ac:dyDescent="0.35">
      <c r="A145" s="414" t="s">
        <v>1825</v>
      </c>
      <c r="B145" s="414">
        <v>2</v>
      </c>
      <c r="C145" s="414">
        <v>0</v>
      </c>
      <c r="D145" s="414"/>
    </row>
    <row r="146" spans="1:4" x14ac:dyDescent="0.35">
      <c r="A146" s="414" t="s">
        <v>1826</v>
      </c>
      <c r="B146" s="414">
        <v>2</v>
      </c>
      <c r="C146" s="414">
        <v>0</v>
      </c>
      <c r="D146" s="414"/>
    </row>
    <row r="147" spans="1:4" x14ac:dyDescent="0.35">
      <c r="A147" s="414" t="s">
        <v>1827</v>
      </c>
      <c r="B147" s="414">
        <v>2</v>
      </c>
      <c r="C147" s="414">
        <v>0</v>
      </c>
      <c r="D147" s="414"/>
    </row>
    <row r="148" spans="1:4" x14ac:dyDescent="0.35">
      <c r="A148" s="414" t="s">
        <v>1828</v>
      </c>
      <c r="B148" s="414">
        <v>1</v>
      </c>
      <c r="C148" s="414">
        <v>0</v>
      </c>
      <c r="D148" s="414"/>
    </row>
    <row r="149" spans="1:4" x14ac:dyDescent="0.35">
      <c r="A149" s="414" t="s">
        <v>1829</v>
      </c>
      <c r="B149" s="414">
        <v>1</v>
      </c>
      <c r="C149" s="414">
        <v>0</v>
      </c>
      <c r="D149" s="414"/>
    </row>
    <row r="150" spans="1:4" x14ac:dyDescent="0.35">
      <c r="A150" s="414" t="s">
        <v>1830</v>
      </c>
      <c r="B150" s="414">
        <v>1</v>
      </c>
      <c r="C150" s="414">
        <v>0</v>
      </c>
      <c r="D150" s="414"/>
    </row>
    <row r="151" spans="1:4" x14ac:dyDescent="0.35">
      <c r="A151" s="414" t="s">
        <v>1831</v>
      </c>
      <c r="B151" s="414">
        <v>1</v>
      </c>
      <c r="C151" s="414">
        <v>0</v>
      </c>
      <c r="D151" s="414"/>
    </row>
    <row r="152" spans="1:4" x14ac:dyDescent="0.35">
      <c r="A152" s="414" t="s">
        <v>1832</v>
      </c>
      <c r="B152" s="414">
        <v>1</v>
      </c>
      <c r="C152" s="414">
        <v>0</v>
      </c>
      <c r="D152" s="414"/>
    </row>
    <row r="153" spans="1:4" x14ac:dyDescent="0.35">
      <c r="A153" s="414" t="s">
        <v>1833</v>
      </c>
      <c r="B153" s="414">
        <v>1</v>
      </c>
      <c r="C153" s="414">
        <v>0</v>
      </c>
      <c r="D153" s="414"/>
    </row>
    <row r="154" spans="1:4" x14ac:dyDescent="0.35">
      <c r="A154" s="414" t="s">
        <v>1834</v>
      </c>
      <c r="B154" s="414">
        <v>1</v>
      </c>
      <c r="C154" s="414">
        <v>0</v>
      </c>
      <c r="D154" s="414"/>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10C4B-B58D-4B0A-8EE3-82DC58E126FE}">
  <sheetPr codeName="Sheet12"/>
  <dimension ref="A1:O194"/>
  <sheetViews>
    <sheetView workbookViewId="0"/>
  </sheetViews>
  <sheetFormatPr defaultColWidth="8.81640625" defaultRowHeight="14.5" x14ac:dyDescent="0.35"/>
  <cols>
    <col min="2" max="2" width="9.26953125" customWidth="1"/>
    <col min="3" max="3" width="71.26953125" customWidth="1"/>
    <col min="4" max="4" width="9.1796875" bestFit="1" customWidth="1"/>
    <col min="5" max="5" width="40.26953125" customWidth="1"/>
    <col min="6" max="6" width="25.1796875" customWidth="1"/>
    <col min="7" max="7" width="16.26953125" customWidth="1"/>
    <col min="8" max="8" width="19.1796875" customWidth="1"/>
    <col min="9" max="9" width="18.1796875" customWidth="1"/>
    <col min="10" max="11" width="17.1796875" customWidth="1"/>
    <col min="12" max="13" width="9.1796875" bestFit="1" customWidth="1"/>
    <col min="14" max="14" width="13.1796875" bestFit="1" customWidth="1"/>
    <col min="15" max="15" width="13.26953125" bestFit="1" customWidth="1"/>
  </cols>
  <sheetData>
    <row r="1" spans="1:15" ht="15" thickBot="1" x14ac:dyDescent="0.4">
      <c r="A1" s="295" t="s">
        <v>1835</v>
      </c>
      <c r="B1" s="296" t="s">
        <v>1836</v>
      </c>
      <c r="C1" s="296" t="s">
        <v>1837</v>
      </c>
      <c r="D1" s="296" t="s">
        <v>1838</v>
      </c>
      <c r="E1" s="296" t="s">
        <v>1839</v>
      </c>
      <c r="F1" s="296" t="s">
        <v>1840</v>
      </c>
      <c r="G1" s="296" t="s">
        <v>1841</v>
      </c>
      <c r="H1" s="296" t="s">
        <v>1842</v>
      </c>
      <c r="I1" s="296" t="s">
        <v>1843</v>
      </c>
      <c r="J1" s="296" t="s">
        <v>1844</v>
      </c>
      <c r="K1" s="297" t="s">
        <v>1845</v>
      </c>
    </row>
    <row r="2" spans="1:15" ht="29.5" thickBot="1" x14ac:dyDescent="0.4">
      <c r="A2" s="298">
        <v>1298218</v>
      </c>
      <c r="B2" s="299">
        <v>2</v>
      </c>
      <c r="C2" s="299" t="s">
        <v>1846</v>
      </c>
      <c r="D2" s="299" t="s">
        <v>1847</v>
      </c>
      <c r="E2" s="299" t="s">
        <v>1848</v>
      </c>
      <c r="F2" s="299" t="s">
        <v>1849</v>
      </c>
      <c r="G2" s="299" t="s">
        <v>1850</v>
      </c>
      <c r="H2" s="299" t="s">
        <v>1851</v>
      </c>
      <c r="I2" s="299" t="s">
        <v>1852</v>
      </c>
      <c r="J2" s="300">
        <v>42725.463888888888</v>
      </c>
      <c r="K2" s="301">
        <v>43048.463888888888</v>
      </c>
    </row>
    <row r="3" spans="1:15" ht="29.5" thickBot="1" x14ac:dyDescent="0.4">
      <c r="A3" s="298">
        <v>1298224</v>
      </c>
      <c r="B3" s="299">
        <v>4</v>
      </c>
      <c r="C3" s="299" t="s">
        <v>1853</v>
      </c>
      <c r="D3" s="299" t="s">
        <v>1847</v>
      </c>
      <c r="E3" s="299" t="s">
        <v>1854</v>
      </c>
      <c r="F3" s="299" t="s">
        <v>1855</v>
      </c>
      <c r="G3" s="299" t="s">
        <v>1850</v>
      </c>
      <c r="H3" s="299" t="s">
        <v>1856</v>
      </c>
      <c r="I3" s="299" t="s">
        <v>1852</v>
      </c>
      <c r="J3" s="300">
        <v>42725.46597222222</v>
      </c>
      <c r="K3" s="301">
        <v>43236.404861111114</v>
      </c>
    </row>
    <row r="4" spans="1:15" ht="15" thickBot="1" x14ac:dyDescent="0.4">
      <c r="A4" s="302">
        <v>1359918</v>
      </c>
      <c r="B4" s="303">
        <v>2</v>
      </c>
      <c r="C4" s="303" t="s">
        <v>1857</v>
      </c>
      <c r="D4" s="303" t="s">
        <v>1847</v>
      </c>
      <c r="E4" s="303" t="s">
        <v>1858</v>
      </c>
      <c r="F4" s="303" t="s">
        <v>1849</v>
      </c>
      <c r="G4" s="303" t="s">
        <v>1850</v>
      </c>
      <c r="H4" s="303" t="s">
        <v>1859</v>
      </c>
      <c r="I4" s="303" t="s">
        <v>1860</v>
      </c>
      <c r="J4" s="304">
        <v>42758.501388888886</v>
      </c>
      <c r="K4" s="305">
        <v>42944.619444444441</v>
      </c>
    </row>
    <row r="5" spans="1:15" ht="15" thickBot="1" x14ac:dyDescent="0.4">
      <c r="A5" s="298">
        <v>1395064</v>
      </c>
      <c r="B5" s="299">
        <v>1</v>
      </c>
      <c r="C5" s="299" t="s">
        <v>1861</v>
      </c>
      <c r="D5" s="299" t="s">
        <v>1847</v>
      </c>
      <c r="E5" s="299" t="s">
        <v>1858</v>
      </c>
      <c r="F5" s="299" t="s">
        <v>1849</v>
      </c>
      <c r="G5" s="299" t="s">
        <v>1862</v>
      </c>
      <c r="H5" s="299" t="s">
        <v>1863</v>
      </c>
      <c r="I5" s="299" t="s">
        <v>1852</v>
      </c>
      <c r="J5" s="300">
        <v>42774.474999999999</v>
      </c>
      <c r="K5" s="301">
        <v>42944.622916666667</v>
      </c>
      <c r="O5" s="306" t="s">
        <v>1835</v>
      </c>
    </row>
    <row r="6" spans="1:15" ht="15" thickBot="1" x14ac:dyDescent="0.4">
      <c r="A6" s="298">
        <v>1449786</v>
      </c>
      <c r="B6" s="299">
        <v>2</v>
      </c>
      <c r="C6" s="299" t="s">
        <v>1864</v>
      </c>
      <c r="D6" s="299" t="s">
        <v>1847</v>
      </c>
      <c r="E6" s="299" t="s">
        <v>1865</v>
      </c>
      <c r="F6" s="299" t="s">
        <v>1849</v>
      </c>
      <c r="G6" s="299" t="s">
        <v>1862</v>
      </c>
      <c r="H6" s="299" t="s">
        <v>1866</v>
      </c>
      <c r="I6" s="299" t="s">
        <v>1852</v>
      </c>
      <c r="J6" s="300">
        <v>42797.619444444441</v>
      </c>
      <c r="K6" s="301">
        <v>42971.65625</v>
      </c>
      <c r="O6" s="306" t="s">
        <v>1836</v>
      </c>
    </row>
    <row r="7" spans="1:15" ht="15" thickBot="1" x14ac:dyDescent="0.4">
      <c r="A7" s="298">
        <v>1451397</v>
      </c>
      <c r="B7" s="299">
        <v>1</v>
      </c>
      <c r="C7" s="299" t="s">
        <v>1867</v>
      </c>
      <c r="D7" s="299" t="s">
        <v>1847</v>
      </c>
      <c r="E7" s="299"/>
      <c r="F7" s="299" t="s">
        <v>1849</v>
      </c>
      <c r="G7" s="299" t="s">
        <v>1863</v>
      </c>
      <c r="H7" s="299" t="s">
        <v>1863</v>
      </c>
      <c r="I7" s="299" t="s">
        <v>1868</v>
      </c>
      <c r="J7" s="300">
        <v>42799.953472222223</v>
      </c>
      <c r="K7" s="301">
        <v>42944.625</v>
      </c>
      <c r="O7" s="306" t="s">
        <v>1837</v>
      </c>
    </row>
    <row r="8" spans="1:15" ht="15" thickBot="1" x14ac:dyDescent="0.4">
      <c r="A8" s="298">
        <v>1467710</v>
      </c>
      <c r="B8" s="299">
        <v>2</v>
      </c>
      <c r="C8" s="299" t="s">
        <v>1869</v>
      </c>
      <c r="D8" s="299" t="s">
        <v>1847</v>
      </c>
      <c r="E8" s="299"/>
      <c r="F8" s="299" t="s">
        <v>1849</v>
      </c>
      <c r="G8" s="299" t="s">
        <v>1862</v>
      </c>
      <c r="H8" s="299" t="s">
        <v>1866</v>
      </c>
      <c r="I8" s="299" t="s">
        <v>1852</v>
      </c>
      <c r="J8" s="300">
        <v>42807.498611111114</v>
      </c>
      <c r="K8" s="301">
        <v>42971.656944444447</v>
      </c>
      <c r="O8" s="306" t="s">
        <v>1870</v>
      </c>
    </row>
    <row r="9" spans="1:15" ht="15" thickBot="1" x14ac:dyDescent="0.4">
      <c r="A9" s="302">
        <v>1537082</v>
      </c>
      <c r="B9" s="303">
        <v>0</v>
      </c>
      <c r="C9" s="303" t="s">
        <v>1871</v>
      </c>
      <c r="D9" s="303" t="s">
        <v>1847</v>
      </c>
      <c r="E9" s="303"/>
      <c r="F9" s="303" t="s">
        <v>1849</v>
      </c>
      <c r="G9" s="303" t="s">
        <v>1872</v>
      </c>
      <c r="H9" s="303" t="s">
        <v>1851</v>
      </c>
      <c r="I9" s="303" t="s">
        <v>1868</v>
      </c>
      <c r="J9" s="304">
        <v>42837.46875</v>
      </c>
      <c r="K9" s="305">
        <v>42983.693749999999</v>
      </c>
      <c r="O9" s="306" t="s">
        <v>1838</v>
      </c>
    </row>
    <row r="10" spans="1:15" ht="15" thickBot="1" x14ac:dyDescent="0.4">
      <c r="A10" s="302">
        <v>1595690</v>
      </c>
      <c r="B10" s="303">
        <v>2</v>
      </c>
      <c r="C10" s="303" t="s">
        <v>1873</v>
      </c>
      <c r="D10" s="303" t="s">
        <v>1847</v>
      </c>
      <c r="E10" s="303" t="s">
        <v>1858</v>
      </c>
      <c r="F10" s="303" t="s">
        <v>1849</v>
      </c>
      <c r="G10" s="303" t="s">
        <v>1866</v>
      </c>
      <c r="H10" s="303" t="s">
        <v>1866</v>
      </c>
      <c r="I10" s="303" t="s">
        <v>1874</v>
      </c>
      <c r="J10" s="304">
        <v>42863.490972222222</v>
      </c>
      <c r="K10" s="305">
        <v>42971.657638888886</v>
      </c>
      <c r="O10" s="306" t="s">
        <v>1839</v>
      </c>
    </row>
    <row r="11" spans="1:15" ht="29.5" thickBot="1" x14ac:dyDescent="0.4">
      <c r="A11" s="298">
        <v>1595707</v>
      </c>
      <c r="B11" s="299">
        <v>2</v>
      </c>
      <c r="C11" s="299" t="s">
        <v>1875</v>
      </c>
      <c r="D11" s="299" t="s">
        <v>1847</v>
      </c>
      <c r="E11" s="299" t="s">
        <v>1876</v>
      </c>
      <c r="F11" s="299" t="s">
        <v>1849</v>
      </c>
      <c r="G11" s="299" t="s">
        <v>1866</v>
      </c>
      <c r="H11" s="299" t="s">
        <v>1877</v>
      </c>
      <c r="I11" s="299" t="s">
        <v>1860</v>
      </c>
      <c r="J11" s="300">
        <v>42863.495138888888</v>
      </c>
      <c r="K11" s="301">
        <v>43020.685416666667</v>
      </c>
      <c r="O11" s="306" t="s">
        <v>1840</v>
      </c>
    </row>
    <row r="12" spans="1:15" ht="15" thickBot="1" x14ac:dyDescent="0.4">
      <c r="A12" s="302">
        <v>1601363</v>
      </c>
      <c r="B12" s="303">
        <v>3</v>
      </c>
      <c r="C12" s="303" t="s">
        <v>1878</v>
      </c>
      <c r="D12" s="303" t="s">
        <v>1847</v>
      </c>
      <c r="E12" s="303"/>
      <c r="F12" s="303" t="s">
        <v>1849</v>
      </c>
      <c r="G12" s="303" t="s">
        <v>1859</v>
      </c>
      <c r="H12" s="303" t="s">
        <v>1863</v>
      </c>
      <c r="I12" s="303" t="s">
        <v>1852</v>
      </c>
      <c r="J12" s="304">
        <v>42865.484722222223</v>
      </c>
      <c r="K12" s="305">
        <v>42944.629861111112</v>
      </c>
      <c r="O12" s="306" t="s">
        <v>1841</v>
      </c>
    </row>
    <row r="13" spans="1:15" ht="15" thickBot="1" x14ac:dyDescent="0.4">
      <c r="A13" s="298">
        <v>1611235</v>
      </c>
      <c r="B13" s="299">
        <v>2</v>
      </c>
      <c r="C13" s="299" t="s">
        <v>1879</v>
      </c>
      <c r="D13" s="299" t="s">
        <v>1847</v>
      </c>
      <c r="E13" s="299" t="s">
        <v>1858</v>
      </c>
      <c r="F13" s="299" t="s">
        <v>1849</v>
      </c>
      <c r="G13" s="299" t="s">
        <v>1880</v>
      </c>
      <c r="H13" s="299" t="s">
        <v>1866</v>
      </c>
      <c r="I13" s="299" t="s">
        <v>1881</v>
      </c>
      <c r="J13" s="300">
        <v>42870.590277777781</v>
      </c>
      <c r="K13" s="301">
        <v>42971.65902777778</v>
      </c>
      <c r="O13" s="306" t="s">
        <v>1842</v>
      </c>
    </row>
    <row r="14" spans="1:15" ht="29.5" thickBot="1" x14ac:dyDescent="0.4">
      <c r="A14" s="298">
        <v>1616094</v>
      </c>
      <c r="B14" s="299">
        <v>2</v>
      </c>
      <c r="C14" s="299" t="s">
        <v>1882</v>
      </c>
      <c r="D14" s="299" t="s">
        <v>1847</v>
      </c>
      <c r="E14" s="299" t="s">
        <v>1858</v>
      </c>
      <c r="F14" s="299" t="s">
        <v>1849</v>
      </c>
      <c r="G14" s="299" t="s">
        <v>1859</v>
      </c>
      <c r="H14" s="299" t="s">
        <v>1866</v>
      </c>
      <c r="I14" s="299" t="s">
        <v>1852</v>
      </c>
      <c r="J14" s="300">
        <v>42871.672222222223</v>
      </c>
      <c r="K14" s="301">
        <v>42971.659722222219</v>
      </c>
      <c r="O14" s="306" t="s">
        <v>1843</v>
      </c>
    </row>
    <row r="15" spans="1:15" ht="15" thickBot="1" x14ac:dyDescent="0.4">
      <c r="A15" s="298">
        <v>1626892</v>
      </c>
      <c r="B15" s="299">
        <v>2</v>
      </c>
      <c r="C15" s="299" t="s">
        <v>1883</v>
      </c>
      <c r="D15" s="299" t="s">
        <v>1847</v>
      </c>
      <c r="E15" s="299" t="s">
        <v>1858</v>
      </c>
      <c r="F15" s="299" t="s">
        <v>1849</v>
      </c>
      <c r="G15" s="299" t="s">
        <v>1859</v>
      </c>
      <c r="H15" s="299" t="s">
        <v>1863</v>
      </c>
      <c r="I15" s="299" t="s">
        <v>1868</v>
      </c>
      <c r="J15" s="300">
        <v>42877.309027777781</v>
      </c>
      <c r="K15" s="301">
        <v>42944.615972222222</v>
      </c>
      <c r="O15" s="306" t="s">
        <v>1844</v>
      </c>
    </row>
    <row r="16" spans="1:15" ht="15" thickBot="1" x14ac:dyDescent="0.4">
      <c r="A16" s="302">
        <v>1630222</v>
      </c>
      <c r="B16" s="303">
        <v>2</v>
      </c>
      <c r="C16" s="303" t="s">
        <v>1884</v>
      </c>
      <c r="D16" s="303" t="s">
        <v>1847</v>
      </c>
      <c r="E16" s="303" t="s">
        <v>1858</v>
      </c>
      <c r="F16" s="303" t="s">
        <v>1849</v>
      </c>
      <c r="G16" s="303" t="s">
        <v>1859</v>
      </c>
      <c r="H16" s="303" t="s">
        <v>1863</v>
      </c>
      <c r="I16" s="303" t="s">
        <v>1860</v>
      </c>
      <c r="J16" s="304">
        <v>42878.431250000001</v>
      </c>
      <c r="K16" s="305">
        <v>42944.617361111108</v>
      </c>
      <c r="O16" s="306" t="s">
        <v>1845</v>
      </c>
    </row>
    <row r="17" spans="1:11" ht="15" thickBot="1" x14ac:dyDescent="0.4">
      <c r="A17" s="298">
        <v>1656474</v>
      </c>
      <c r="B17" s="299">
        <v>2</v>
      </c>
      <c r="C17" s="299" t="s">
        <v>1885</v>
      </c>
      <c r="D17" s="299" t="s">
        <v>1847</v>
      </c>
      <c r="E17" s="299" t="s">
        <v>1886</v>
      </c>
      <c r="F17" s="299" t="s">
        <v>1849</v>
      </c>
      <c r="G17" s="299" t="s">
        <v>1887</v>
      </c>
      <c r="H17" s="299" t="s">
        <v>1866</v>
      </c>
      <c r="I17" s="299" t="s">
        <v>1860</v>
      </c>
      <c r="J17" s="300">
        <v>42887.448611111111</v>
      </c>
      <c r="K17" s="301">
        <v>43039.445138888892</v>
      </c>
    </row>
    <row r="18" spans="1:11" ht="29.5" thickBot="1" x14ac:dyDescent="0.4">
      <c r="A18" s="302">
        <v>1656828</v>
      </c>
      <c r="B18" s="303">
        <v>2</v>
      </c>
      <c r="C18" s="303" t="s">
        <v>1888</v>
      </c>
      <c r="D18" s="303" t="s">
        <v>1847</v>
      </c>
      <c r="E18" s="303" t="s">
        <v>1889</v>
      </c>
      <c r="F18" s="303" t="s">
        <v>1849</v>
      </c>
      <c r="G18" s="303" t="s">
        <v>1887</v>
      </c>
      <c r="H18" s="303" t="s">
        <v>1890</v>
      </c>
      <c r="I18" s="303" t="s">
        <v>1852</v>
      </c>
      <c r="J18" s="304">
        <v>42887.540972222225</v>
      </c>
      <c r="K18" s="305">
        <v>42971.738888888889</v>
      </c>
    </row>
    <row r="19" spans="1:11" ht="29.5" thickBot="1" x14ac:dyDescent="0.4">
      <c r="A19" s="302">
        <v>1675179</v>
      </c>
      <c r="B19" s="303">
        <v>2</v>
      </c>
      <c r="C19" s="303" t="s">
        <v>1891</v>
      </c>
      <c r="D19" s="303" t="s">
        <v>1847</v>
      </c>
      <c r="E19" s="303" t="s">
        <v>1858</v>
      </c>
      <c r="F19" s="303" t="s">
        <v>1849</v>
      </c>
      <c r="G19" s="303" t="s">
        <v>1887</v>
      </c>
      <c r="H19" s="303" t="s">
        <v>1866</v>
      </c>
      <c r="I19" s="303" t="s">
        <v>1881</v>
      </c>
      <c r="J19" s="304">
        <v>42895.525000000001</v>
      </c>
      <c r="K19" s="305">
        <v>42971.663194444445</v>
      </c>
    </row>
    <row r="20" spans="1:11" ht="15" thickBot="1" x14ac:dyDescent="0.4">
      <c r="A20" s="298">
        <v>1675183</v>
      </c>
      <c r="B20" s="299">
        <v>2</v>
      </c>
      <c r="C20" s="299" t="s">
        <v>1892</v>
      </c>
      <c r="D20" s="299" t="s">
        <v>1847</v>
      </c>
      <c r="E20" s="299" t="s">
        <v>1865</v>
      </c>
      <c r="F20" s="299" t="s">
        <v>1849</v>
      </c>
      <c r="G20" s="299" t="s">
        <v>1887</v>
      </c>
      <c r="H20" s="299" t="s">
        <v>1866</v>
      </c>
      <c r="I20" s="299" t="s">
        <v>1868</v>
      </c>
      <c r="J20" s="300">
        <v>42895.527777777781</v>
      </c>
      <c r="K20" s="301">
        <v>42971.663194444445</v>
      </c>
    </row>
    <row r="21" spans="1:11" ht="15" thickBot="1" x14ac:dyDescent="0.4">
      <c r="A21" s="298">
        <v>1692626</v>
      </c>
      <c r="B21" s="299">
        <v>2</v>
      </c>
      <c r="C21" s="299" t="s">
        <v>1893</v>
      </c>
      <c r="D21" s="299" t="s">
        <v>1847</v>
      </c>
      <c r="E21" s="299" t="s">
        <v>1894</v>
      </c>
      <c r="F21" s="299" t="s">
        <v>1849</v>
      </c>
      <c r="G21" s="299" t="s">
        <v>1862</v>
      </c>
      <c r="H21" s="299" t="s">
        <v>1863</v>
      </c>
      <c r="I21" s="299" t="s">
        <v>1860</v>
      </c>
      <c r="J21" s="300">
        <v>42905.40625</v>
      </c>
      <c r="K21" s="301">
        <v>42944.588194444441</v>
      </c>
    </row>
    <row r="22" spans="1:11" ht="15" thickBot="1" x14ac:dyDescent="0.4">
      <c r="A22" s="302">
        <v>1692651</v>
      </c>
      <c r="B22" s="303">
        <v>2</v>
      </c>
      <c r="C22" s="303" t="s">
        <v>1895</v>
      </c>
      <c r="D22" s="303" t="s">
        <v>1847</v>
      </c>
      <c r="E22" s="303" t="s">
        <v>1858</v>
      </c>
      <c r="F22" s="303" t="s">
        <v>1849</v>
      </c>
      <c r="G22" s="303" t="s">
        <v>1862</v>
      </c>
      <c r="H22" s="303" t="s">
        <v>1866</v>
      </c>
      <c r="I22" s="303" t="s">
        <v>1852</v>
      </c>
      <c r="J22" s="304">
        <v>42905.413194444445</v>
      </c>
      <c r="K22" s="305">
        <v>42971.663888888892</v>
      </c>
    </row>
    <row r="23" spans="1:11" ht="15" thickBot="1" x14ac:dyDescent="0.4">
      <c r="A23" s="302">
        <v>1692756</v>
      </c>
      <c r="B23" s="303">
        <v>2</v>
      </c>
      <c r="C23" s="303" t="s">
        <v>1896</v>
      </c>
      <c r="D23" s="303" t="s">
        <v>1847</v>
      </c>
      <c r="E23" s="303" t="s">
        <v>1865</v>
      </c>
      <c r="F23" s="303" t="s">
        <v>1849</v>
      </c>
      <c r="G23" s="303" t="s">
        <v>1862</v>
      </c>
      <c r="H23" s="303" t="s">
        <v>1866</v>
      </c>
      <c r="I23" s="303" t="s">
        <v>1868</v>
      </c>
      <c r="J23" s="304">
        <v>42905.432638888888</v>
      </c>
      <c r="K23" s="305">
        <v>42971.664583333331</v>
      </c>
    </row>
    <row r="24" spans="1:11" ht="29.5" thickBot="1" x14ac:dyDescent="0.4">
      <c r="A24" s="302">
        <v>1728513</v>
      </c>
      <c r="B24" s="303">
        <v>2</v>
      </c>
      <c r="C24" s="303" t="s">
        <v>1897</v>
      </c>
      <c r="D24" s="303" t="s">
        <v>1847</v>
      </c>
      <c r="E24" s="303" t="s">
        <v>1858</v>
      </c>
      <c r="F24" s="303" t="s">
        <v>1849</v>
      </c>
      <c r="G24" s="303" t="s">
        <v>1898</v>
      </c>
      <c r="H24" s="303" t="s">
        <v>1877</v>
      </c>
      <c r="I24" s="303" t="s">
        <v>1852</v>
      </c>
      <c r="J24" s="304">
        <v>42921.142361111109</v>
      </c>
      <c r="K24" s="305">
        <v>42944.693749999999</v>
      </c>
    </row>
    <row r="25" spans="1:11" ht="15" thickBot="1" x14ac:dyDescent="0.4">
      <c r="A25" s="302">
        <v>1752990</v>
      </c>
      <c r="B25" s="303">
        <v>2</v>
      </c>
      <c r="C25" s="303" t="s">
        <v>1899</v>
      </c>
      <c r="D25" s="303" t="s">
        <v>1847</v>
      </c>
      <c r="E25" s="303"/>
      <c r="F25" s="303" t="s">
        <v>1849</v>
      </c>
      <c r="G25" s="303" t="s">
        <v>1866</v>
      </c>
      <c r="H25" s="303" t="s">
        <v>1877</v>
      </c>
      <c r="I25" s="303" t="s">
        <v>1852</v>
      </c>
      <c r="J25" s="304">
        <v>42934.470138888886</v>
      </c>
      <c r="K25" s="305">
        <v>42941.38958333333</v>
      </c>
    </row>
    <row r="26" spans="1:11" ht="15" thickBot="1" x14ac:dyDescent="0.4">
      <c r="A26" s="298">
        <v>1752998</v>
      </c>
      <c r="B26" s="299">
        <v>3</v>
      </c>
      <c r="C26" s="299" t="s">
        <v>1900</v>
      </c>
      <c r="D26" s="299" t="s">
        <v>1847</v>
      </c>
      <c r="E26" s="299"/>
      <c r="F26" s="299" t="s">
        <v>1849</v>
      </c>
      <c r="G26" s="299" t="s">
        <v>1866</v>
      </c>
      <c r="H26" s="299" t="s">
        <v>1866</v>
      </c>
      <c r="I26" s="299" t="s">
        <v>1868</v>
      </c>
      <c r="J26" s="300">
        <v>42934.474305555559</v>
      </c>
      <c r="K26" s="301">
        <v>42971.665972222225</v>
      </c>
    </row>
    <row r="27" spans="1:11" ht="15" thickBot="1" x14ac:dyDescent="0.4">
      <c r="A27" s="298">
        <v>1753021</v>
      </c>
      <c r="B27" s="299">
        <v>2</v>
      </c>
      <c r="C27" s="299" t="s">
        <v>1901</v>
      </c>
      <c r="D27" s="299" t="s">
        <v>1847</v>
      </c>
      <c r="E27" s="299"/>
      <c r="F27" s="299" t="s">
        <v>1849</v>
      </c>
      <c r="G27" s="299" t="s">
        <v>1866</v>
      </c>
      <c r="H27" s="299" t="s">
        <v>1863</v>
      </c>
      <c r="I27" s="299" t="s">
        <v>1852</v>
      </c>
      <c r="J27" s="300">
        <v>42934.481249999997</v>
      </c>
      <c r="K27" s="301">
        <v>42944.62777777778</v>
      </c>
    </row>
    <row r="28" spans="1:11" ht="29.5" thickBot="1" x14ac:dyDescent="0.4">
      <c r="A28" s="298">
        <v>1753884</v>
      </c>
      <c r="B28" s="299">
        <v>2</v>
      </c>
      <c r="C28" s="299" t="s">
        <v>1902</v>
      </c>
      <c r="D28" s="299" t="s">
        <v>1847</v>
      </c>
      <c r="E28" s="299" t="s">
        <v>1858</v>
      </c>
      <c r="F28" s="299" t="s">
        <v>1849</v>
      </c>
      <c r="G28" s="299" t="s">
        <v>1903</v>
      </c>
      <c r="H28" s="299" t="s">
        <v>1877</v>
      </c>
      <c r="I28" s="299" t="s">
        <v>1852</v>
      </c>
      <c r="J28" s="300">
        <v>42934.664583333331</v>
      </c>
      <c r="K28" s="301">
        <v>42948.655555555553</v>
      </c>
    </row>
    <row r="29" spans="1:11" ht="29.5" thickBot="1" x14ac:dyDescent="0.4">
      <c r="A29" s="298">
        <v>1770633</v>
      </c>
      <c r="B29" s="299">
        <v>2</v>
      </c>
      <c r="C29" s="299" t="s">
        <v>1904</v>
      </c>
      <c r="D29" s="299" t="s">
        <v>1847</v>
      </c>
      <c r="E29" s="299" t="s">
        <v>1905</v>
      </c>
      <c r="F29" s="299" t="s">
        <v>1849</v>
      </c>
      <c r="G29" s="299" t="s">
        <v>1903</v>
      </c>
      <c r="H29" s="299" t="s">
        <v>1866</v>
      </c>
      <c r="I29" s="299" t="s">
        <v>1881</v>
      </c>
      <c r="J29" s="300">
        <v>42943.145138888889</v>
      </c>
      <c r="K29" s="301">
        <v>42985.640277777777</v>
      </c>
    </row>
    <row r="30" spans="1:11" ht="15" thickBot="1" x14ac:dyDescent="0.4">
      <c r="A30" s="302">
        <v>1771100</v>
      </c>
      <c r="B30" s="303">
        <v>2</v>
      </c>
      <c r="C30" s="303" t="s">
        <v>1906</v>
      </c>
      <c r="D30" s="303" t="s">
        <v>1847</v>
      </c>
      <c r="E30" s="303"/>
      <c r="F30" s="303" t="s">
        <v>1849</v>
      </c>
      <c r="G30" s="303" t="s">
        <v>1907</v>
      </c>
      <c r="H30" s="303" t="s">
        <v>1907</v>
      </c>
      <c r="I30" s="303" t="s">
        <v>1852</v>
      </c>
      <c r="J30" s="304">
        <v>42943.43472222222</v>
      </c>
      <c r="K30" s="305">
        <v>42948.434027777781</v>
      </c>
    </row>
    <row r="31" spans="1:11" ht="15" thickBot="1" x14ac:dyDescent="0.4">
      <c r="A31" s="302">
        <v>1775044</v>
      </c>
      <c r="B31" s="303">
        <v>3</v>
      </c>
      <c r="C31" s="303" t="s">
        <v>1908</v>
      </c>
      <c r="D31" s="303" t="s">
        <v>1847</v>
      </c>
      <c r="E31" s="303"/>
      <c r="F31" s="303" t="s">
        <v>1849</v>
      </c>
      <c r="G31" s="303" t="s">
        <v>1898</v>
      </c>
      <c r="H31" s="303" t="s">
        <v>1903</v>
      </c>
      <c r="I31" s="303" t="s">
        <v>1868</v>
      </c>
      <c r="J31" s="304">
        <v>42946.359027777777</v>
      </c>
      <c r="K31" s="305">
        <v>42955.49722222222</v>
      </c>
    </row>
    <row r="32" spans="1:11" ht="15" thickBot="1" x14ac:dyDescent="0.4">
      <c r="A32" s="302">
        <v>1779644</v>
      </c>
      <c r="B32" s="303">
        <v>2</v>
      </c>
      <c r="C32" s="303" t="s">
        <v>1909</v>
      </c>
      <c r="D32" s="303" t="s">
        <v>1847</v>
      </c>
      <c r="E32" s="303"/>
      <c r="F32" s="303" t="s">
        <v>1849</v>
      </c>
      <c r="G32" s="303" t="s">
        <v>1866</v>
      </c>
      <c r="H32" s="303" t="s">
        <v>1866</v>
      </c>
      <c r="I32" s="303" t="s">
        <v>1852</v>
      </c>
      <c r="J32" s="304">
        <v>42948.430555555555</v>
      </c>
      <c r="K32" s="305">
        <v>42957.671527777777</v>
      </c>
    </row>
    <row r="33" spans="1:11" ht="15" thickBot="1" x14ac:dyDescent="0.4">
      <c r="A33" s="298">
        <v>1781602</v>
      </c>
      <c r="B33" s="299">
        <v>3</v>
      </c>
      <c r="C33" s="299" t="s">
        <v>1910</v>
      </c>
      <c r="D33" s="299" t="s">
        <v>1847</v>
      </c>
      <c r="E33" s="299" t="s">
        <v>1911</v>
      </c>
      <c r="F33" s="299" t="s">
        <v>1849</v>
      </c>
      <c r="G33" s="299" t="s">
        <v>1859</v>
      </c>
      <c r="H33" s="299" t="s">
        <v>1887</v>
      </c>
      <c r="I33" s="299" t="s">
        <v>1852</v>
      </c>
      <c r="J33" s="300">
        <v>42949.281944444447</v>
      </c>
      <c r="K33" s="301">
        <v>42963.443055555559</v>
      </c>
    </row>
    <row r="34" spans="1:11" ht="15" thickBot="1" x14ac:dyDescent="0.4">
      <c r="A34" s="302">
        <v>1782628</v>
      </c>
      <c r="B34" s="303">
        <v>2</v>
      </c>
      <c r="C34" s="303" t="s">
        <v>1912</v>
      </c>
      <c r="D34" s="303" t="s">
        <v>1847</v>
      </c>
      <c r="E34" s="303" t="s">
        <v>1913</v>
      </c>
      <c r="F34" s="303" t="s">
        <v>1849</v>
      </c>
      <c r="G34" s="303" t="s">
        <v>1866</v>
      </c>
      <c r="H34" s="303" t="s">
        <v>1890</v>
      </c>
      <c r="I34" s="303" t="s">
        <v>1860</v>
      </c>
      <c r="J34" s="304">
        <v>42949.607638888891</v>
      </c>
      <c r="K34" s="305">
        <v>42976.709722222222</v>
      </c>
    </row>
    <row r="35" spans="1:11" ht="15" thickBot="1" x14ac:dyDescent="0.4">
      <c r="A35" s="298">
        <v>1784399</v>
      </c>
      <c r="B35" s="299">
        <v>3</v>
      </c>
      <c r="C35" s="299" t="s">
        <v>1914</v>
      </c>
      <c r="D35" s="299" t="s">
        <v>1915</v>
      </c>
      <c r="E35" s="299" t="s">
        <v>1916</v>
      </c>
      <c r="F35" s="299" t="s">
        <v>1917</v>
      </c>
      <c r="G35" s="299" t="s">
        <v>1866</v>
      </c>
      <c r="H35" s="299" t="s">
        <v>1918</v>
      </c>
      <c r="I35" s="299" t="s">
        <v>1852</v>
      </c>
      <c r="J35" s="300">
        <v>42950.407638888886</v>
      </c>
      <c r="K35" s="301">
        <v>43305.44027777778</v>
      </c>
    </row>
    <row r="36" spans="1:11" ht="15" thickBot="1" x14ac:dyDescent="0.4">
      <c r="A36" s="298">
        <v>1784408</v>
      </c>
      <c r="B36" s="299">
        <v>2</v>
      </c>
      <c r="C36" s="299" t="s">
        <v>1919</v>
      </c>
      <c r="D36" s="299" t="s">
        <v>1847</v>
      </c>
      <c r="E36" s="299" t="s">
        <v>1920</v>
      </c>
      <c r="F36" s="299" t="s">
        <v>1849</v>
      </c>
      <c r="G36" s="299" t="s">
        <v>1866</v>
      </c>
      <c r="H36" s="299" t="s">
        <v>1866</v>
      </c>
      <c r="I36" s="299" t="s">
        <v>1881</v>
      </c>
      <c r="J36" s="300">
        <v>42950.410416666666</v>
      </c>
      <c r="K36" s="301">
        <v>43014.479166666664</v>
      </c>
    </row>
    <row r="37" spans="1:11" ht="29.5" thickBot="1" x14ac:dyDescent="0.4">
      <c r="A37" s="302">
        <v>1788629</v>
      </c>
      <c r="B37" s="303">
        <v>3</v>
      </c>
      <c r="C37" s="303" t="s">
        <v>1921</v>
      </c>
      <c r="D37" s="303" t="s">
        <v>1847</v>
      </c>
      <c r="E37" s="303" t="s">
        <v>1922</v>
      </c>
      <c r="F37" s="303" t="s">
        <v>1923</v>
      </c>
      <c r="G37" s="303" t="s">
        <v>1898</v>
      </c>
      <c r="H37" s="303" t="s">
        <v>1859</v>
      </c>
      <c r="I37" s="303" t="s">
        <v>1881</v>
      </c>
      <c r="J37" s="304">
        <v>42953.237500000003</v>
      </c>
      <c r="K37" s="305">
        <v>43180.872916666667</v>
      </c>
    </row>
    <row r="38" spans="1:11" ht="15" thickBot="1" x14ac:dyDescent="0.4">
      <c r="A38" s="302">
        <v>1791841</v>
      </c>
      <c r="B38" s="303">
        <v>2</v>
      </c>
      <c r="C38" s="303" t="s">
        <v>1924</v>
      </c>
      <c r="D38" s="303" t="s">
        <v>1847</v>
      </c>
      <c r="E38" s="303" t="s">
        <v>1925</v>
      </c>
      <c r="F38" s="303" t="s">
        <v>1849</v>
      </c>
      <c r="G38" s="303" t="s">
        <v>1887</v>
      </c>
      <c r="H38" s="303" t="s">
        <v>1926</v>
      </c>
      <c r="I38" s="303" t="s">
        <v>1852</v>
      </c>
      <c r="J38" s="304">
        <v>42954.888888888891</v>
      </c>
      <c r="K38" s="305">
        <v>42984.827777777777</v>
      </c>
    </row>
    <row r="39" spans="1:11" ht="29.5" thickBot="1" x14ac:dyDescent="0.4">
      <c r="A39" s="298">
        <v>1793484</v>
      </c>
      <c r="B39" s="299">
        <v>2</v>
      </c>
      <c r="C39" s="299" t="s">
        <v>1927</v>
      </c>
      <c r="D39" s="299" t="s">
        <v>1847</v>
      </c>
      <c r="E39" s="299" t="s">
        <v>1928</v>
      </c>
      <c r="F39" s="299" t="s">
        <v>1929</v>
      </c>
      <c r="G39" s="299" t="s">
        <v>1862</v>
      </c>
      <c r="H39" s="299" t="s">
        <v>1866</v>
      </c>
      <c r="I39" s="299" t="s">
        <v>1852</v>
      </c>
      <c r="J39" s="300">
        <v>42955.615277777775</v>
      </c>
      <c r="K39" s="301">
        <v>43039.491666666669</v>
      </c>
    </row>
    <row r="40" spans="1:11" ht="44" thickBot="1" x14ac:dyDescent="0.4">
      <c r="A40" s="298">
        <v>1793543</v>
      </c>
      <c r="B40" s="299">
        <v>2</v>
      </c>
      <c r="C40" s="299" t="s">
        <v>1930</v>
      </c>
      <c r="D40" s="299" t="s">
        <v>1847</v>
      </c>
      <c r="E40" s="299" t="s">
        <v>1931</v>
      </c>
      <c r="F40" s="299" t="s">
        <v>1849</v>
      </c>
      <c r="G40" s="299" t="s">
        <v>1932</v>
      </c>
      <c r="H40" s="299" t="s">
        <v>1863</v>
      </c>
      <c r="I40" s="299" t="s">
        <v>1860</v>
      </c>
      <c r="J40" s="300">
        <v>42955.625</v>
      </c>
      <c r="K40" s="301">
        <v>43024.720833333333</v>
      </c>
    </row>
    <row r="41" spans="1:11" ht="15" thickBot="1" x14ac:dyDescent="0.4">
      <c r="A41" s="302">
        <v>1793685</v>
      </c>
      <c r="B41" s="303">
        <v>2</v>
      </c>
      <c r="C41" s="303" t="s">
        <v>1933</v>
      </c>
      <c r="D41" s="303" t="s">
        <v>1847</v>
      </c>
      <c r="E41" s="303" t="s">
        <v>1934</v>
      </c>
      <c r="F41" s="303" t="s">
        <v>1849</v>
      </c>
      <c r="G41" s="303" t="s">
        <v>1866</v>
      </c>
      <c r="H41" s="303" t="s">
        <v>1903</v>
      </c>
      <c r="I41" s="303" t="s">
        <v>1881</v>
      </c>
      <c r="J41" s="304">
        <v>42955.65625</v>
      </c>
      <c r="K41" s="305">
        <v>43069.551388888889</v>
      </c>
    </row>
    <row r="42" spans="1:11" ht="29.5" thickBot="1" x14ac:dyDescent="0.4">
      <c r="A42" s="298">
        <v>1797742</v>
      </c>
      <c r="B42" s="299">
        <v>2</v>
      </c>
      <c r="C42" s="299" t="s">
        <v>1935</v>
      </c>
      <c r="D42" s="299" t="s">
        <v>1847</v>
      </c>
      <c r="E42" s="299" t="s">
        <v>1936</v>
      </c>
      <c r="F42" s="299" t="s">
        <v>1849</v>
      </c>
      <c r="G42" s="299" t="s">
        <v>1937</v>
      </c>
      <c r="H42" s="299" t="s">
        <v>1851</v>
      </c>
      <c r="I42" s="299" t="s">
        <v>1852</v>
      </c>
      <c r="J42" s="300">
        <v>42957.443055555559</v>
      </c>
      <c r="K42" s="301">
        <v>43000.845138888886</v>
      </c>
    </row>
    <row r="43" spans="1:11" ht="15" thickBot="1" x14ac:dyDescent="0.4">
      <c r="A43" s="302">
        <v>1797746</v>
      </c>
      <c r="B43" s="303">
        <v>2</v>
      </c>
      <c r="C43" s="303" t="s">
        <v>1938</v>
      </c>
      <c r="D43" s="303" t="s">
        <v>1847</v>
      </c>
      <c r="E43" s="303" t="s">
        <v>1939</v>
      </c>
      <c r="F43" s="303" t="s">
        <v>1849</v>
      </c>
      <c r="G43" s="303" t="s">
        <v>1856</v>
      </c>
      <c r="H43" s="303" t="s">
        <v>1877</v>
      </c>
      <c r="I43" s="303" t="s">
        <v>1881</v>
      </c>
      <c r="J43" s="304">
        <v>42957.444444444445</v>
      </c>
      <c r="K43" s="305">
        <v>42963.506944444445</v>
      </c>
    </row>
    <row r="44" spans="1:11" ht="29.5" thickBot="1" x14ac:dyDescent="0.4">
      <c r="A44" s="298">
        <v>1797753</v>
      </c>
      <c r="B44" s="299">
        <v>2</v>
      </c>
      <c r="C44" s="299" t="s">
        <v>1940</v>
      </c>
      <c r="D44" s="299" t="s">
        <v>1847</v>
      </c>
      <c r="E44" s="299" t="s">
        <v>1936</v>
      </c>
      <c r="F44" s="299" t="s">
        <v>1849</v>
      </c>
      <c r="G44" s="299" t="s">
        <v>1856</v>
      </c>
      <c r="H44" s="299" t="s">
        <v>1851</v>
      </c>
      <c r="I44" s="299" t="s">
        <v>1852</v>
      </c>
      <c r="J44" s="300">
        <v>42957.447222222225</v>
      </c>
      <c r="K44" s="301">
        <v>43000.845833333333</v>
      </c>
    </row>
    <row r="45" spans="1:11" ht="44" thickBot="1" x14ac:dyDescent="0.4">
      <c r="A45" s="302">
        <v>1797770</v>
      </c>
      <c r="B45" s="303">
        <v>2</v>
      </c>
      <c r="C45" s="303" t="s">
        <v>1941</v>
      </c>
      <c r="D45" s="303" t="s">
        <v>1847</v>
      </c>
      <c r="E45" s="303" t="s">
        <v>1942</v>
      </c>
      <c r="F45" s="303" t="s">
        <v>1849</v>
      </c>
      <c r="G45" s="303" t="s">
        <v>1932</v>
      </c>
      <c r="H45" s="303" t="s">
        <v>1932</v>
      </c>
      <c r="I45" s="303" t="s">
        <v>1868</v>
      </c>
      <c r="J45" s="304">
        <v>42957.451388888891</v>
      </c>
      <c r="K45" s="305">
        <v>43009.612500000003</v>
      </c>
    </row>
    <row r="46" spans="1:11" ht="44" thickBot="1" x14ac:dyDescent="0.4">
      <c r="A46" s="302">
        <v>1799620</v>
      </c>
      <c r="B46" s="303">
        <v>2</v>
      </c>
      <c r="C46" s="303" t="s">
        <v>1943</v>
      </c>
      <c r="D46" s="303" t="s">
        <v>1847</v>
      </c>
      <c r="E46" s="303" t="s">
        <v>1944</v>
      </c>
      <c r="F46" s="303" t="s">
        <v>1849</v>
      </c>
      <c r="G46" s="303" t="s">
        <v>1932</v>
      </c>
      <c r="H46" s="303" t="s">
        <v>1862</v>
      </c>
      <c r="I46" s="303" t="s">
        <v>1852</v>
      </c>
      <c r="J46" s="304">
        <v>42958.39166666667</v>
      </c>
      <c r="K46" s="305">
        <v>42964.42291666667</v>
      </c>
    </row>
    <row r="47" spans="1:11" ht="15" thickBot="1" x14ac:dyDescent="0.4">
      <c r="A47" s="302">
        <v>1810309</v>
      </c>
      <c r="B47" s="303">
        <v>2</v>
      </c>
      <c r="C47" s="303" t="s">
        <v>1945</v>
      </c>
      <c r="D47" s="303" t="s">
        <v>1847</v>
      </c>
      <c r="E47" s="303" t="s">
        <v>1946</v>
      </c>
      <c r="F47" s="303" t="s">
        <v>1849</v>
      </c>
      <c r="G47" s="303" t="s">
        <v>1887</v>
      </c>
      <c r="H47" s="303" t="s">
        <v>1859</v>
      </c>
      <c r="I47" s="303" t="s">
        <v>1868</v>
      </c>
      <c r="J47" s="304">
        <v>42964.709027777775</v>
      </c>
      <c r="K47" s="305">
        <v>42983.619444444441</v>
      </c>
    </row>
    <row r="48" spans="1:11" ht="44" thickBot="1" x14ac:dyDescent="0.4">
      <c r="A48" s="302">
        <v>1851448</v>
      </c>
      <c r="B48" s="303">
        <v>2</v>
      </c>
      <c r="C48" s="303" t="s">
        <v>1947</v>
      </c>
      <c r="D48" s="303" t="s">
        <v>1847</v>
      </c>
      <c r="E48" s="303" t="s">
        <v>1948</v>
      </c>
      <c r="F48" s="303" t="s">
        <v>1949</v>
      </c>
      <c r="G48" s="303" t="s">
        <v>1903</v>
      </c>
      <c r="H48" s="303" t="s">
        <v>1877</v>
      </c>
      <c r="I48" s="303" t="s">
        <v>1852</v>
      </c>
      <c r="J48" s="304">
        <v>42984.299305555556</v>
      </c>
      <c r="K48" s="305">
        <v>43138.275694444441</v>
      </c>
    </row>
    <row r="49" spans="1:11" ht="15" thickBot="1" x14ac:dyDescent="0.4">
      <c r="A49" s="298">
        <v>1889263</v>
      </c>
      <c r="B49" s="299">
        <v>2</v>
      </c>
      <c r="C49" s="299" t="s">
        <v>1950</v>
      </c>
      <c r="D49" s="299" t="s">
        <v>1847</v>
      </c>
      <c r="E49" s="299" t="s">
        <v>1848</v>
      </c>
      <c r="F49" s="299" t="s">
        <v>1951</v>
      </c>
      <c r="G49" s="299" t="s">
        <v>1859</v>
      </c>
      <c r="H49" s="299" t="s">
        <v>1890</v>
      </c>
      <c r="I49" s="299" t="s">
        <v>1874</v>
      </c>
      <c r="J49" s="300">
        <v>43000.61041666667</v>
      </c>
      <c r="K49" s="301">
        <v>43061.532638888886</v>
      </c>
    </row>
    <row r="50" spans="1:11" ht="15" thickBot="1" x14ac:dyDescent="0.4">
      <c r="A50" s="302">
        <v>1890206</v>
      </c>
      <c r="B50" s="303">
        <v>2</v>
      </c>
      <c r="C50" s="303" t="s">
        <v>1952</v>
      </c>
      <c r="D50" s="303" t="s">
        <v>1847</v>
      </c>
      <c r="E50" s="303"/>
      <c r="F50" s="303" t="s">
        <v>1849</v>
      </c>
      <c r="G50" s="303" t="s">
        <v>1862</v>
      </c>
      <c r="H50" s="303" t="s">
        <v>1851</v>
      </c>
      <c r="I50" s="303" t="s">
        <v>1852</v>
      </c>
      <c r="J50" s="304">
        <v>43001.505555555559</v>
      </c>
      <c r="K50" s="305">
        <v>43007.336805555555</v>
      </c>
    </row>
    <row r="51" spans="1:11" ht="15" thickBot="1" x14ac:dyDescent="0.4">
      <c r="A51" s="298">
        <v>1890381</v>
      </c>
      <c r="B51" s="299">
        <v>2</v>
      </c>
      <c r="C51" s="299" t="s">
        <v>1953</v>
      </c>
      <c r="D51" s="299" t="s">
        <v>1847</v>
      </c>
      <c r="E51" s="299"/>
      <c r="F51" s="299" t="s">
        <v>1849</v>
      </c>
      <c r="G51" s="299" t="s">
        <v>1862</v>
      </c>
      <c r="H51" s="299" t="s">
        <v>1851</v>
      </c>
      <c r="I51" s="299" t="s">
        <v>1852</v>
      </c>
      <c r="J51" s="300">
        <v>43001.915277777778</v>
      </c>
      <c r="K51" s="301">
        <v>43003.616666666669</v>
      </c>
    </row>
    <row r="52" spans="1:11" ht="15" thickBot="1" x14ac:dyDescent="0.4">
      <c r="A52" s="302">
        <v>1894573</v>
      </c>
      <c r="B52" s="303">
        <v>2</v>
      </c>
      <c r="C52" s="303" t="s">
        <v>1954</v>
      </c>
      <c r="D52" s="303" t="s">
        <v>1847</v>
      </c>
      <c r="E52" s="303"/>
      <c r="F52" s="303" t="s">
        <v>1849</v>
      </c>
      <c r="G52" s="303" t="s">
        <v>1859</v>
      </c>
      <c r="H52" s="303" t="s">
        <v>1859</v>
      </c>
      <c r="I52" s="303" t="s">
        <v>1881</v>
      </c>
      <c r="J52" s="304">
        <v>43004.455555555556</v>
      </c>
      <c r="K52" s="305">
        <v>43032.408333333333</v>
      </c>
    </row>
    <row r="53" spans="1:11" ht="29.5" thickBot="1" x14ac:dyDescent="0.4">
      <c r="A53" s="298">
        <v>1922159</v>
      </c>
      <c r="B53" s="299">
        <v>2</v>
      </c>
      <c r="C53" s="299" t="s">
        <v>1955</v>
      </c>
      <c r="D53" s="299" t="s">
        <v>1847</v>
      </c>
      <c r="E53" s="299" t="s">
        <v>1956</v>
      </c>
      <c r="F53" s="299" t="s">
        <v>1951</v>
      </c>
      <c r="G53" s="299" t="s">
        <v>1957</v>
      </c>
      <c r="H53" s="299" t="s">
        <v>1890</v>
      </c>
      <c r="I53" s="299" t="s">
        <v>1852</v>
      </c>
      <c r="J53" s="300">
        <v>43018.327777777777</v>
      </c>
      <c r="K53" s="301">
        <v>43054.700694444444</v>
      </c>
    </row>
    <row r="54" spans="1:11" ht="29.5" thickBot="1" x14ac:dyDescent="0.4">
      <c r="A54" s="298">
        <v>1929255</v>
      </c>
      <c r="B54" s="299">
        <v>2</v>
      </c>
      <c r="C54" s="299" t="s">
        <v>1958</v>
      </c>
      <c r="D54" s="299" t="s">
        <v>1847</v>
      </c>
      <c r="E54" s="299" t="s">
        <v>1959</v>
      </c>
      <c r="F54" s="299" t="s">
        <v>1951</v>
      </c>
      <c r="G54" s="299" t="s">
        <v>1903</v>
      </c>
      <c r="H54" s="299" t="s">
        <v>1960</v>
      </c>
      <c r="I54" s="299" t="s">
        <v>1860</v>
      </c>
      <c r="J54" s="300">
        <v>43020.499305555553</v>
      </c>
      <c r="K54" s="301">
        <v>43020.700694444444</v>
      </c>
    </row>
    <row r="55" spans="1:11" ht="29.5" thickBot="1" x14ac:dyDescent="0.4">
      <c r="A55" s="302">
        <v>1935894</v>
      </c>
      <c r="B55" s="303">
        <v>3</v>
      </c>
      <c r="C55" s="303" t="s">
        <v>1961</v>
      </c>
      <c r="D55" s="303" t="s">
        <v>1962</v>
      </c>
      <c r="E55" s="303" t="s">
        <v>1963</v>
      </c>
      <c r="F55" s="303" t="s">
        <v>1849</v>
      </c>
      <c r="G55" s="303" t="s">
        <v>1964</v>
      </c>
      <c r="H55" s="303"/>
      <c r="I55" s="303"/>
      <c r="J55" s="304">
        <v>43024.993750000001</v>
      </c>
      <c r="K55" s="307"/>
    </row>
    <row r="56" spans="1:11" ht="29.5" thickBot="1" x14ac:dyDescent="0.4">
      <c r="A56" s="302">
        <v>1937909</v>
      </c>
      <c r="B56" s="303">
        <v>2</v>
      </c>
      <c r="C56" s="303" t="s">
        <v>1965</v>
      </c>
      <c r="D56" s="303" t="s">
        <v>1847</v>
      </c>
      <c r="E56" s="303" t="s">
        <v>1966</v>
      </c>
      <c r="F56" s="303" t="s">
        <v>1929</v>
      </c>
      <c r="G56" s="303" t="s">
        <v>1967</v>
      </c>
      <c r="H56" s="303" t="s">
        <v>1851</v>
      </c>
      <c r="I56" s="303" t="s">
        <v>1860</v>
      </c>
      <c r="J56" s="304">
        <v>43025.754166666666</v>
      </c>
      <c r="K56" s="305">
        <v>43035.643750000003</v>
      </c>
    </row>
    <row r="57" spans="1:11" ht="15" thickBot="1" x14ac:dyDescent="0.4">
      <c r="A57" s="298">
        <v>1943635</v>
      </c>
      <c r="B57" s="299">
        <v>3</v>
      </c>
      <c r="C57" s="299" t="s">
        <v>1968</v>
      </c>
      <c r="D57" s="299" t="s">
        <v>1847</v>
      </c>
      <c r="E57" s="299" t="s">
        <v>1969</v>
      </c>
      <c r="F57" s="299" t="s">
        <v>1951</v>
      </c>
      <c r="G57" s="299" t="s">
        <v>1862</v>
      </c>
      <c r="H57" s="299" t="s">
        <v>1851</v>
      </c>
      <c r="I57" s="299" t="s">
        <v>1852</v>
      </c>
      <c r="J57" s="300">
        <v>43027.979166666664</v>
      </c>
      <c r="K57" s="301">
        <v>43032.618055555555</v>
      </c>
    </row>
    <row r="58" spans="1:11" ht="15" thickBot="1" x14ac:dyDescent="0.4">
      <c r="A58" s="302">
        <v>1943638</v>
      </c>
      <c r="B58" s="303">
        <v>2</v>
      </c>
      <c r="C58" s="303" t="s">
        <v>1970</v>
      </c>
      <c r="D58" s="303" t="s">
        <v>1847</v>
      </c>
      <c r="E58" s="303" t="s">
        <v>1971</v>
      </c>
      <c r="F58" s="303" t="s">
        <v>1951</v>
      </c>
      <c r="G58" s="303" t="s">
        <v>1862</v>
      </c>
      <c r="H58" s="303" t="s">
        <v>1851</v>
      </c>
      <c r="I58" s="303" t="s">
        <v>1852</v>
      </c>
      <c r="J58" s="304">
        <v>43027.984722222223</v>
      </c>
      <c r="K58" s="305">
        <v>43032.618055555555</v>
      </c>
    </row>
    <row r="59" spans="1:11" ht="15" thickBot="1" x14ac:dyDescent="0.4">
      <c r="A59" s="298">
        <v>1944175</v>
      </c>
      <c r="B59" s="299">
        <v>3</v>
      </c>
      <c r="C59" s="299" t="s">
        <v>1972</v>
      </c>
      <c r="D59" s="299" t="s">
        <v>1847</v>
      </c>
      <c r="E59" s="299" t="s">
        <v>1973</v>
      </c>
      <c r="F59" s="299" t="s">
        <v>1849</v>
      </c>
      <c r="G59" s="299" t="s">
        <v>1851</v>
      </c>
      <c r="H59" s="299" t="s">
        <v>1851</v>
      </c>
      <c r="I59" s="299" t="s">
        <v>1852</v>
      </c>
      <c r="J59" s="300">
        <v>43028.290277777778</v>
      </c>
      <c r="K59" s="301">
        <v>43433.588888888888</v>
      </c>
    </row>
    <row r="60" spans="1:11" ht="29.5" thickBot="1" x14ac:dyDescent="0.4">
      <c r="A60" s="302">
        <v>1968610</v>
      </c>
      <c r="B60" s="303">
        <v>2</v>
      </c>
      <c r="C60" s="303" t="s">
        <v>1974</v>
      </c>
      <c r="D60" s="303" t="s">
        <v>1847</v>
      </c>
      <c r="E60" s="303" t="s">
        <v>1975</v>
      </c>
      <c r="F60" s="303" t="s">
        <v>1976</v>
      </c>
      <c r="G60" s="303" t="s">
        <v>1887</v>
      </c>
      <c r="H60" s="303" t="s">
        <v>1926</v>
      </c>
      <c r="I60" s="303" t="s">
        <v>1852</v>
      </c>
      <c r="J60" s="304">
        <v>43040.482638888891</v>
      </c>
      <c r="K60" s="305">
        <v>43148.182638888888</v>
      </c>
    </row>
    <row r="61" spans="1:11" ht="29.5" thickBot="1" x14ac:dyDescent="0.4">
      <c r="A61" s="302">
        <v>1972101</v>
      </c>
      <c r="B61" s="303">
        <v>3</v>
      </c>
      <c r="C61" s="303" t="s">
        <v>1977</v>
      </c>
      <c r="D61" s="303" t="s">
        <v>1847</v>
      </c>
      <c r="E61" s="303" t="s">
        <v>1978</v>
      </c>
      <c r="F61" s="303" t="s">
        <v>1917</v>
      </c>
      <c r="G61" s="303" t="s">
        <v>1979</v>
      </c>
      <c r="H61" s="303" t="s">
        <v>1859</v>
      </c>
      <c r="I61" s="303" t="s">
        <v>1852</v>
      </c>
      <c r="J61" s="304">
        <v>43041.70416666667</v>
      </c>
      <c r="K61" s="305">
        <v>43168.513194444444</v>
      </c>
    </row>
    <row r="62" spans="1:11" ht="29.5" thickBot="1" x14ac:dyDescent="0.4">
      <c r="A62" s="298">
        <v>1974375</v>
      </c>
      <c r="B62" s="299">
        <v>2</v>
      </c>
      <c r="C62" s="299" t="s">
        <v>1980</v>
      </c>
      <c r="D62" s="299" t="s">
        <v>1847</v>
      </c>
      <c r="E62" s="299" t="s">
        <v>1981</v>
      </c>
      <c r="F62" s="299" t="s">
        <v>1949</v>
      </c>
      <c r="G62" s="299" t="s">
        <v>1851</v>
      </c>
      <c r="H62" s="299" t="s">
        <v>1887</v>
      </c>
      <c r="I62" s="299" t="s">
        <v>1868</v>
      </c>
      <c r="J62" s="300">
        <v>43042.621527777781</v>
      </c>
      <c r="K62" s="301">
        <v>43136.871527777781</v>
      </c>
    </row>
    <row r="63" spans="1:11" ht="15" thickBot="1" x14ac:dyDescent="0.4">
      <c r="A63" s="298">
        <v>1978273</v>
      </c>
      <c r="B63" s="299">
        <v>2</v>
      </c>
      <c r="C63" s="299" t="s">
        <v>1982</v>
      </c>
      <c r="D63" s="299" t="s">
        <v>1847</v>
      </c>
      <c r="E63" s="299" t="s">
        <v>1983</v>
      </c>
      <c r="F63" s="299" t="s">
        <v>1984</v>
      </c>
      <c r="G63" s="299" t="s">
        <v>1862</v>
      </c>
      <c r="H63" s="299" t="s">
        <v>1985</v>
      </c>
      <c r="I63" s="299" t="s">
        <v>1860</v>
      </c>
      <c r="J63" s="300">
        <v>43045.636111111111</v>
      </c>
      <c r="K63" s="301">
        <v>43125.645833333336</v>
      </c>
    </row>
    <row r="64" spans="1:11" ht="15" thickBot="1" x14ac:dyDescent="0.4">
      <c r="A64" s="298">
        <v>1997416</v>
      </c>
      <c r="B64" s="299">
        <v>4</v>
      </c>
      <c r="C64" s="299" t="s">
        <v>1986</v>
      </c>
      <c r="D64" s="299" t="s">
        <v>1847</v>
      </c>
      <c r="E64" s="299" t="s">
        <v>1981</v>
      </c>
      <c r="F64" s="299" t="s">
        <v>1951</v>
      </c>
      <c r="G64" s="299" t="s">
        <v>1987</v>
      </c>
      <c r="H64" s="299" t="s">
        <v>1851</v>
      </c>
      <c r="I64" s="299" t="s">
        <v>1874</v>
      </c>
      <c r="J64" s="300">
        <v>43054.838888888888</v>
      </c>
      <c r="K64" s="301">
        <v>43168.498611111114</v>
      </c>
    </row>
    <row r="65" spans="1:11" ht="15" thickBot="1" x14ac:dyDescent="0.4">
      <c r="A65" s="298">
        <v>1998744</v>
      </c>
      <c r="B65" s="299">
        <v>3</v>
      </c>
      <c r="C65" s="299" t="s">
        <v>1988</v>
      </c>
      <c r="D65" s="299" t="s">
        <v>1847</v>
      </c>
      <c r="E65" s="299" t="s">
        <v>1981</v>
      </c>
      <c r="F65" s="299" t="s">
        <v>1849</v>
      </c>
      <c r="G65" s="299" t="s">
        <v>1987</v>
      </c>
      <c r="H65" s="299" t="s">
        <v>1985</v>
      </c>
      <c r="I65" s="299" t="s">
        <v>1860</v>
      </c>
      <c r="J65" s="300">
        <v>43055.447916666664</v>
      </c>
      <c r="K65" s="301">
        <v>43146.338888888888</v>
      </c>
    </row>
    <row r="66" spans="1:11" ht="29.5" thickBot="1" x14ac:dyDescent="0.4">
      <c r="A66" s="302">
        <v>2014471</v>
      </c>
      <c r="B66" s="303">
        <v>2</v>
      </c>
      <c r="C66" s="303" t="s">
        <v>1989</v>
      </c>
      <c r="D66" s="303" t="s">
        <v>1847</v>
      </c>
      <c r="E66" s="303" t="s">
        <v>1990</v>
      </c>
      <c r="F66" s="303" t="s">
        <v>1949</v>
      </c>
      <c r="G66" s="303" t="s">
        <v>1859</v>
      </c>
      <c r="H66" s="303" t="s">
        <v>1851</v>
      </c>
      <c r="I66" s="303" t="s">
        <v>1852</v>
      </c>
      <c r="J66" s="304">
        <v>43066.599305555559</v>
      </c>
      <c r="K66" s="305">
        <v>43132.331944444442</v>
      </c>
    </row>
    <row r="67" spans="1:11" ht="29.5" thickBot="1" x14ac:dyDescent="0.4">
      <c r="A67" s="302">
        <v>2014552</v>
      </c>
      <c r="B67" s="303">
        <v>3</v>
      </c>
      <c r="C67" s="303" t="s">
        <v>1991</v>
      </c>
      <c r="D67" s="303" t="s">
        <v>1847</v>
      </c>
      <c r="E67" s="303" t="s">
        <v>1981</v>
      </c>
      <c r="F67" s="303" t="s">
        <v>1976</v>
      </c>
      <c r="G67" s="303" t="s">
        <v>1859</v>
      </c>
      <c r="H67" s="303" t="s">
        <v>1851</v>
      </c>
      <c r="I67" s="303" t="s">
        <v>1852</v>
      </c>
      <c r="J67" s="304">
        <v>43066.621527777781</v>
      </c>
      <c r="K67" s="305">
        <v>43153.518055555556</v>
      </c>
    </row>
    <row r="68" spans="1:11" ht="15" thickBot="1" x14ac:dyDescent="0.4">
      <c r="A68" s="298">
        <v>2030657</v>
      </c>
      <c r="B68" s="299">
        <v>3</v>
      </c>
      <c r="C68" s="299" t="s">
        <v>1992</v>
      </c>
      <c r="D68" s="299" t="s">
        <v>1847</v>
      </c>
      <c r="E68" s="299" t="s">
        <v>1981</v>
      </c>
      <c r="F68" s="299" t="s">
        <v>1951</v>
      </c>
      <c r="G68" s="299" t="s">
        <v>1866</v>
      </c>
      <c r="H68" s="299" t="s">
        <v>1851</v>
      </c>
      <c r="I68" s="299" t="s">
        <v>1852</v>
      </c>
      <c r="J68" s="300">
        <v>43074.61041666667</v>
      </c>
      <c r="K68" s="301">
        <v>43132.404166666667</v>
      </c>
    </row>
    <row r="69" spans="1:11" ht="29.5" thickBot="1" x14ac:dyDescent="0.4">
      <c r="A69" s="298">
        <v>2030663</v>
      </c>
      <c r="B69" s="299">
        <v>2</v>
      </c>
      <c r="C69" s="299" t="s">
        <v>1993</v>
      </c>
      <c r="D69" s="299" t="s">
        <v>1847</v>
      </c>
      <c r="E69" s="299" t="s">
        <v>1994</v>
      </c>
      <c r="F69" s="299" t="s">
        <v>1995</v>
      </c>
      <c r="G69" s="299" t="s">
        <v>1996</v>
      </c>
      <c r="H69" s="299" t="s">
        <v>1851</v>
      </c>
      <c r="I69" s="299" t="s">
        <v>1852</v>
      </c>
      <c r="J69" s="300">
        <v>43074.613194444442</v>
      </c>
      <c r="K69" s="301">
        <v>43181.607638888891</v>
      </c>
    </row>
    <row r="70" spans="1:11" ht="29.5" thickBot="1" x14ac:dyDescent="0.4">
      <c r="A70" s="302">
        <v>2033802</v>
      </c>
      <c r="B70" s="303">
        <v>2</v>
      </c>
      <c r="C70" s="303" t="s">
        <v>1997</v>
      </c>
      <c r="D70" s="303" t="s">
        <v>1847</v>
      </c>
      <c r="E70" s="303" t="s">
        <v>1998</v>
      </c>
      <c r="F70" s="303" t="s">
        <v>1995</v>
      </c>
      <c r="G70" s="303" t="s">
        <v>1926</v>
      </c>
      <c r="H70" s="303" t="s">
        <v>1926</v>
      </c>
      <c r="I70" s="303" t="s">
        <v>1852</v>
      </c>
      <c r="J70" s="304">
        <v>43075.746527777781</v>
      </c>
      <c r="K70" s="305">
        <v>43182.146527777775</v>
      </c>
    </row>
    <row r="71" spans="1:11" ht="15" thickBot="1" x14ac:dyDescent="0.4">
      <c r="A71" s="302">
        <v>2035770</v>
      </c>
      <c r="B71" s="303">
        <v>3</v>
      </c>
      <c r="C71" s="303" t="s">
        <v>1999</v>
      </c>
      <c r="D71" s="303" t="s">
        <v>1847</v>
      </c>
      <c r="E71" s="303" t="s">
        <v>2000</v>
      </c>
      <c r="F71" s="303" t="s">
        <v>1923</v>
      </c>
      <c r="G71" s="303" t="s">
        <v>1862</v>
      </c>
      <c r="H71" s="303" t="s">
        <v>1862</v>
      </c>
      <c r="I71" s="303" t="s">
        <v>1852</v>
      </c>
      <c r="J71" s="304">
        <v>43076.475694444445</v>
      </c>
      <c r="K71" s="305">
        <v>43138.592361111114</v>
      </c>
    </row>
    <row r="72" spans="1:11" ht="15" thickBot="1" x14ac:dyDescent="0.4">
      <c r="A72" s="298">
        <v>2038751</v>
      </c>
      <c r="B72" s="299">
        <v>3</v>
      </c>
      <c r="C72" s="299" t="s">
        <v>2001</v>
      </c>
      <c r="D72" s="299" t="s">
        <v>1847</v>
      </c>
      <c r="E72" s="299" t="s">
        <v>2002</v>
      </c>
      <c r="F72" s="299" t="s">
        <v>1849</v>
      </c>
      <c r="G72" s="299" t="s">
        <v>2003</v>
      </c>
      <c r="H72" s="299" t="s">
        <v>2004</v>
      </c>
      <c r="I72" s="299" t="s">
        <v>1852</v>
      </c>
      <c r="J72" s="300">
        <v>43077.645138888889</v>
      </c>
      <c r="K72" s="301">
        <v>43374.515277777777</v>
      </c>
    </row>
    <row r="73" spans="1:11" ht="29.5" thickBot="1" x14ac:dyDescent="0.4">
      <c r="A73" s="298">
        <v>2039099</v>
      </c>
      <c r="B73" s="299">
        <v>2</v>
      </c>
      <c r="C73" s="299" t="s">
        <v>2005</v>
      </c>
      <c r="D73" s="299" t="s">
        <v>1847</v>
      </c>
      <c r="E73" s="299" t="s">
        <v>1981</v>
      </c>
      <c r="F73" s="299" t="s">
        <v>1949</v>
      </c>
      <c r="G73" s="299" t="s">
        <v>1872</v>
      </c>
      <c r="H73" s="299" t="s">
        <v>1877</v>
      </c>
      <c r="I73" s="299" t="s">
        <v>1852</v>
      </c>
      <c r="J73" s="300">
        <v>43077.902777777781</v>
      </c>
      <c r="K73" s="301">
        <v>43138.275694444441</v>
      </c>
    </row>
    <row r="74" spans="1:11" ht="15" thickBot="1" x14ac:dyDescent="0.4">
      <c r="A74" s="302">
        <v>2042082</v>
      </c>
      <c r="B74" s="303">
        <v>3</v>
      </c>
      <c r="C74" s="303" t="s">
        <v>2006</v>
      </c>
      <c r="D74" s="303" t="s">
        <v>1847</v>
      </c>
      <c r="E74" s="303" t="s">
        <v>1981</v>
      </c>
      <c r="F74" s="303" t="s">
        <v>1951</v>
      </c>
      <c r="G74" s="303" t="s">
        <v>1851</v>
      </c>
      <c r="H74" s="303" t="s">
        <v>1851</v>
      </c>
      <c r="I74" s="303" t="s">
        <v>1852</v>
      </c>
      <c r="J74" s="304">
        <v>43080.616666666669</v>
      </c>
      <c r="K74" s="305">
        <v>43132.404166666667</v>
      </c>
    </row>
    <row r="75" spans="1:11" ht="15" thickBot="1" x14ac:dyDescent="0.4">
      <c r="A75" s="298">
        <v>2042240</v>
      </c>
      <c r="B75" s="299">
        <v>3</v>
      </c>
      <c r="C75" s="299" t="s">
        <v>2007</v>
      </c>
      <c r="D75" s="299" t="s">
        <v>1847</v>
      </c>
      <c r="E75" s="299" t="s">
        <v>1981</v>
      </c>
      <c r="F75" s="299" t="s">
        <v>1951</v>
      </c>
      <c r="G75" s="299" t="s">
        <v>1851</v>
      </c>
      <c r="H75" s="299" t="s">
        <v>1856</v>
      </c>
      <c r="I75" s="299" t="s">
        <v>1881</v>
      </c>
      <c r="J75" s="300">
        <v>43080.661111111112</v>
      </c>
      <c r="K75" s="301">
        <v>43152.525000000001</v>
      </c>
    </row>
    <row r="76" spans="1:11" ht="15" thickBot="1" x14ac:dyDescent="0.4">
      <c r="A76" s="302">
        <v>2043844</v>
      </c>
      <c r="B76" s="303">
        <v>3</v>
      </c>
      <c r="C76" s="303" t="s">
        <v>2008</v>
      </c>
      <c r="D76" s="303" t="s">
        <v>1847</v>
      </c>
      <c r="E76" s="303" t="s">
        <v>2009</v>
      </c>
      <c r="F76" s="303" t="s">
        <v>1849</v>
      </c>
      <c r="G76" s="303" t="s">
        <v>1859</v>
      </c>
      <c r="H76" s="303" t="s">
        <v>1851</v>
      </c>
      <c r="I76" s="303" t="s">
        <v>1852</v>
      </c>
      <c r="J76" s="304">
        <v>43081.423611111109</v>
      </c>
      <c r="K76" s="305">
        <v>43129.642361111109</v>
      </c>
    </row>
    <row r="77" spans="1:11" ht="44" thickBot="1" x14ac:dyDescent="0.4">
      <c r="A77" s="302">
        <v>2060253</v>
      </c>
      <c r="B77" s="303">
        <v>2</v>
      </c>
      <c r="C77" s="303" t="s">
        <v>2010</v>
      </c>
      <c r="D77" s="303" t="s">
        <v>1847</v>
      </c>
      <c r="E77" s="303" t="s">
        <v>1981</v>
      </c>
      <c r="F77" s="303" t="s">
        <v>1951</v>
      </c>
      <c r="G77" s="303" t="s">
        <v>1932</v>
      </c>
      <c r="H77" s="303" t="s">
        <v>1859</v>
      </c>
      <c r="I77" s="303" t="s">
        <v>1852</v>
      </c>
      <c r="J77" s="304">
        <v>43090.59375</v>
      </c>
      <c r="K77" s="305">
        <v>43129.513888888891</v>
      </c>
    </row>
    <row r="78" spans="1:11" ht="29.5" thickBot="1" x14ac:dyDescent="0.4">
      <c r="A78" s="302">
        <v>2066213</v>
      </c>
      <c r="B78" s="303">
        <v>3</v>
      </c>
      <c r="C78" s="303" t="s">
        <v>2011</v>
      </c>
      <c r="D78" s="303" t="s">
        <v>1847</v>
      </c>
      <c r="E78" s="303" t="s">
        <v>2012</v>
      </c>
      <c r="F78" s="303" t="s">
        <v>1923</v>
      </c>
      <c r="G78" s="303" t="s">
        <v>1964</v>
      </c>
      <c r="H78" s="303" t="s">
        <v>1851</v>
      </c>
      <c r="I78" s="303" t="s">
        <v>1852</v>
      </c>
      <c r="J78" s="304">
        <v>43096.946527777778</v>
      </c>
      <c r="K78" s="305">
        <v>43314.392361111109</v>
      </c>
    </row>
    <row r="79" spans="1:11" ht="15" thickBot="1" x14ac:dyDescent="0.4">
      <c r="A79" s="298">
        <v>2083367</v>
      </c>
      <c r="B79" s="299">
        <v>3</v>
      </c>
      <c r="C79" s="299" t="s">
        <v>2013</v>
      </c>
      <c r="D79" s="299" t="s">
        <v>1847</v>
      </c>
      <c r="E79" s="299" t="s">
        <v>2000</v>
      </c>
      <c r="F79" s="299" t="s">
        <v>1923</v>
      </c>
      <c r="G79" s="299" t="s">
        <v>2014</v>
      </c>
      <c r="H79" s="299" t="s">
        <v>1877</v>
      </c>
      <c r="I79" s="299" t="s">
        <v>1852</v>
      </c>
      <c r="J79" s="300">
        <v>43109.559027777781</v>
      </c>
      <c r="K79" s="301">
        <v>43117.686805555553</v>
      </c>
    </row>
    <row r="80" spans="1:11" ht="15" thickBot="1" x14ac:dyDescent="0.4">
      <c r="A80" s="298">
        <v>2107019</v>
      </c>
      <c r="B80" s="299">
        <v>3</v>
      </c>
      <c r="C80" s="299" t="s">
        <v>2015</v>
      </c>
      <c r="D80" s="299" t="s">
        <v>1915</v>
      </c>
      <c r="E80" s="299" t="s">
        <v>1973</v>
      </c>
      <c r="F80" s="299" t="s">
        <v>1923</v>
      </c>
      <c r="G80" s="299" t="s">
        <v>1862</v>
      </c>
      <c r="H80" s="299" t="s">
        <v>1918</v>
      </c>
      <c r="I80" s="299" t="s">
        <v>1868</v>
      </c>
      <c r="J80" s="300">
        <v>43123.45208333333</v>
      </c>
      <c r="K80" s="301">
        <v>43305.446527777778</v>
      </c>
    </row>
    <row r="81" spans="1:11" ht="15" thickBot="1" x14ac:dyDescent="0.4">
      <c r="A81" s="298">
        <v>2117983</v>
      </c>
      <c r="B81" s="299">
        <v>3</v>
      </c>
      <c r="C81" s="299" t="s">
        <v>2016</v>
      </c>
      <c r="D81" s="299" t="s">
        <v>1847</v>
      </c>
      <c r="E81" s="299" t="s">
        <v>1973</v>
      </c>
      <c r="F81" s="299" t="s">
        <v>1849</v>
      </c>
      <c r="G81" s="299" t="s">
        <v>1859</v>
      </c>
      <c r="H81" s="299" t="s">
        <v>1859</v>
      </c>
      <c r="I81" s="299" t="s">
        <v>1874</v>
      </c>
      <c r="J81" s="300">
        <v>43129.518750000003</v>
      </c>
      <c r="K81" s="301">
        <v>43146.702777777777</v>
      </c>
    </row>
    <row r="82" spans="1:11" ht="15" thickBot="1" x14ac:dyDescent="0.4">
      <c r="A82" s="302">
        <v>2126483</v>
      </c>
      <c r="B82" s="303">
        <v>3</v>
      </c>
      <c r="C82" s="303" t="s">
        <v>2017</v>
      </c>
      <c r="D82" s="303" t="s">
        <v>1847</v>
      </c>
      <c r="E82" s="303" t="s">
        <v>1973</v>
      </c>
      <c r="F82" s="303" t="s">
        <v>1849</v>
      </c>
      <c r="G82" s="303" t="s">
        <v>1851</v>
      </c>
      <c r="H82" s="303" t="s">
        <v>1851</v>
      </c>
      <c r="I82" s="303" t="s">
        <v>1852</v>
      </c>
      <c r="J82" s="304">
        <v>43132.589583333334</v>
      </c>
      <c r="K82" s="305">
        <v>43137.672222222223</v>
      </c>
    </row>
    <row r="83" spans="1:11" ht="29.5" thickBot="1" x14ac:dyDescent="0.4">
      <c r="A83" s="302">
        <v>2140073</v>
      </c>
      <c r="B83" s="303">
        <v>3</v>
      </c>
      <c r="C83" s="303" t="s">
        <v>2018</v>
      </c>
      <c r="D83" s="303" t="s">
        <v>1847</v>
      </c>
      <c r="E83" s="303" t="s">
        <v>1973</v>
      </c>
      <c r="F83" s="303" t="s">
        <v>2019</v>
      </c>
      <c r="G83" s="303" t="s">
        <v>1851</v>
      </c>
      <c r="H83" s="303" t="s">
        <v>1851</v>
      </c>
      <c r="I83" s="303" t="s">
        <v>1852</v>
      </c>
      <c r="J83" s="304">
        <v>43139.61041666667</v>
      </c>
      <c r="K83" s="305">
        <v>43153.518750000003</v>
      </c>
    </row>
    <row r="84" spans="1:11" ht="29.5" thickBot="1" x14ac:dyDescent="0.4">
      <c r="A84" s="302">
        <v>2140075</v>
      </c>
      <c r="B84" s="303">
        <v>3</v>
      </c>
      <c r="C84" s="303" t="s">
        <v>2020</v>
      </c>
      <c r="D84" s="303" t="s">
        <v>1847</v>
      </c>
      <c r="E84" s="303" t="s">
        <v>1973</v>
      </c>
      <c r="F84" s="303" t="s">
        <v>2021</v>
      </c>
      <c r="G84" s="303" t="s">
        <v>1851</v>
      </c>
      <c r="H84" s="303" t="s">
        <v>1851</v>
      </c>
      <c r="I84" s="303" t="s">
        <v>1881</v>
      </c>
      <c r="J84" s="304">
        <v>43139.61041666667</v>
      </c>
      <c r="K84" s="305">
        <v>43277.607638888891</v>
      </c>
    </row>
    <row r="85" spans="1:11" ht="15" thickBot="1" x14ac:dyDescent="0.4">
      <c r="A85" s="298">
        <v>2151470</v>
      </c>
      <c r="B85" s="299">
        <v>3</v>
      </c>
      <c r="C85" s="299" t="s">
        <v>2022</v>
      </c>
      <c r="D85" s="299" t="s">
        <v>1847</v>
      </c>
      <c r="E85" s="299" t="s">
        <v>1973</v>
      </c>
      <c r="F85" s="299" t="s">
        <v>1849</v>
      </c>
      <c r="G85" s="299" t="s">
        <v>1859</v>
      </c>
      <c r="H85" s="299" t="s">
        <v>1859</v>
      </c>
      <c r="I85" s="299" t="s">
        <v>1881</v>
      </c>
      <c r="J85" s="300">
        <v>43145.392361111109</v>
      </c>
      <c r="K85" s="301">
        <v>43277.647916666669</v>
      </c>
    </row>
    <row r="86" spans="1:11" ht="15" thickBot="1" x14ac:dyDescent="0.4">
      <c r="A86" s="302">
        <v>2172151</v>
      </c>
      <c r="B86" s="303">
        <v>3</v>
      </c>
      <c r="C86" s="303" t="s">
        <v>2023</v>
      </c>
      <c r="D86" s="303" t="s">
        <v>1962</v>
      </c>
      <c r="E86" s="303" t="s">
        <v>1973</v>
      </c>
      <c r="F86" s="303" t="s">
        <v>1849</v>
      </c>
      <c r="G86" s="303" t="s">
        <v>1887</v>
      </c>
      <c r="H86" s="303"/>
      <c r="I86" s="303"/>
      <c r="J86" s="304">
        <v>43154.591666666667</v>
      </c>
      <c r="K86" s="307"/>
    </row>
    <row r="87" spans="1:11" ht="15" thickBot="1" x14ac:dyDescent="0.4">
      <c r="A87" s="298">
        <v>2172198</v>
      </c>
      <c r="B87" s="299">
        <v>3</v>
      </c>
      <c r="C87" s="299" t="s">
        <v>2024</v>
      </c>
      <c r="D87" s="299" t="s">
        <v>1847</v>
      </c>
      <c r="E87" s="299" t="s">
        <v>1973</v>
      </c>
      <c r="F87" s="299" t="s">
        <v>1849</v>
      </c>
      <c r="G87" s="299" t="s">
        <v>1887</v>
      </c>
      <c r="H87" s="299" t="s">
        <v>2025</v>
      </c>
      <c r="I87" s="299" t="s">
        <v>1852</v>
      </c>
      <c r="J87" s="300">
        <v>43154.606249999997</v>
      </c>
      <c r="K87" s="301">
        <v>43292.603472222225</v>
      </c>
    </row>
    <row r="88" spans="1:11" ht="44" thickBot="1" x14ac:dyDescent="0.4">
      <c r="A88" s="302">
        <v>2176994</v>
      </c>
      <c r="B88" s="303">
        <v>3</v>
      </c>
      <c r="C88" s="303" t="s">
        <v>2026</v>
      </c>
      <c r="D88" s="303" t="s">
        <v>1847</v>
      </c>
      <c r="E88" s="303" t="s">
        <v>1973</v>
      </c>
      <c r="F88" s="303" t="s">
        <v>1849</v>
      </c>
      <c r="G88" s="303" t="s">
        <v>1932</v>
      </c>
      <c r="H88" s="303" t="s">
        <v>1851</v>
      </c>
      <c r="I88" s="303" t="s">
        <v>1881</v>
      </c>
      <c r="J88" s="304">
        <v>43157.574999999997</v>
      </c>
      <c r="K88" s="305">
        <v>43186.657638888886</v>
      </c>
    </row>
    <row r="89" spans="1:11" ht="44" thickBot="1" x14ac:dyDescent="0.4">
      <c r="A89" s="298">
        <v>2183573</v>
      </c>
      <c r="B89" s="299">
        <v>3</v>
      </c>
      <c r="C89" s="299" t="s">
        <v>2027</v>
      </c>
      <c r="D89" s="299" t="s">
        <v>1847</v>
      </c>
      <c r="E89" s="299" t="s">
        <v>2028</v>
      </c>
      <c r="F89" s="299" t="s">
        <v>1849</v>
      </c>
      <c r="G89" s="299" t="s">
        <v>2029</v>
      </c>
      <c r="H89" s="299" t="s">
        <v>1859</v>
      </c>
      <c r="I89" s="299" t="s">
        <v>1852</v>
      </c>
      <c r="J89" s="300">
        <v>43159.885416666664</v>
      </c>
      <c r="K89" s="301">
        <v>43314.447222222225</v>
      </c>
    </row>
    <row r="90" spans="1:11" ht="44" thickBot="1" x14ac:dyDescent="0.4">
      <c r="A90" s="302">
        <v>2183574</v>
      </c>
      <c r="B90" s="303">
        <v>3</v>
      </c>
      <c r="C90" s="303" t="s">
        <v>2030</v>
      </c>
      <c r="D90" s="303" t="s">
        <v>1962</v>
      </c>
      <c r="E90" s="303" t="s">
        <v>2031</v>
      </c>
      <c r="F90" s="303" t="s">
        <v>1849</v>
      </c>
      <c r="G90" s="303" t="s">
        <v>2029</v>
      </c>
      <c r="H90" s="303"/>
      <c r="I90" s="303"/>
      <c r="J90" s="304">
        <v>43159.885416666664</v>
      </c>
      <c r="K90" s="307"/>
    </row>
    <row r="91" spans="1:11" ht="58.5" thickBot="1" x14ac:dyDescent="0.4">
      <c r="A91" s="302">
        <v>2183615</v>
      </c>
      <c r="B91" s="303">
        <v>4</v>
      </c>
      <c r="C91" s="303" t="s">
        <v>2032</v>
      </c>
      <c r="D91" s="303" t="s">
        <v>1962</v>
      </c>
      <c r="E91" s="303" t="s">
        <v>2033</v>
      </c>
      <c r="F91" s="303" t="s">
        <v>1849</v>
      </c>
      <c r="G91" s="303" t="s">
        <v>2029</v>
      </c>
      <c r="H91" s="303"/>
      <c r="I91" s="303"/>
      <c r="J91" s="304">
        <v>43159.886111111111</v>
      </c>
      <c r="K91" s="307"/>
    </row>
    <row r="92" spans="1:11" ht="29.5" thickBot="1" x14ac:dyDescent="0.4">
      <c r="A92" s="298">
        <v>2194470</v>
      </c>
      <c r="B92" s="299">
        <v>3</v>
      </c>
      <c r="C92" s="299" t="s">
        <v>2034</v>
      </c>
      <c r="D92" s="299" t="s">
        <v>1962</v>
      </c>
      <c r="E92" s="299" t="s">
        <v>1973</v>
      </c>
      <c r="F92" s="299" t="s">
        <v>1855</v>
      </c>
      <c r="G92" s="299" t="s">
        <v>1862</v>
      </c>
      <c r="H92" s="299"/>
      <c r="I92" s="299"/>
      <c r="J92" s="300">
        <v>43165.632638888892</v>
      </c>
      <c r="K92" s="308"/>
    </row>
    <row r="93" spans="1:11" ht="15" thickBot="1" x14ac:dyDescent="0.4">
      <c r="A93" s="298">
        <v>2198724</v>
      </c>
      <c r="B93" s="299">
        <v>3</v>
      </c>
      <c r="C93" s="299" t="s">
        <v>2035</v>
      </c>
      <c r="D93" s="299" t="s">
        <v>1847</v>
      </c>
      <c r="E93" s="299" t="s">
        <v>1973</v>
      </c>
      <c r="F93" s="299" t="s">
        <v>1849</v>
      </c>
      <c r="G93" s="299" t="s">
        <v>1859</v>
      </c>
      <c r="H93" s="299" t="s">
        <v>1859</v>
      </c>
      <c r="I93" s="299" t="s">
        <v>1852</v>
      </c>
      <c r="J93" s="300">
        <v>43167.589583333334</v>
      </c>
      <c r="K93" s="301">
        <v>43354.981249999997</v>
      </c>
    </row>
    <row r="94" spans="1:11" ht="44" thickBot="1" x14ac:dyDescent="0.4">
      <c r="A94" s="302">
        <v>2201045</v>
      </c>
      <c r="B94" s="303">
        <v>3</v>
      </c>
      <c r="C94" s="303" t="s">
        <v>2036</v>
      </c>
      <c r="D94" s="303" t="s">
        <v>1962</v>
      </c>
      <c r="E94" s="303" t="s">
        <v>2037</v>
      </c>
      <c r="F94" s="303" t="s">
        <v>1849</v>
      </c>
      <c r="G94" s="303" t="s">
        <v>2029</v>
      </c>
      <c r="H94" s="303"/>
      <c r="I94" s="303"/>
      <c r="J94" s="304">
        <v>43168.643055555556</v>
      </c>
      <c r="K94" s="307"/>
    </row>
    <row r="95" spans="1:11" ht="58.5" thickBot="1" x14ac:dyDescent="0.4">
      <c r="A95" s="298">
        <v>2202729</v>
      </c>
      <c r="B95" s="299">
        <v>3</v>
      </c>
      <c r="C95" s="299" t="s">
        <v>2038</v>
      </c>
      <c r="D95" s="299" t="s">
        <v>1962</v>
      </c>
      <c r="E95" s="299" t="s">
        <v>2039</v>
      </c>
      <c r="F95" s="299" t="s">
        <v>1849</v>
      </c>
      <c r="G95" s="299" t="s">
        <v>2029</v>
      </c>
      <c r="H95" s="299"/>
      <c r="I95" s="299"/>
      <c r="J95" s="300">
        <v>43171.070138888892</v>
      </c>
      <c r="K95" s="308"/>
    </row>
    <row r="96" spans="1:11" ht="29.5" thickBot="1" x14ac:dyDescent="0.4">
      <c r="A96" s="298">
        <v>2203749</v>
      </c>
      <c r="B96" s="299">
        <v>3</v>
      </c>
      <c r="C96" s="299" t="s">
        <v>2040</v>
      </c>
      <c r="D96" s="299" t="s">
        <v>1962</v>
      </c>
      <c r="E96" s="299" t="s">
        <v>1973</v>
      </c>
      <c r="F96" s="299" t="s">
        <v>1849</v>
      </c>
      <c r="G96" s="299" t="s">
        <v>1985</v>
      </c>
      <c r="H96" s="299"/>
      <c r="I96" s="299"/>
      <c r="J96" s="300">
        <v>43171.513888888891</v>
      </c>
      <c r="K96" s="308"/>
    </row>
    <row r="97" spans="1:11" ht="15" thickBot="1" x14ac:dyDescent="0.4">
      <c r="A97" s="302">
        <v>2208485</v>
      </c>
      <c r="B97" s="303">
        <v>3</v>
      </c>
      <c r="C97" s="303" t="s">
        <v>2041</v>
      </c>
      <c r="D97" s="303" t="s">
        <v>1847</v>
      </c>
      <c r="E97" s="303" t="s">
        <v>1973</v>
      </c>
      <c r="F97" s="303" t="s">
        <v>1849</v>
      </c>
      <c r="G97" s="303" t="s">
        <v>1859</v>
      </c>
      <c r="H97" s="303" t="s">
        <v>1887</v>
      </c>
      <c r="I97" s="303" t="s">
        <v>1852</v>
      </c>
      <c r="J97" s="304">
        <v>43173.502083333333</v>
      </c>
      <c r="K97" s="305">
        <v>43277.518750000003</v>
      </c>
    </row>
    <row r="98" spans="1:11" ht="15" thickBot="1" x14ac:dyDescent="0.4">
      <c r="A98" s="302">
        <v>2215998</v>
      </c>
      <c r="B98" s="303">
        <v>3</v>
      </c>
      <c r="C98" s="303" t="s">
        <v>2042</v>
      </c>
      <c r="D98" s="303" t="s">
        <v>1847</v>
      </c>
      <c r="E98" s="303" t="s">
        <v>1973</v>
      </c>
      <c r="F98" s="303" t="s">
        <v>1849</v>
      </c>
      <c r="G98" s="303" t="s">
        <v>1859</v>
      </c>
      <c r="H98" s="303" t="s">
        <v>1851</v>
      </c>
      <c r="I98" s="303" t="s">
        <v>1852</v>
      </c>
      <c r="J98" s="304">
        <v>43178.497916666667</v>
      </c>
      <c r="K98" s="305">
        <v>43178.583333333336</v>
      </c>
    </row>
    <row r="99" spans="1:11" ht="29.5" thickBot="1" x14ac:dyDescent="0.4">
      <c r="A99" s="298">
        <v>2222285</v>
      </c>
      <c r="B99" s="299">
        <v>3</v>
      </c>
      <c r="C99" s="299" t="s">
        <v>2043</v>
      </c>
      <c r="D99" s="299" t="s">
        <v>1847</v>
      </c>
      <c r="E99" s="299" t="s">
        <v>1973</v>
      </c>
      <c r="F99" s="299" t="s">
        <v>2044</v>
      </c>
      <c r="G99" s="299" t="s">
        <v>1851</v>
      </c>
      <c r="H99" s="299" t="s">
        <v>1851</v>
      </c>
      <c r="I99" s="299" t="s">
        <v>1852</v>
      </c>
      <c r="J99" s="300">
        <v>43180.645833333336</v>
      </c>
      <c r="K99" s="301">
        <v>43220.618750000001</v>
      </c>
    </row>
    <row r="100" spans="1:11" ht="29.5" thickBot="1" x14ac:dyDescent="0.4">
      <c r="A100" s="302">
        <v>2222291</v>
      </c>
      <c r="B100" s="303">
        <v>3</v>
      </c>
      <c r="C100" s="303" t="s">
        <v>2045</v>
      </c>
      <c r="D100" s="303" t="s">
        <v>1847</v>
      </c>
      <c r="E100" s="303" t="s">
        <v>1973</v>
      </c>
      <c r="F100" s="303" t="s">
        <v>2046</v>
      </c>
      <c r="G100" s="303" t="s">
        <v>1851</v>
      </c>
      <c r="H100" s="303" t="s">
        <v>1851</v>
      </c>
      <c r="I100" s="303" t="s">
        <v>1852</v>
      </c>
      <c r="J100" s="304">
        <v>43180.646527777775</v>
      </c>
      <c r="K100" s="305">
        <v>43244.459027777775</v>
      </c>
    </row>
    <row r="101" spans="1:11" ht="29.5" thickBot="1" x14ac:dyDescent="0.4">
      <c r="A101" s="298">
        <v>2224987</v>
      </c>
      <c r="B101" s="299">
        <v>3</v>
      </c>
      <c r="C101" s="299" t="s">
        <v>2047</v>
      </c>
      <c r="D101" s="299" t="s">
        <v>1847</v>
      </c>
      <c r="E101" s="299" t="s">
        <v>1973</v>
      </c>
      <c r="F101" s="299" t="s">
        <v>1849</v>
      </c>
      <c r="G101" s="299" t="s">
        <v>1862</v>
      </c>
      <c r="H101" s="299" t="s">
        <v>2048</v>
      </c>
      <c r="I101" s="299" t="s">
        <v>1852</v>
      </c>
      <c r="J101" s="300">
        <v>43181.606944444444</v>
      </c>
      <c r="K101" s="301">
        <v>43198.765277777777</v>
      </c>
    </row>
    <row r="102" spans="1:11" ht="29.5" thickBot="1" x14ac:dyDescent="0.4">
      <c r="A102" s="302">
        <v>2231211</v>
      </c>
      <c r="B102" s="303">
        <v>4</v>
      </c>
      <c r="C102" s="303" t="s">
        <v>2049</v>
      </c>
      <c r="D102" s="303" t="s">
        <v>1847</v>
      </c>
      <c r="E102" s="303" t="s">
        <v>1973</v>
      </c>
      <c r="F102" s="303" t="s">
        <v>2050</v>
      </c>
      <c r="G102" s="303" t="s">
        <v>1872</v>
      </c>
      <c r="H102" s="303" t="s">
        <v>2014</v>
      </c>
      <c r="I102" s="303" t="s">
        <v>1860</v>
      </c>
      <c r="J102" s="304">
        <v>43185.554166666669</v>
      </c>
      <c r="K102" s="305">
        <v>43195.656944444447</v>
      </c>
    </row>
    <row r="103" spans="1:11" ht="15" thickBot="1" x14ac:dyDescent="0.4">
      <c r="A103" s="302">
        <v>2241343</v>
      </c>
      <c r="B103" s="303">
        <v>3</v>
      </c>
      <c r="C103" s="303" t="s">
        <v>2051</v>
      </c>
      <c r="D103" s="303" t="s">
        <v>1847</v>
      </c>
      <c r="E103" s="303" t="s">
        <v>2052</v>
      </c>
      <c r="F103" s="303" t="s">
        <v>1849</v>
      </c>
      <c r="G103" s="303" t="s">
        <v>1856</v>
      </c>
      <c r="H103" s="303" t="s">
        <v>1887</v>
      </c>
      <c r="I103" s="303" t="s">
        <v>1881</v>
      </c>
      <c r="J103" s="304">
        <v>43189.450694444444</v>
      </c>
      <c r="K103" s="305">
        <v>43277.52847222222</v>
      </c>
    </row>
    <row r="104" spans="1:11" ht="29.5" thickBot="1" x14ac:dyDescent="0.4">
      <c r="A104" s="302">
        <v>2245513</v>
      </c>
      <c r="B104" s="303">
        <v>3</v>
      </c>
      <c r="C104" s="303" t="s">
        <v>2053</v>
      </c>
      <c r="D104" s="303" t="s">
        <v>1847</v>
      </c>
      <c r="E104" s="303" t="s">
        <v>1973</v>
      </c>
      <c r="F104" s="303" t="s">
        <v>2044</v>
      </c>
      <c r="G104" s="303" t="s">
        <v>1862</v>
      </c>
      <c r="H104" s="303" t="s">
        <v>1856</v>
      </c>
      <c r="I104" s="303" t="s">
        <v>1852</v>
      </c>
      <c r="J104" s="304">
        <v>43192.666666666664</v>
      </c>
      <c r="K104" s="305">
        <v>43236.543055555558</v>
      </c>
    </row>
    <row r="105" spans="1:11" ht="29.5" thickBot="1" x14ac:dyDescent="0.4">
      <c r="A105" s="302">
        <v>2245684</v>
      </c>
      <c r="B105" s="303">
        <v>3</v>
      </c>
      <c r="C105" s="303" t="s">
        <v>2054</v>
      </c>
      <c r="D105" s="303" t="s">
        <v>1847</v>
      </c>
      <c r="E105" s="303" t="s">
        <v>1973</v>
      </c>
      <c r="F105" s="303" t="s">
        <v>2044</v>
      </c>
      <c r="G105" s="303" t="s">
        <v>1862</v>
      </c>
      <c r="H105" s="303" t="s">
        <v>1856</v>
      </c>
      <c r="I105" s="303" t="s">
        <v>1852</v>
      </c>
      <c r="J105" s="304">
        <v>43192.718055555553</v>
      </c>
      <c r="K105" s="305">
        <v>43236.540277777778</v>
      </c>
    </row>
    <row r="106" spans="1:11" ht="15" thickBot="1" x14ac:dyDescent="0.4">
      <c r="A106" s="298">
        <v>2245719</v>
      </c>
      <c r="B106" s="299">
        <v>3</v>
      </c>
      <c r="C106" s="299" t="s">
        <v>2055</v>
      </c>
      <c r="D106" s="299" t="s">
        <v>1847</v>
      </c>
      <c r="E106" s="299" t="s">
        <v>1973</v>
      </c>
      <c r="F106" s="299" t="s">
        <v>1849</v>
      </c>
      <c r="G106" s="299" t="s">
        <v>1862</v>
      </c>
      <c r="H106" s="299" t="s">
        <v>1985</v>
      </c>
      <c r="I106" s="299" t="s">
        <v>1874</v>
      </c>
      <c r="J106" s="300">
        <v>43192.742361111108</v>
      </c>
      <c r="K106" s="301">
        <v>43194.26458333333</v>
      </c>
    </row>
    <row r="107" spans="1:11" ht="15" thickBot="1" x14ac:dyDescent="0.4">
      <c r="A107" s="298">
        <v>2248461</v>
      </c>
      <c r="B107" s="299">
        <v>3</v>
      </c>
      <c r="C107" s="299" t="s">
        <v>2056</v>
      </c>
      <c r="D107" s="299" t="s">
        <v>1847</v>
      </c>
      <c r="E107" s="299" t="s">
        <v>1973</v>
      </c>
      <c r="F107" s="299" t="s">
        <v>1923</v>
      </c>
      <c r="G107" s="299" t="s">
        <v>1862</v>
      </c>
      <c r="H107" s="299" t="s">
        <v>2057</v>
      </c>
      <c r="I107" s="299" t="s">
        <v>1852</v>
      </c>
      <c r="J107" s="300">
        <v>43193.65625</v>
      </c>
      <c r="K107" s="301">
        <v>43320.693749999999</v>
      </c>
    </row>
    <row r="108" spans="1:11" ht="15" thickBot="1" x14ac:dyDescent="0.4">
      <c r="A108" s="302">
        <v>2262663</v>
      </c>
      <c r="B108" s="303">
        <v>3</v>
      </c>
      <c r="C108" s="303" t="s">
        <v>2058</v>
      </c>
      <c r="D108" s="303" t="s">
        <v>1847</v>
      </c>
      <c r="E108" s="303" t="s">
        <v>1973</v>
      </c>
      <c r="F108" s="303" t="s">
        <v>1849</v>
      </c>
      <c r="G108" s="303" t="s">
        <v>1862</v>
      </c>
      <c r="H108" s="303" t="s">
        <v>1856</v>
      </c>
      <c r="I108" s="303" t="s">
        <v>1852</v>
      </c>
      <c r="J108" s="304">
        <v>43200.543749999997</v>
      </c>
      <c r="K108" s="305">
        <v>43238.42291666667</v>
      </c>
    </row>
    <row r="109" spans="1:11" ht="29.5" thickBot="1" x14ac:dyDescent="0.4">
      <c r="A109" s="298">
        <v>2262752</v>
      </c>
      <c r="B109" s="299">
        <v>3</v>
      </c>
      <c r="C109" s="299" t="s">
        <v>2059</v>
      </c>
      <c r="D109" s="299" t="s">
        <v>2060</v>
      </c>
      <c r="E109" s="299" t="s">
        <v>1973</v>
      </c>
      <c r="F109" s="299" t="s">
        <v>1849</v>
      </c>
      <c r="G109" s="299" t="s">
        <v>1862</v>
      </c>
      <c r="H109" s="299"/>
      <c r="I109" s="299"/>
      <c r="J109" s="300">
        <v>43200.570833333331</v>
      </c>
      <c r="K109" s="308"/>
    </row>
    <row r="110" spans="1:11" ht="15" thickBot="1" x14ac:dyDescent="0.4">
      <c r="A110" s="298">
        <v>2267978</v>
      </c>
      <c r="B110" s="299">
        <v>3</v>
      </c>
      <c r="C110" s="299" t="s">
        <v>2061</v>
      </c>
      <c r="D110" s="299" t="s">
        <v>1915</v>
      </c>
      <c r="E110" s="299" t="s">
        <v>1973</v>
      </c>
      <c r="F110" s="299" t="s">
        <v>1849</v>
      </c>
      <c r="G110" s="299" t="s">
        <v>1862</v>
      </c>
      <c r="H110" s="299" t="s">
        <v>2025</v>
      </c>
      <c r="I110" s="299" t="s">
        <v>1860</v>
      </c>
      <c r="J110" s="300">
        <v>43202.453472222223</v>
      </c>
      <c r="K110" s="301">
        <v>43423.583333333336</v>
      </c>
    </row>
    <row r="111" spans="1:11" ht="15" thickBot="1" x14ac:dyDescent="0.4">
      <c r="A111" s="298">
        <v>2268746</v>
      </c>
      <c r="B111" s="299">
        <v>4</v>
      </c>
      <c r="C111" s="299" t="s">
        <v>2062</v>
      </c>
      <c r="D111" s="299" t="s">
        <v>1847</v>
      </c>
      <c r="E111" s="299" t="s">
        <v>1973</v>
      </c>
      <c r="F111" s="299" t="s">
        <v>1849</v>
      </c>
      <c r="G111" s="299" t="s">
        <v>1862</v>
      </c>
      <c r="H111" s="299" t="s">
        <v>1856</v>
      </c>
      <c r="I111" s="299" t="s">
        <v>1852</v>
      </c>
      <c r="J111" s="300">
        <v>43202.705555555556</v>
      </c>
      <c r="K111" s="301">
        <v>43236.538194444445</v>
      </c>
    </row>
    <row r="112" spans="1:11" ht="15" thickBot="1" x14ac:dyDescent="0.4">
      <c r="A112" s="302">
        <v>2268777</v>
      </c>
      <c r="B112" s="303">
        <v>3</v>
      </c>
      <c r="C112" s="303" t="s">
        <v>2063</v>
      </c>
      <c r="D112" s="303" t="s">
        <v>1962</v>
      </c>
      <c r="E112" s="303" t="s">
        <v>1973</v>
      </c>
      <c r="F112" s="303" t="s">
        <v>1849</v>
      </c>
      <c r="G112" s="303" t="s">
        <v>1862</v>
      </c>
      <c r="H112" s="303"/>
      <c r="I112" s="303"/>
      <c r="J112" s="304">
        <v>43202.725694444445</v>
      </c>
      <c r="K112" s="307"/>
    </row>
    <row r="113" spans="1:11" ht="29.5" thickBot="1" x14ac:dyDescent="0.4">
      <c r="A113" s="302">
        <v>2281334</v>
      </c>
      <c r="B113" s="303">
        <v>3</v>
      </c>
      <c r="C113" s="303" t="s">
        <v>2064</v>
      </c>
      <c r="D113" s="303" t="s">
        <v>1847</v>
      </c>
      <c r="E113" s="303" t="s">
        <v>1973</v>
      </c>
      <c r="F113" s="303" t="s">
        <v>1849</v>
      </c>
      <c r="G113" s="303" t="s">
        <v>2014</v>
      </c>
      <c r="H113" s="303" t="s">
        <v>2014</v>
      </c>
      <c r="I113" s="303" t="s">
        <v>1852</v>
      </c>
      <c r="J113" s="304">
        <v>43209.663888888892</v>
      </c>
      <c r="K113" s="305">
        <v>43229.509722222225</v>
      </c>
    </row>
    <row r="114" spans="1:11" ht="15" thickBot="1" x14ac:dyDescent="0.4">
      <c r="A114" s="298">
        <v>2290173</v>
      </c>
      <c r="B114" s="299">
        <v>3</v>
      </c>
      <c r="C114" s="299" t="s">
        <v>2065</v>
      </c>
      <c r="D114" s="299" t="s">
        <v>1847</v>
      </c>
      <c r="E114" s="299" t="s">
        <v>1973</v>
      </c>
      <c r="F114" s="299" t="s">
        <v>1849</v>
      </c>
      <c r="G114" s="299" t="s">
        <v>1859</v>
      </c>
      <c r="H114" s="299" t="s">
        <v>2066</v>
      </c>
      <c r="I114" s="299" t="s">
        <v>1868</v>
      </c>
      <c r="J114" s="300">
        <v>43214.755555555559</v>
      </c>
      <c r="K114" s="301">
        <v>43245.426388888889</v>
      </c>
    </row>
    <row r="115" spans="1:11" ht="29.5" thickBot="1" x14ac:dyDescent="0.4">
      <c r="A115" s="298">
        <v>2293732</v>
      </c>
      <c r="B115" s="299">
        <v>3</v>
      </c>
      <c r="C115" s="299" t="s">
        <v>2067</v>
      </c>
      <c r="D115" s="299" t="s">
        <v>1962</v>
      </c>
      <c r="E115" s="299" t="s">
        <v>1973</v>
      </c>
      <c r="F115" s="299" t="s">
        <v>1849</v>
      </c>
      <c r="G115" s="299" t="s">
        <v>2068</v>
      </c>
      <c r="H115" s="299"/>
      <c r="I115" s="299"/>
      <c r="J115" s="300">
        <v>43216.318055555559</v>
      </c>
      <c r="K115" s="308"/>
    </row>
    <row r="116" spans="1:11" ht="29.5" thickBot="1" x14ac:dyDescent="0.4">
      <c r="A116" s="302">
        <v>2306317</v>
      </c>
      <c r="B116" s="303">
        <v>3</v>
      </c>
      <c r="C116" s="303" t="s">
        <v>2069</v>
      </c>
      <c r="D116" s="303" t="s">
        <v>1962</v>
      </c>
      <c r="E116" s="303" t="s">
        <v>1973</v>
      </c>
      <c r="F116" s="303" t="s">
        <v>1984</v>
      </c>
      <c r="G116" s="303" t="s">
        <v>1851</v>
      </c>
      <c r="H116" s="303"/>
      <c r="I116" s="303"/>
      <c r="J116" s="304">
        <v>43223.59375</v>
      </c>
      <c r="K116" s="307"/>
    </row>
    <row r="117" spans="1:11" ht="29.5" thickBot="1" x14ac:dyDescent="0.4">
      <c r="A117" s="302">
        <v>2308108</v>
      </c>
      <c r="B117" s="303">
        <v>3</v>
      </c>
      <c r="C117" s="303" t="s">
        <v>2070</v>
      </c>
      <c r="D117" s="303" t="s">
        <v>1847</v>
      </c>
      <c r="E117" s="303" t="s">
        <v>1973</v>
      </c>
      <c r="F117" s="303" t="s">
        <v>2046</v>
      </c>
      <c r="G117" s="303" t="s">
        <v>1851</v>
      </c>
      <c r="H117" s="303" t="s">
        <v>1851</v>
      </c>
      <c r="I117" s="303" t="s">
        <v>1868</v>
      </c>
      <c r="J117" s="304">
        <v>43224.321527777778</v>
      </c>
      <c r="K117" s="305">
        <v>43237.615277777775</v>
      </c>
    </row>
    <row r="118" spans="1:11" ht="15" thickBot="1" x14ac:dyDescent="0.4">
      <c r="A118" s="298">
        <v>2316082</v>
      </c>
      <c r="B118" s="299">
        <v>3</v>
      </c>
      <c r="C118" s="299" t="s">
        <v>2071</v>
      </c>
      <c r="D118" s="299" t="s">
        <v>1962</v>
      </c>
      <c r="E118" s="299" t="s">
        <v>1973</v>
      </c>
      <c r="F118" s="299" t="s">
        <v>1849</v>
      </c>
      <c r="G118" s="299" t="s">
        <v>1877</v>
      </c>
      <c r="H118" s="299"/>
      <c r="I118" s="299"/>
      <c r="J118" s="300">
        <v>43228.654166666667</v>
      </c>
      <c r="K118" s="308"/>
    </row>
    <row r="119" spans="1:11" ht="29.5" thickBot="1" x14ac:dyDescent="0.4">
      <c r="A119" s="302">
        <v>2318691</v>
      </c>
      <c r="B119" s="303">
        <v>3</v>
      </c>
      <c r="C119" s="303" t="s">
        <v>2072</v>
      </c>
      <c r="D119" s="303" t="s">
        <v>1847</v>
      </c>
      <c r="E119" s="303" t="s">
        <v>2073</v>
      </c>
      <c r="F119" s="303" t="s">
        <v>2074</v>
      </c>
      <c r="G119" s="303" t="s">
        <v>1964</v>
      </c>
      <c r="H119" s="303" t="s">
        <v>1851</v>
      </c>
      <c r="I119" s="303" t="s">
        <v>1852</v>
      </c>
      <c r="J119" s="304">
        <v>43229.845833333333</v>
      </c>
      <c r="K119" s="305">
        <v>43264.411111111112</v>
      </c>
    </row>
    <row r="120" spans="1:11" ht="15" thickBot="1" x14ac:dyDescent="0.4">
      <c r="A120" s="302">
        <v>2328094</v>
      </c>
      <c r="B120" s="303">
        <v>4</v>
      </c>
      <c r="C120" s="303" t="s">
        <v>2075</v>
      </c>
      <c r="D120" s="303" t="s">
        <v>2060</v>
      </c>
      <c r="E120" s="303" t="s">
        <v>1973</v>
      </c>
      <c r="F120" s="303" t="s">
        <v>1849</v>
      </c>
      <c r="G120" s="303" t="s">
        <v>1856</v>
      </c>
      <c r="H120" s="303"/>
      <c r="I120" s="303"/>
      <c r="J120" s="304">
        <v>43235.619444444441</v>
      </c>
      <c r="K120" s="307"/>
    </row>
    <row r="121" spans="1:11" ht="29.5" thickBot="1" x14ac:dyDescent="0.4">
      <c r="A121" s="298">
        <v>2329779</v>
      </c>
      <c r="B121" s="299">
        <v>3</v>
      </c>
      <c r="C121" s="299" t="s">
        <v>2076</v>
      </c>
      <c r="D121" s="299" t="s">
        <v>1847</v>
      </c>
      <c r="E121" s="299" t="s">
        <v>1973</v>
      </c>
      <c r="F121" s="299" t="s">
        <v>1849</v>
      </c>
      <c r="G121" s="299" t="s">
        <v>1859</v>
      </c>
      <c r="H121" s="299" t="s">
        <v>2077</v>
      </c>
      <c r="I121" s="299" t="s">
        <v>1881</v>
      </c>
      <c r="J121" s="300">
        <v>43236.406944444447</v>
      </c>
      <c r="K121" s="301">
        <v>43243.449305555558</v>
      </c>
    </row>
    <row r="122" spans="1:11" ht="29.5" thickBot="1" x14ac:dyDescent="0.4">
      <c r="A122" s="298">
        <v>2341425</v>
      </c>
      <c r="B122" s="299">
        <v>3</v>
      </c>
      <c r="C122" s="299" t="s">
        <v>2078</v>
      </c>
      <c r="D122" s="299" t="s">
        <v>1847</v>
      </c>
      <c r="E122" s="299" t="s">
        <v>1973</v>
      </c>
      <c r="F122" s="299" t="s">
        <v>2046</v>
      </c>
      <c r="G122" s="299" t="s">
        <v>1887</v>
      </c>
      <c r="H122" s="299" t="s">
        <v>1877</v>
      </c>
      <c r="I122" s="299" t="s">
        <v>1852</v>
      </c>
      <c r="J122" s="300">
        <v>43242.63958333333</v>
      </c>
      <c r="K122" s="301">
        <v>43252.451388888891</v>
      </c>
    </row>
    <row r="123" spans="1:11" ht="29.5" thickBot="1" x14ac:dyDescent="0.4">
      <c r="A123" s="302">
        <v>2367917</v>
      </c>
      <c r="B123" s="303">
        <v>3</v>
      </c>
      <c r="C123" s="303" t="s">
        <v>2079</v>
      </c>
      <c r="D123" s="303" t="s">
        <v>1962</v>
      </c>
      <c r="E123" s="303" t="s">
        <v>1973</v>
      </c>
      <c r="F123" s="303" t="s">
        <v>2080</v>
      </c>
      <c r="G123" s="303" t="s">
        <v>1887</v>
      </c>
      <c r="H123" s="303"/>
      <c r="I123" s="303"/>
      <c r="J123" s="304">
        <v>43256.582638888889</v>
      </c>
      <c r="K123" s="307"/>
    </row>
    <row r="124" spans="1:11" ht="29.5" thickBot="1" x14ac:dyDescent="0.4">
      <c r="A124" s="298">
        <v>2367972</v>
      </c>
      <c r="B124" s="299">
        <v>3</v>
      </c>
      <c r="C124" s="299" t="s">
        <v>2081</v>
      </c>
      <c r="D124" s="299" t="s">
        <v>1847</v>
      </c>
      <c r="E124" s="299" t="s">
        <v>1973</v>
      </c>
      <c r="F124" s="299" t="s">
        <v>2080</v>
      </c>
      <c r="G124" s="299" t="s">
        <v>1862</v>
      </c>
      <c r="H124" s="299" t="s">
        <v>1851</v>
      </c>
      <c r="I124" s="299" t="s">
        <v>1852</v>
      </c>
      <c r="J124" s="300">
        <v>43256.598611111112</v>
      </c>
      <c r="K124" s="301">
        <v>43277.59652777778</v>
      </c>
    </row>
    <row r="125" spans="1:11" ht="29.5" thickBot="1" x14ac:dyDescent="0.4">
      <c r="A125" s="302">
        <v>2367991</v>
      </c>
      <c r="B125" s="303">
        <v>3</v>
      </c>
      <c r="C125" s="303" t="s">
        <v>2082</v>
      </c>
      <c r="D125" s="303" t="s">
        <v>1847</v>
      </c>
      <c r="E125" s="303" t="s">
        <v>1973</v>
      </c>
      <c r="F125" s="303" t="s">
        <v>2021</v>
      </c>
      <c r="G125" s="303" t="s">
        <v>1862</v>
      </c>
      <c r="H125" s="303" t="s">
        <v>1851</v>
      </c>
      <c r="I125" s="303" t="s">
        <v>1852</v>
      </c>
      <c r="J125" s="304">
        <v>43256.604166666664</v>
      </c>
      <c r="K125" s="305">
        <v>43276.380555555559</v>
      </c>
    </row>
    <row r="126" spans="1:11" ht="15" thickBot="1" x14ac:dyDescent="0.4">
      <c r="A126" s="298">
        <v>2368624</v>
      </c>
      <c r="B126" s="299">
        <v>3</v>
      </c>
      <c r="C126" s="299" t="s">
        <v>2083</v>
      </c>
      <c r="D126" s="299" t="s">
        <v>2060</v>
      </c>
      <c r="E126" s="299" t="s">
        <v>2084</v>
      </c>
      <c r="F126" s="299" t="s">
        <v>1849</v>
      </c>
      <c r="G126" s="299" t="s">
        <v>1862</v>
      </c>
      <c r="H126" s="299"/>
      <c r="I126" s="299"/>
      <c r="J126" s="300">
        <v>43256.870138888888</v>
      </c>
      <c r="K126" s="308"/>
    </row>
    <row r="127" spans="1:11" ht="29.5" thickBot="1" x14ac:dyDescent="0.4">
      <c r="A127" s="302">
        <v>2369530</v>
      </c>
      <c r="B127" s="303">
        <v>3</v>
      </c>
      <c r="C127" s="303" t="s">
        <v>2085</v>
      </c>
      <c r="D127" s="303" t="s">
        <v>1847</v>
      </c>
      <c r="E127" s="303" t="s">
        <v>1973</v>
      </c>
      <c r="F127" s="303" t="s">
        <v>2086</v>
      </c>
      <c r="G127" s="303" t="s">
        <v>1856</v>
      </c>
      <c r="H127" s="303" t="s">
        <v>2014</v>
      </c>
      <c r="I127" s="303" t="s">
        <v>1874</v>
      </c>
      <c r="J127" s="304">
        <v>43257.397222222222</v>
      </c>
      <c r="K127" s="305">
        <v>43334.640277777777</v>
      </c>
    </row>
    <row r="128" spans="1:11" ht="15" thickBot="1" x14ac:dyDescent="0.4">
      <c r="A128" s="302">
        <v>2372023</v>
      </c>
      <c r="B128" s="303">
        <v>3</v>
      </c>
      <c r="C128" s="303" t="s">
        <v>2087</v>
      </c>
      <c r="D128" s="303" t="s">
        <v>1847</v>
      </c>
      <c r="E128" s="303" t="s">
        <v>1973</v>
      </c>
      <c r="F128" s="303" t="s">
        <v>1849</v>
      </c>
      <c r="G128" s="303" t="s">
        <v>1985</v>
      </c>
      <c r="H128" s="303" t="s">
        <v>1926</v>
      </c>
      <c r="I128" s="303" t="s">
        <v>1852</v>
      </c>
      <c r="J128" s="304">
        <v>43258.348611111112</v>
      </c>
      <c r="K128" s="305">
        <v>43314.886111111111</v>
      </c>
    </row>
    <row r="129" spans="1:11" ht="15" thickBot="1" x14ac:dyDescent="0.4">
      <c r="A129" s="298">
        <v>2372042</v>
      </c>
      <c r="B129" s="299">
        <v>3</v>
      </c>
      <c r="C129" s="299" t="s">
        <v>2088</v>
      </c>
      <c r="D129" s="299" t="s">
        <v>1847</v>
      </c>
      <c r="E129" s="299" t="s">
        <v>1973</v>
      </c>
      <c r="F129" s="299" t="s">
        <v>1849</v>
      </c>
      <c r="G129" s="299" t="s">
        <v>1985</v>
      </c>
      <c r="H129" s="299" t="s">
        <v>2057</v>
      </c>
      <c r="I129" s="299" t="s">
        <v>1852</v>
      </c>
      <c r="J129" s="300">
        <v>43258.361111111109</v>
      </c>
      <c r="K129" s="301">
        <v>43325.684027777781</v>
      </c>
    </row>
    <row r="130" spans="1:11" ht="15" thickBot="1" x14ac:dyDescent="0.4">
      <c r="A130" s="302">
        <v>2372314</v>
      </c>
      <c r="B130" s="303">
        <v>3</v>
      </c>
      <c r="C130" s="303" t="s">
        <v>2089</v>
      </c>
      <c r="D130" s="303" t="s">
        <v>1962</v>
      </c>
      <c r="E130" s="303" t="s">
        <v>1973</v>
      </c>
      <c r="F130" s="303" t="s">
        <v>1849</v>
      </c>
      <c r="G130" s="303" t="s">
        <v>1918</v>
      </c>
      <c r="H130" s="303"/>
      <c r="I130" s="303"/>
      <c r="J130" s="304">
        <v>43258.459027777775</v>
      </c>
      <c r="K130" s="307"/>
    </row>
    <row r="131" spans="1:11" ht="29.5" thickBot="1" x14ac:dyDescent="0.4">
      <c r="A131" s="298">
        <v>2374398</v>
      </c>
      <c r="B131" s="299">
        <v>3</v>
      </c>
      <c r="C131" s="299" t="s">
        <v>2090</v>
      </c>
      <c r="D131" s="299" t="s">
        <v>1847</v>
      </c>
      <c r="E131" s="299" t="s">
        <v>1973</v>
      </c>
      <c r="F131" s="299" t="s">
        <v>2074</v>
      </c>
      <c r="G131" s="299" t="s">
        <v>1859</v>
      </c>
      <c r="H131" s="299" t="s">
        <v>1859</v>
      </c>
      <c r="I131" s="299" t="s">
        <v>1852</v>
      </c>
      <c r="J131" s="300">
        <v>43259.40625</v>
      </c>
      <c r="K131" s="301">
        <v>43327.642361111109</v>
      </c>
    </row>
    <row r="132" spans="1:11" ht="44" thickBot="1" x14ac:dyDescent="0.4">
      <c r="A132" s="302">
        <v>2378530</v>
      </c>
      <c r="B132" s="303">
        <v>4</v>
      </c>
      <c r="C132" s="303" t="s">
        <v>2091</v>
      </c>
      <c r="D132" s="303" t="s">
        <v>1962</v>
      </c>
      <c r="E132" s="303" t="s">
        <v>2092</v>
      </c>
      <c r="F132" s="303" t="s">
        <v>1849</v>
      </c>
      <c r="G132" s="303" t="s">
        <v>2029</v>
      </c>
      <c r="H132" s="303"/>
      <c r="I132" s="303"/>
      <c r="J132" s="304">
        <v>43262.716666666667</v>
      </c>
      <c r="K132" s="307"/>
    </row>
    <row r="133" spans="1:11" ht="44" thickBot="1" x14ac:dyDescent="0.4">
      <c r="A133" s="298">
        <v>2378547</v>
      </c>
      <c r="B133" s="299">
        <v>4</v>
      </c>
      <c r="C133" s="299" t="s">
        <v>2093</v>
      </c>
      <c r="D133" s="299" t="s">
        <v>1847</v>
      </c>
      <c r="E133" s="299" t="s">
        <v>2094</v>
      </c>
      <c r="F133" s="299" t="s">
        <v>1849</v>
      </c>
      <c r="G133" s="299" t="s">
        <v>2029</v>
      </c>
      <c r="H133" s="299" t="s">
        <v>1859</v>
      </c>
      <c r="I133" s="299" t="s">
        <v>1852</v>
      </c>
      <c r="J133" s="300">
        <v>43262.720138888886</v>
      </c>
      <c r="K133" s="301">
        <v>43280.652083333334</v>
      </c>
    </row>
    <row r="134" spans="1:11" ht="29.5" thickBot="1" x14ac:dyDescent="0.4">
      <c r="A134" s="298">
        <v>2391047</v>
      </c>
      <c r="B134" s="299">
        <v>4</v>
      </c>
      <c r="C134" s="299" t="s">
        <v>2095</v>
      </c>
      <c r="D134" s="299" t="s">
        <v>1847</v>
      </c>
      <c r="E134" s="299" t="s">
        <v>2096</v>
      </c>
      <c r="F134" s="299" t="s">
        <v>2021</v>
      </c>
      <c r="G134" s="299" t="s">
        <v>1851</v>
      </c>
      <c r="H134" s="299" t="s">
        <v>1863</v>
      </c>
      <c r="I134" s="299" t="s">
        <v>1852</v>
      </c>
      <c r="J134" s="300">
        <v>43269.446527777778</v>
      </c>
      <c r="K134" s="301">
        <v>43364.622916666667</v>
      </c>
    </row>
    <row r="135" spans="1:11" ht="29.5" thickBot="1" x14ac:dyDescent="0.4">
      <c r="A135" s="302">
        <v>2391054</v>
      </c>
      <c r="B135" s="303">
        <v>4</v>
      </c>
      <c r="C135" s="303" t="s">
        <v>2097</v>
      </c>
      <c r="D135" s="303" t="s">
        <v>1962</v>
      </c>
      <c r="E135" s="303" t="s">
        <v>2096</v>
      </c>
      <c r="F135" s="303" t="s">
        <v>2021</v>
      </c>
      <c r="G135" s="303" t="s">
        <v>1851</v>
      </c>
      <c r="H135" s="303"/>
      <c r="I135" s="303"/>
      <c r="J135" s="304">
        <v>43269.448611111111</v>
      </c>
      <c r="K135" s="307"/>
    </row>
    <row r="136" spans="1:11" ht="29.5" thickBot="1" x14ac:dyDescent="0.4">
      <c r="A136" s="302">
        <v>2391753</v>
      </c>
      <c r="B136" s="303">
        <v>3</v>
      </c>
      <c r="C136" s="303" t="s">
        <v>2098</v>
      </c>
      <c r="D136" s="303" t="s">
        <v>1847</v>
      </c>
      <c r="E136" s="303" t="s">
        <v>1973</v>
      </c>
      <c r="F136" s="303" t="s">
        <v>2021</v>
      </c>
      <c r="G136" s="303" t="s">
        <v>2014</v>
      </c>
      <c r="H136" s="303" t="s">
        <v>2014</v>
      </c>
      <c r="I136" s="303" t="s">
        <v>1852</v>
      </c>
      <c r="J136" s="304">
        <v>43269.638888888891</v>
      </c>
      <c r="K136" s="305">
        <v>43273.493055555555</v>
      </c>
    </row>
    <row r="137" spans="1:11" ht="15" thickBot="1" x14ac:dyDescent="0.4">
      <c r="A137" s="298">
        <v>2392320</v>
      </c>
      <c r="B137" s="299">
        <v>4</v>
      </c>
      <c r="C137" s="299" t="s">
        <v>2099</v>
      </c>
      <c r="D137" s="299" t="s">
        <v>1847</v>
      </c>
      <c r="E137" s="299" t="s">
        <v>1973</v>
      </c>
      <c r="F137" s="299" t="s">
        <v>1849</v>
      </c>
      <c r="G137" s="299" t="s">
        <v>1863</v>
      </c>
      <c r="H137" s="299" t="s">
        <v>1863</v>
      </c>
      <c r="I137" s="299" t="s">
        <v>1881</v>
      </c>
      <c r="J137" s="300">
        <v>43269.972222222219</v>
      </c>
      <c r="K137" s="301">
        <v>43364.623611111114</v>
      </c>
    </row>
    <row r="138" spans="1:11" ht="15" thickBot="1" x14ac:dyDescent="0.4">
      <c r="A138" s="302">
        <v>2394118</v>
      </c>
      <c r="B138" s="303">
        <v>4</v>
      </c>
      <c r="C138" s="303" t="s">
        <v>2100</v>
      </c>
      <c r="D138" s="303" t="s">
        <v>1847</v>
      </c>
      <c r="E138" s="303" t="s">
        <v>1973</v>
      </c>
      <c r="F138" s="303" t="s">
        <v>1849</v>
      </c>
      <c r="G138" s="303" t="s">
        <v>1863</v>
      </c>
      <c r="H138" s="303" t="s">
        <v>1863</v>
      </c>
      <c r="I138" s="303" t="s">
        <v>1881</v>
      </c>
      <c r="J138" s="304">
        <v>43270.621527777781</v>
      </c>
      <c r="K138" s="305">
        <v>43364.622916666667</v>
      </c>
    </row>
    <row r="139" spans="1:11" ht="15" thickBot="1" x14ac:dyDescent="0.4">
      <c r="A139" s="298">
        <v>2394646</v>
      </c>
      <c r="B139" s="299">
        <v>4</v>
      </c>
      <c r="C139" s="299" t="s">
        <v>2101</v>
      </c>
      <c r="D139" s="299" t="s">
        <v>1847</v>
      </c>
      <c r="E139" s="299" t="s">
        <v>1973</v>
      </c>
      <c r="F139" s="299" t="s">
        <v>1849</v>
      </c>
      <c r="G139" s="299" t="s">
        <v>2014</v>
      </c>
      <c r="H139" s="299" t="s">
        <v>2014</v>
      </c>
      <c r="I139" s="299" t="s">
        <v>1852</v>
      </c>
      <c r="J139" s="300">
        <v>43270.732638888891</v>
      </c>
      <c r="K139" s="301">
        <v>43273.493750000001</v>
      </c>
    </row>
    <row r="140" spans="1:11" ht="15" thickBot="1" x14ac:dyDescent="0.4">
      <c r="A140" s="298">
        <v>2396267</v>
      </c>
      <c r="B140" s="299">
        <v>3</v>
      </c>
      <c r="C140" s="299" t="s">
        <v>2102</v>
      </c>
      <c r="D140" s="299" t="s">
        <v>1847</v>
      </c>
      <c r="E140" s="299" t="s">
        <v>1973</v>
      </c>
      <c r="F140" s="299" t="s">
        <v>1917</v>
      </c>
      <c r="G140" s="299" t="s">
        <v>1887</v>
      </c>
      <c r="H140" s="299" t="s">
        <v>1887</v>
      </c>
      <c r="I140" s="299" t="s">
        <v>1881</v>
      </c>
      <c r="J140" s="300">
        <v>43271.455555555556</v>
      </c>
      <c r="K140" s="301">
        <v>43301.609027777777</v>
      </c>
    </row>
    <row r="141" spans="1:11" ht="15" thickBot="1" x14ac:dyDescent="0.4">
      <c r="A141" s="302">
        <v>2396888</v>
      </c>
      <c r="B141" s="303">
        <v>4</v>
      </c>
      <c r="C141" s="303" t="s">
        <v>2103</v>
      </c>
      <c r="D141" s="303" t="s">
        <v>1847</v>
      </c>
      <c r="E141" s="303" t="s">
        <v>1973</v>
      </c>
      <c r="F141" s="303" t="s">
        <v>1849</v>
      </c>
      <c r="G141" s="303" t="s">
        <v>2014</v>
      </c>
      <c r="H141" s="303" t="s">
        <v>2014</v>
      </c>
      <c r="I141" s="303" t="s">
        <v>1852</v>
      </c>
      <c r="J141" s="304">
        <v>43271.621527777781</v>
      </c>
      <c r="K141" s="305">
        <v>43273.493750000001</v>
      </c>
    </row>
    <row r="142" spans="1:11" ht="15" thickBot="1" x14ac:dyDescent="0.4">
      <c r="A142" s="298">
        <v>2397230</v>
      </c>
      <c r="B142" s="299">
        <v>4</v>
      </c>
      <c r="C142" s="299" t="s">
        <v>2104</v>
      </c>
      <c r="D142" s="299" t="s">
        <v>1847</v>
      </c>
      <c r="E142" s="299" t="s">
        <v>1973</v>
      </c>
      <c r="F142" s="299" t="s">
        <v>1849</v>
      </c>
      <c r="G142" s="299" t="s">
        <v>2014</v>
      </c>
      <c r="H142" s="299" t="s">
        <v>2014</v>
      </c>
      <c r="I142" s="299" t="s">
        <v>1852</v>
      </c>
      <c r="J142" s="300">
        <v>43271.707638888889</v>
      </c>
      <c r="K142" s="301">
        <v>43273.493750000001</v>
      </c>
    </row>
    <row r="143" spans="1:11" ht="15" thickBot="1" x14ac:dyDescent="0.4">
      <c r="A143" s="302">
        <v>2397237</v>
      </c>
      <c r="B143" s="303">
        <v>4</v>
      </c>
      <c r="C143" s="303" t="s">
        <v>2105</v>
      </c>
      <c r="D143" s="303" t="s">
        <v>1847</v>
      </c>
      <c r="E143" s="303" t="s">
        <v>1973</v>
      </c>
      <c r="F143" s="303" t="s">
        <v>1849</v>
      </c>
      <c r="G143" s="303" t="s">
        <v>2014</v>
      </c>
      <c r="H143" s="303" t="s">
        <v>2014</v>
      </c>
      <c r="I143" s="303" t="s">
        <v>1852</v>
      </c>
      <c r="J143" s="304">
        <v>43271.710416666669</v>
      </c>
      <c r="K143" s="305">
        <v>43273.493750000001</v>
      </c>
    </row>
    <row r="144" spans="1:11" ht="15" thickBot="1" x14ac:dyDescent="0.4">
      <c r="A144" s="298">
        <v>2397241</v>
      </c>
      <c r="B144" s="299">
        <v>4</v>
      </c>
      <c r="C144" s="299" t="s">
        <v>2106</v>
      </c>
      <c r="D144" s="299" t="s">
        <v>1847</v>
      </c>
      <c r="E144" s="299" t="s">
        <v>1973</v>
      </c>
      <c r="F144" s="299" t="s">
        <v>1849</v>
      </c>
      <c r="G144" s="299" t="s">
        <v>2014</v>
      </c>
      <c r="H144" s="299" t="s">
        <v>2014</v>
      </c>
      <c r="I144" s="299" t="s">
        <v>1852</v>
      </c>
      <c r="J144" s="300">
        <v>43271.712500000001</v>
      </c>
      <c r="K144" s="301">
        <v>43273.493750000001</v>
      </c>
    </row>
    <row r="145" spans="1:11" ht="15" thickBot="1" x14ac:dyDescent="0.4">
      <c r="A145" s="302">
        <v>2397243</v>
      </c>
      <c r="B145" s="303">
        <v>4</v>
      </c>
      <c r="C145" s="303" t="s">
        <v>2107</v>
      </c>
      <c r="D145" s="303" t="s">
        <v>1847</v>
      </c>
      <c r="E145" s="303" t="s">
        <v>1973</v>
      </c>
      <c r="F145" s="303" t="s">
        <v>1849</v>
      </c>
      <c r="G145" s="303" t="s">
        <v>2014</v>
      </c>
      <c r="H145" s="303" t="s">
        <v>2014</v>
      </c>
      <c r="I145" s="303" t="s">
        <v>1852</v>
      </c>
      <c r="J145" s="304">
        <v>43271.713194444441</v>
      </c>
      <c r="K145" s="305">
        <v>43273.493750000001</v>
      </c>
    </row>
    <row r="146" spans="1:11" ht="15" thickBot="1" x14ac:dyDescent="0.4">
      <c r="A146" s="298">
        <v>2397336</v>
      </c>
      <c r="B146" s="299">
        <v>4</v>
      </c>
      <c r="C146" s="299" t="s">
        <v>2108</v>
      </c>
      <c r="D146" s="299" t="s">
        <v>1847</v>
      </c>
      <c r="E146" s="299" t="s">
        <v>1973</v>
      </c>
      <c r="F146" s="299" t="s">
        <v>1849</v>
      </c>
      <c r="G146" s="299" t="s">
        <v>2014</v>
      </c>
      <c r="H146" s="299" t="s">
        <v>2014</v>
      </c>
      <c r="I146" s="299" t="s">
        <v>1852</v>
      </c>
      <c r="J146" s="300">
        <v>43271.754166666666</v>
      </c>
      <c r="K146" s="301">
        <v>43273.493750000001</v>
      </c>
    </row>
    <row r="147" spans="1:11" ht="29.5" thickBot="1" x14ac:dyDescent="0.4">
      <c r="A147" s="302">
        <v>2399614</v>
      </c>
      <c r="B147" s="303">
        <v>4</v>
      </c>
      <c r="C147" s="303" t="s">
        <v>2109</v>
      </c>
      <c r="D147" s="303" t="s">
        <v>1962</v>
      </c>
      <c r="E147" s="303" t="s">
        <v>2110</v>
      </c>
      <c r="F147" s="303" t="s">
        <v>2111</v>
      </c>
      <c r="G147" s="303" t="s">
        <v>1856</v>
      </c>
      <c r="H147" s="303"/>
      <c r="I147" s="303"/>
      <c r="J147" s="304">
        <v>43272.681944444441</v>
      </c>
      <c r="K147" s="307"/>
    </row>
    <row r="148" spans="1:11" ht="15" thickBot="1" x14ac:dyDescent="0.4">
      <c r="A148" s="302">
        <v>2401606</v>
      </c>
      <c r="B148" s="303">
        <v>3</v>
      </c>
      <c r="C148" s="303" t="s">
        <v>2112</v>
      </c>
      <c r="D148" s="303" t="s">
        <v>1962</v>
      </c>
      <c r="E148" s="303" t="s">
        <v>1973</v>
      </c>
      <c r="F148" s="303" t="s">
        <v>1849</v>
      </c>
      <c r="G148" s="303" t="s">
        <v>1985</v>
      </c>
      <c r="H148" s="303"/>
      <c r="I148" s="303"/>
      <c r="J148" s="304">
        <v>43273.581250000003</v>
      </c>
      <c r="K148" s="307"/>
    </row>
    <row r="149" spans="1:11" ht="15" thickBot="1" x14ac:dyDescent="0.4">
      <c r="A149" s="302">
        <v>2404568</v>
      </c>
      <c r="B149" s="303">
        <v>3</v>
      </c>
      <c r="C149" s="303" t="s">
        <v>2113</v>
      </c>
      <c r="D149" s="303" t="s">
        <v>1847</v>
      </c>
      <c r="E149" s="303" t="s">
        <v>1973</v>
      </c>
      <c r="F149" s="303" t="s">
        <v>1849</v>
      </c>
      <c r="G149" s="303" t="s">
        <v>1862</v>
      </c>
      <c r="H149" s="303" t="s">
        <v>1862</v>
      </c>
      <c r="I149" s="303" t="s">
        <v>1852</v>
      </c>
      <c r="J149" s="304">
        <v>43276.458333333336</v>
      </c>
      <c r="K149" s="305">
        <v>43361.59652777778</v>
      </c>
    </row>
    <row r="150" spans="1:11" ht="15" thickBot="1" x14ac:dyDescent="0.4">
      <c r="A150" s="298">
        <v>2404927</v>
      </c>
      <c r="B150" s="299">
        <v>3</v>
      </c>
      <c r="C150" s="299" t="s">
        <v>2114</v>
      </c>
      <c r="D150" s="299" t="s">
        <v>1847</v>
      </c>
      <c r="E150" s="299" t="s">
        <v>1973</v>
      </c>
      <c r="F150" s="299" t="s">
        <v>1849</v>
      </c>
      <c r="G150" s="299" t="s">
        <v>1877</v>
      </c>
      <c r="H150" s="299" t="s">
        <v>1851</v>
      </c>
      <c r="I150" s="299" t="s">
        <v>1852</v>
      </c>
      <c r="J150" s="300">
        <v>43276.55</v>
      </c>
      <c r="K150" s="301">
        <v>43299.649305555555</v>
      </c>
    </row>
    <row r="151" spans="1:11" ht="15" thickBot="1" x14ac:dyDescent="0.4">
      <c r="A151" s="298">
        <v>2414877</v>
      </c>
      <c r="B151" s="299">
        <v>3</v>
      </c>
      <c r="C151" s="299" t="s">
        <v>2115</v>
      </c>
      <c r="D151" s="299" t="s">
        <v>1847</v>
      </c>
      <c r="E151" s="299" t="s">
        <v>1973</v>
      </c>
      <c r="F151" s="299" t="s">
        <v>1849</v>
      </c>
      <c r="G151" s="299" t="s">
        <v>1985</v>
      </c>
      <c r="H151" s="299" t="s">
        <v>1877</v>
      </c>
      <c r="I151" s="299" t="s">
        <v>1852</v>
      </c>
      <c r="J151" s="300">
        <v>43280.665972222225</v>
      </c>
      <c r="K151" s="301">
        <v>43286.320138888892</v>
      </c>
    </row>
    <row r="152" spans="1:11" ht="29.5" thickBot="1" x14ac:dyDescent="0.4">
      <c r="A152" s="298">
        <v>2424846</v>
      </c>
      <c r="B152" s="299">
        <v>3</v>
      </c>
      <c r="C152" s="299" t="s">
        <v>2116</v>
      </c>
      <c r="D152" s="299" t="s">
        <v>1962</v>
      </c>
      <c r="E152" s="299" t="s">
        <v>1973</v>
      </c>
      <c r="F152" s="299" t="s">
        <v>2111</v>
      </c>
      <c r="G152" s="299" t="s">
        <v>1918</v>
      </c>
      <c r="H152" s="299"/>
      <c r="I152" s="299"/>
      <c r="J152" s="300">
        <v>43287.440972222219</v>
      </c>
      <c r="K152" s="308"/>
    </row>
    <row r="153" spans="1:11" ht="29.5" thickBot="1" x14ac:dyDescent="0.4">
      <c r="A153" s="302">
        <v>2425522</v>
      </c>
      <c r="B153" s="303">
        <v>3</v>
      </c>
      <c r="C153" s="303" t="s">
        <v>2117</v>
      </c>
      <c r="D153" s="303" t="s">
        <v>1962</v>
      </c>
      <c r="E153" s="303" t="s">
        <v>1973</v>
      </c>
      <c r="F153" s="303" t="s">
        <v>2111</v>
      </c>
      <c r="G153" s="303" t="s">
        <v>1918</v>
      </c>
      <c r="H153" s="303"/>
      <c r="I153" s="303"/>
      <c r="J153" s="304">
        <v>43287.728472222225</v>
      </c>
      <c r="K153" s="307"/>
    </row>
    <row r="154" spans="1:11" ht="44" thickBot="1" x14ac:dyDescent="0.4">
      <c r="A154" s="298">
        <v>2427939</v>
      </c>
      <c r="B154" s="299">
        <v>4</v>
      </c>
      <c r="C154" s="299" t="s">
        <v>2093</v>
      </c>
      <c r="D154" s="299" t="s">
        <v>1962</v>
      </c>
      <c r="E154" s="299" t="s">
        <v>2094</v>
      </c>
      <c r="F154" s="299" t="s">
        <v>1849</v>
      </c>
      <c r="G154" s="299" t="s">
        <v>2029</v>
      </c>
      <c r="H154" s="299"/>
      <c r="I154" s="299"/>
      <c r="J154" s="300">
        <v>43290.598611111112</v>
      </c>
      <c r="K154" s="308"/>
    </row>
    <row r="155" spans="1:11" ht="29.5" thickBot="1" x14ac:dyDescent="0.4">
      <c r="A155" s="302">
        <v>2446248</v>
      </c>
      <c r="B155" s="303">
        <v>3</v>
      </c>
      <c r="C155" s="303" t="s">
        <v>2118</v>
      </c>
      <c r="D155" s="303" t="s">
        <v>1962</v>
      </c>
      <c r="E155" s="303" t="s">
        <v>1973</v>
      </c>
      <c r="F155" s="303" t="s">
        <v>2086</v>
      </c>
      <c r="G155" s="303" t="s">
        <v>1851</v>
      </c>
      <c r="H155" s="303"/>
      <c r="I155" s="303"/>
      <c r="J155" s="304">
        <v>43300.383333333331</v>
      </c>
      <c r="K155" s="307"/>
    </row>
    <row r="156" spans="1:11" ht="15" thickBot="1" x14ac:dyDescent="0.4">
      <c r="A156" s="302">
        <v>2457809</v>
      </c>
      <c r="B156" s="303">
        <v>3</v>
      </c>
      <c r="C156" s="303" t="s">
        <v>2119</v>
      </c>
      <c r="D156" s="303" t="s">
        <v>1962</v>
      </c>
      <c r="E156" s="303" t="s">
        <v>1973</v>
      </c>
      <c r="F156" s="303" t="s">
        <v>1849</v>
      </c>
      <c r="G156" s="303" t="s">
        <v>1862</v>
      </c>
      <c r="H156" s="303"/>
      <c r="I156" s="303"/>
      <c r="J156" s="304">
        <v>43306.745138888888</v>
      </c>
      <c r="K156" s="307"/>
    </row>
    <row r="157" spans="1:11" ht="29.5" thickBot="1" x14ac:dyDescent="0.4">
      <c r="A157" s="298">
        <v>2459809</v>
      </c>
      <c r="B157" s="299">
        <v>3</v>
      </c>
      <c r="C157" s="299" t="s">
        <v>2120</v>
      </c>
      <c r="D157" s="299" t="s">
        <v>1962</v>
      </c>
      <c r="E157" s="299" t="s">
        <v>2084</v>
      </c>
      <c r="F157" s="299" t="s">
        <v>1849</v>
      </c>
      <c r="G157" s="299" t="s">
        <v>2025</v>
      </c>
      <c r="H157" s="299"/>
      <c r="I157" s="299"/>
      <c r="J157" s="300">
        <v>43307.421527777777</v>
      </c>
      <c r="K157" s="308"/>
    </row>
    <row r="158" spans="1:11" ht="29.5" thickBot="1" x14ac:dyDescent="0.4">
      <c r="A158" s="298">
        <v>2473751</v>
      </c>
      <c r="B158" s="299">
        <v>3</v>
      </c>
      <c r="C158" s="299" t="s">
        <v>2121</v>
      </c>
      <c r="D158" s="299" t="s">
        <v>1847</v>
      </c>
      <c r="E158" s="299" t="s">
        <v>1973</v>
      </c>
      <c r="F158" s="299" t="s">
        <v>1849</v>
      </c>
      <c r="G158" s="299" t="s">
        <v>2025</v>
      </c>
      <c r="H158" s="299" t="s">
        <v>2025</v>
      </c>
      <c r="I158" s="299" t="s">
        <v>1881</v>
      </c>
      <c r="J158" s="300">
        <v>43313.405555555553</v>
      </c>
      <c r="K158" s="301">
        <v>43364.532638888886</v>
      </c>
    </row>
    <row r="159" spans="1:11" ht="15" thickBot="1" x14ac:dyDescent="0.4">
      <c r="A159" s="302">
        <v>2477798</v>
      </c>
      <c r="B159" s="303">
        <v>3</v>
      </c>
      <c r="C159" s="303" t="s">
        <v>2122</v>
      </c>
      <c r="D159" s="303" t="s">
        <v>1915</v>
      </c>
      <c r="E159" s="303" t="s">
        <v>1973</v>
      </c>
      <c r="F159" s="303" t="s">
        <v>1849</v>
      </c>
      <c r="G159" s="303" t="s">
        <v>1862</v>
      </c>
      <c r="H159" s="303" t="s">
        <v>2123</v>
      </c>
      <c r="I159" s="303" t="s">
        <v>1881</v>
      </c>
      <c r="J159" s="304">
        <v>43314.927083333336</v>
      </c>
      <c r="K159" s="305">
        <v>43417.643750000003</v>
      </c>
    </row>
    <row r="160" spans="1:11" ht="44" thickBot="1" x14ac:dyDescent="0.4">
      <c r="A160" s="302">
        <v>2481989</v>
      </c>
      <c r="B160" s="303">
        <v>3</v>
      </c>
      <c r="C160" s="303" t="s">
        <v>2124</v>
      </c>
      <c r="D160" s="303" t="s">
        <v>1962</v>
      </c>
      <c r="E160" s="303" t="s">
        <v>2125</v>
      </c>
      <c r="F160" s="303" t="s">
        <v>1849</v>
      </c>
      <c r="G160" s="303" t="s">
        <v>2029</v>
      </c>
      <c r="H160" s="303"/>
      <c r="I160" s="303"/>
      <c r="J160" s="304">
        <v>43318.523611111108</v>
      </c>
      <c r="K160" s="307"/>
    </row>
    <row r="161" spans="1:11" ht="15" thickBot="1" x14ac:dyDescent="0.4">
      <c r="A161" s="298">
        <v>2494161</v>
      </c>
      <c r="B161" s="299">
        <v>3</v>
      </c>
      <c r="C161" s="299" t="s">
        <v>2126</v>
      </c>
      <c r="D161" s="299" t="s">
        <v>1962</v>
      </c>
      <c r="E161" s="299" t="s">
        <v>2127</v>
      </c>
      <c r="F161" s="299" t="s">
        <v>1917</v>
      </c>
      <c r="G161" s="299" t="s">
        <v>1926</v>
      </c>
      <c r="H161" s="299"/>
      <c r="I161" s="299"/>
      <c r="J161" s="300">
        <v>43325.211111111108</v>
      </c>
      <c r="K161" s="308"/>
    </row>
    <row r="162" spans="1:11" ht="29.5" thickBot="1" x14ac:dyDescent="0.4">
      <c r="A162" s="298">
        <v>2504082</v>
      </c>
      <c r="B162" s="299">
        <v>3</v>
      </c>
      <c r="C162" s="299" t="s">
        <v>2128</v>
      </c>
      <c r="D162" s="299" t="s">
        <v>1962</v>
      </c>
      <c r="E162" s="299" t="s">
        <v>2084</v>
      </c>
      <c r="F162" s="299" t="s">
        <v>2086</v>
      </c>
      <c r="G162" s="299" t="s">
        <v>1985</v>
      </c>
      <c r="H162" s="299"/>
      <c r="I162" s="299"/>
      <c r="J162" s="300">
        <v>43329.318749999999</v>
      </c>
      <c r="K162" s="308"/>
    </row>
    <row r="163" spans="1:11" ht="15" thickBot="1" x14ac:dyDescent="0.4">
      <c r="A163" s="302">
        <v>2504762</v>
      </c>
      <c r="B163" s="303">
        <v>3</v>
      </c>
      <c r="C163" s="303" t="s">
        <v>2129</v>
      </c>
      <c r="D163" s="303" t="s">
        <v>1847</v>
      </c>
      <c r="E163" s="303" t="s">
        <v>1973</v>
      </c>
      <c r="F163" s="303" t="s">
        <v>1849</v>
      </c>
      <c r="G163" s="303" t="s">
        <v>1862</v>
      </c>
      <c r="H163" s="303" t="s">
        <v>1851</v>
      </c>
      <c r="I163" s="303" t="s">
        <v>1852</v>
      </c>
      <c r="J163" s="304">
        <v>43329.568055555559</v>
      </c>
      <c r="K163" s="305">
        <v>43335.436805555553</v>
      </c>
    </row>
    <row r="164" spans="1:11" ht="15" thickBot="1" x14ac:dyDescent="0.4">
      <c r="A164" s="298">
        <v>2505141</v>
      </c>
      <c r="B164" s="299">
        <v>3</v>
      </c>
      <c r="C164" s="299" t="s">
        <v>2130</v>
      </c>
      <c r="D164" s="299" t="s">
        <v>1962</v>
      </c>
      <c r="E164" s="299" t="s">
        <v>1973</v>
      </c>
      <c r="F164" s="299" t="s">
        <v>1849</v>
      </c>
      <c r="G164" s="299" t="s">
        <v>1862</v>
      </c>
      <c r="H164" s="299"/>
      <c r="I164" s="299"/>
      <c r="J164" s="300">
        <v>43329.6875</v>
      </c>
      <c r="K164" s="308"/>
    </row>
    <row r="165" spans="1:11" ht="15" thickBot="1" x14ac:dyDescent="0.4">
      <c r="A165" s="298">
        <v>2507731</v>
      </c>
      <c r="B165" s="299">
        <v>3</v>
      </c>
      <c r="C165" s="299" t="s">
        <v>2131</v>
      </c>
      <c r="D165" s="299" t="s">
        <v>1962</v>
      </c>
      <c r="E165" s="299" t="s">
        <v>2084</v>
      </c>
      <c r="F165" s="299" t="s">
        <v>1849</v>
      </c>
      <c r="G165" s="299" t="s">
        <v>1985</v>
      </c>
      <c r="H165" s="299"/>
      <c r="I165" s="299"/>
      <c r="J165" s="300">
        <v>43332.387499999997</v>
      </c>
      <c r="K165" s="308"/>
    </row>
    <row r="166" spans="1:11" ht="15" thickBot="1" x14ac:dyDescent="0.4">
      <c r="A166" s="302">
        <v>2507928</v>
      </c>
      <c r="B166" s="303">
        <v>3</v>
      </c>
      <c r="C166" s="303" t="s">
        <v>2132</v>
      </c>
      <c r="D166" s="303" t="s">
        <v>1847</v>
      </c>
      <c r="E166" s="303" t="s">
        <v>1973</v>
      </c>
      <c r="F166" s="303" t="s">
        <v>2133</v>
      </c>
      <c r="G166" s="303" t="s">
        <v>1918</v>
      </c>
      <c r="H166" s="303" t="s">
        <v>1851</v>
      </c>
      <c r="I166" s="303" t="s">
        <v>1852</v>
      </c>
      <c r="J166" s="304">
        <v>43332.449305555558</v>
      </c>
      <c r="K166" s="305">
        <v>43336.895833333336</v>
      </c>
    </row>
    <row r="167" spans="1:11" ht="29.5" thickBot="1" x14ac:dyDescent="0.4">
      <c r="A167" s="302">
        <v>2511499</v>
      </c>
      <c r="B167" s="303">
        <v>4</v>
      </c>
      <c r="C167" s="303" t="s">
        <v>2134</v>
      </c>
      <c r="D167" s="303" t="s">
        <v>1915</v>
      </c>
      <c r="E167" s="303" t="s">
        <v>2135</v>
      </c>
      <c r="F167" s="303" t="s">
        <v>2136</v>
      </c>
      <c r="G167" s="303" t="s">
        <v>2137</v>
      </c>
      <c r="H167" s="303" t="s">
        <v>1877</v>
      </c>
      <c r="I167" s="303" t="s">
        <v>1852</v>
      </c>
      <c r="J167" s="304">
        <v>43333.681250000001</v>
      </c>
      <c r="K167" s="305">
        <v>43356.356249999997</v>
      </c>
    </row>
    <row r="168" spans="1:11" ht="29.5" thickBot="1" x14ac:dyDescent="0.4">
      <c r="A168" s="298">
        <v>2512472</v>
      </c>
      <c r="B168" s="299">
        <v>4</v>
      </c>
      <c r="C168" s="299" t="s">
        <v>2138</v>
      </c>
      <c r="D168" s="299" t="s">
        <v>1915</v>
      </c>
      <c r="E168" s="299" t="s">
        <v>2135</v>
      </c>
      <c r="F168" s="299" t="s">
        <v>2136</v>
      </c>
      <c r="G168" s="299" t="s">
        <v>2137</v>
      </c>
      <c r="H168" s="299" t="s">
        <v>1877</v>
      </c>
      <c r="I168" s="299" t="s">
        <v>1852</v>
      </c>
      <c r="J168" s="300">
        <v>43334.209027777775</v>
      </c>
      <c r="K168" s="301">
        <v>43356.356249999997</v>
      </c>
    </row>
    <row r="169" spans="1:11" ht="29.5" thickBot="1" x14ac:dyDescent="0.4">
      <c r="A169" s="302">
        <v>2534028</v>
      </c>
      <c r="B169" s="303">
        <v>3</v>
      </c>
      <c r="C169" s="303" t="s">
        <v>2139</v>
      </c>
      <c r="D169" s="303" t="s">
        <v>1962</v>
      </c>
      <c r="E169" s="303" t="s">
        <v>1973</v>
      </c>
      <c r="F169" s="303" t="s">
        <v>2140</v>
      </c>
      <c r="G169" s="303" t="s">
        <v>1985</v>
      </c>
      <c r="H169" s="303"/>
      <c r="I169" s="303"/>
      <c r="J169" s="304">
        <v>43343.456250000003</v>
      </c>
      <c r="K169" s="307"/>
    </row>
    <row r="170" spans="1:11" ht="29.5" thickBot="1" x14ac:dyDescent="0.4">
      <c r="A170" s="298">
        <v>2543566</v>
      </c>
      <c r="B170" s="299">
        <v>3</v>
      </c>
      <c r="C170" s="299" t="s">
        <v>2141</v>
      </c>
      <c r="D170" s="299" t="s">
        <v>1962</v>
      </c>
      <c r="E170" s="299" t="s">
        <v>2084</v>
      </c>
      <c r="F170" s="299" t="s">
        <v>2140</v>
      </c>
      <c r="G170" s="299" t="s">
        <v>1856</v>
      </c>
      <c r="H170" s="299"/>
      <c r="I170" s="299"/>
      <c r="J170" s="300">
        <v>43349.550694444442</v>
      </c>
      <c r="K170" s="308"/>
    </row>
    <row r="171" spans="1:11" ht="15" thickBot="1" x14ac:dyDescent="0.4">
      <c r="A171" s="298">
        <v>2543686</v>
      </c>
      <c r="B171" s="299">
        <v>3</v>
      </c>
      <c r="C171" s="299" t="s">
        <v>2142</v>
      </c>
      <c r="D171" s="299" t="s">
        <v>1962</v>
      </c>
      <c r="E171" s="299" t="s">
        <v>2084</v>
      </c>
      <c r="F171" s="299" t="s">
        <v>1984</v>
      </c>
      <c r="G171" s="299" t="s">
        <v>2143</v>
      </c>
      <c r="H171" s="299"/>
      <c r="I171" s="299"/>
      <c r="J171" s="300">
        <v>43349.567361111112</v>
      </c>
      <c r="K171" s="308"/>
    </row>
    <row r="172" spans="1:11" ht="15" thickBot="1" x14ac:dyDescent="0.4">
      <c r="A172" s="302">
        <v>2543690</v>
      </c>
      <c r="B172" s="303">
        <v>3</v>
      </c>
      <c r="C172" s="303" t="s">
        <v>2144</v>
      </c>
      <c r="D172" s="303" t="s">
        <v>1962</v>
      </c>
      <c r="E172" s="303" t="s">
        <v>2084</v>
      </c>
      <c r="F172" s="303" t="s">
        <v>1849</v>
      </c>
      <c r="G172" s="303" t="s">
        <v>2145</v>
      </c>
      <c r="H172" s="303"/>
      <c r="I172" s="303"/>
      <c r="J172" s="304">
        <v>43349.567361111112</v>
      </c>
      <c r="K172" s="307"/>
    </row>
    <row r="173" spans="1:11" ht="15" thickBot="1" x14ac:dyDescent="0.4">
      <c r="A173" s="302">
        <v>2546109</v>
      </c>
      <c r="B173" s="303">
        <v>3</v>
      </c>
      <c r="C173" s="303" t="s">
        <v>2146</v>
      </c>
      <c r="D173" s="303" t="s">
        <v>1962</v>
      </c>
      <c r="E173" s="303" t="s">
        <v>2110</v>
      </c>
      <c r="F173" s="303" t="s">
        <v>1849</v>
      </c>
      <c r="G173" s="303" t="s">
        <v>1918</v>
      </c>
      <c r="H173" s="303"/>
      <c r="I173" s="303"/>
      <c r="J173" s="304">
        <v>43350.341666666667</v>
      </c>
      <c r="K173" s="307"/>
    </row>
    <row r="174" spans="1:11" ht="29.5" thickBot="1" x14ac:dyDescent="0.4">
      <c r="A174" s="298">
        <v>2566766</v>
      </c>
      <c r="B174" s="299">
        <v>3</v>
      </c>
      <c r="C174" s="299" t="s">
        <v>2147</v>
      </c>
      <c r="D174" s="299" t="s">
        <v>1847</v>
      </c>
      <c r="E174" s="299" t="s">
        <v>1973</v>
      </c>
      <c r="F174" s="299" t="s">
        <v>2080</v>
      </c>
      <c r="G174" s="299" t="s">
        <v>1918</v>
      </c>
      <c r="H174" s="299" t="s">
        <v>2066</v>
      </c>
      <c r="I174" s="299" t="s">
        <v>2148</v>
      </c>
      <c r="J174" s="300">
        <v>43360.379166666666</v>
      </c>
      <c r="K174" s="301">
        <v>43389.486805555556</v>
      </c>
    </row>
    <row r="175" spans="1:11" ht="15" thickBot="1" x14ac:dyDescent="0.4">
      <c r="A175" s="302">
        <v>2569701</v>
      </c>
      <c r="B175" s="303">
        <v>3</v>
      </c>
      <c r="C175" s="303" t="s">
        <v>2149</v>
      </c>
      <c r="D175" s="303" t="s">
        <v>1962</v>
      </c>
      <c r="E175" s="303" t="s">
        <v>1973</v>
      </c>
      <c r="F175" s="303" t="s">
        <v>1923</v>
      </c>
      <c r="G175" s="303" t="s">
        <v>2123</v>
      </c>
      <c r="H175" s="303"/>
      <c r="I175" s="303"/>
      <c r="J175" s="304">
        <v>43361.592361111114</v>
      </c>
      <c r="K175" s="307"/>
    </row>
    <row r="176" spans="1:11" ht="29.5" thickBot="1" x14ac:dyDescent="0.4">
      <c r="A176" s="302">
        <v>2571524</v>
      </c>
      <c r="B176" s="303">
        <v>3</v>
      </c>
      <c r="C176" s="303" t="s">
        <v>2150</v>
      </c>
      <c r="D176" s="303" t="s">
        <v>1847</v>
      </c>
      <c r="E176" s="303" t="s">
        <v>1973</v>
      </c>
      <c r="F176" s="303" t="s">
        <v>2151</v>
      </c>
      <c r="G176" s="303" t="s">
        <v>1862</v>
      </c>
      <c r="H176" s="303" t="s">
        <v>2123</v>
      </c>
      <c r="I176" s="303" t="s">
        <v>1852</v>
      </c>
      <c r="J176" s="304">
        <v>43362.413888888892</v>
      </c>
      <c r="K176" s="305">
        <v>43385.693749999999</v>
      </c>
    </row>
    <row r="177" spans="1:11" ht="29.5" thickBot="1" x14ac:dyDescent="0.4">
      <c r="A177" s="298">
        <v>2572451</v>
      </c>
      <c r="B177" s="299">
        <v>3</v>
      </c>
      <c r="C177" s="299" t="s">
        <v>2152</v>
      </c>
      <c r="D177" s="299" t="s">
        <v>1962</v>
      </c>
      <c r="E177" s="299" t="s">
        <v>1973</v>
      </c>
      <c r="F177" s="299" t="s">
        <v>2151</v>
      </c>
      <c r="G177" s="299" t="s">
        <v>1862</v>
      </c>
      <c r="H177" s="299"/>
      <c r="I177" s="299"/>
      <c r="J177" s="300">
        <v>43362.65625</v>
      </c>
      <c r="K177" s="308"/>
    </row>
    <row r="178" spans="1:11" ht="29.5" thickBot="1" x14ac:dyDescent="0.4">
      <c r="A178" s="302">
        <v>2577521</v>
      </c>
      <c r="B178" s="303">
        <v>3</v>
      </c>
      <c r="C178" s="303" t="s">
        <v>2153</v>
      </c>
      <c r="D178" s="303" t="s">
        <v>1962</v>
      </c>
      <c r="E178" s="303" t="s">
        <v>1973</v>
      </c>
      <c r="F178" s="303" t="s">
        <v>2154</v>
      </c>
      <c r="G178" s="303" t="s">
        <v>2143</v>
      </c>
      <c r="H178" s="303"/>
      <c r="I178" s="303"/>
      <c r="J178" s="304">
        <v>43364.629166666666</v>
      </c>
      <c r="K178" s="307"/>
    </row>
    <row r="179" spans="1:11" ht="29.5" thickBot="1" x14ac:dyDescent="0.4">
      <c r="A179" s="302">
        <v>2577549</v>
      </c>
      <c r="B179" s="303">
        <v>4</v>
      </c>
      <c r="C179" s="303" t="s">
        <v>2155</v>
      </c>
      <c r="D179" s="303" t="s">
        <v>1915</v>
      </c>
      <c r="E179" s="303" t="s">
        <v>2096</v>
      </c>
      <c r="F179" s="303" t="s">
        <v>2021</v>
      </c>
      <c r="G179" s="303" t="s">
        <v>1863</v>
      </c>
      <c r="H179" s="303" t="s">
        <v>1856</v>
      </c>
      <c r="I179" s="303" t="s">
        <v>1881</v>
      </c>
      <c r="J179" s="304">
        <v>43364.633333333331</v>
      </c>
      <c r="K179" s="305">
        <v>43413.384722222225</v>
      </c>
    </row>
    <row r="180" spans="1:11" ht="44" thickBot="1" x14ac:dyDescent="0.4">
      <c r="A180" s="298">
        <v>2594606</v>
      </c>
      <c r="B180" s="299">
        <v>3</v>
      </c>
      <c r="C180" s="299" t="s">
        <v>2156</v>
      </c>
      <c r="D180" s="299" t="s">
        <v>1847</v>
      </c>
      <c r="E180" s="299" t="s">
        <v>2157</v>
      </c>
      <c r="F180" s="299" t="s">
        <v>2133</v>
      </c>
      <c r="G180" s="299" t="s">
        <v>2158</v>
      </c>
      <c r="H180" s="299" t="s">
        <v>2057</v>
      </c>
      <c r="I180" s="299" t="s">
        <v>1852</v>
      </c>
      <c r="J180" s="300">
        <v>43370.003472222219</v>
      </c>
      <c r="K180" s="301">
        <v>43417.704861111109</v>
      </c>
    </row>
    <row r="181" spans="1:11" ht="44" thickBot="1" x14ac:dyDescent="0.4">
      <c r="A181" s="302">
        <v>2594703</v>
      </c>
      <c r="B181" s="303">
        <v>3</v>
      </c>
      <c r="C181" s="303" t="s">
        <v>2159</v>
      </c>
      <c r="D181" s="303" t="s">
        <v>1847</v>
      </c>
      <c r="E181" s="303" t="s">
        <v>2160</v>
      </c>
      <c r="F181" s="303" t="s">
        <v>2133</v>
      </c>
      <c r="G181" s="303" t="s">
        <v>2158</v>
      </c>
      <c r="H181" s="303" t="s">
        <v>1918</v>
      </c>
      <c r="I181" s="303" t="s">
        <v>2161</v>
      </c>
      <c r="J181" s="304">
        <v>43370.039583333331</v>
      </c>
      <c r="K181" s="305">
        <v>43370.59652777778</v>
      </c>
    </row>
    <row r="182" spans="1:11" ht="29.5" thickBot="1" x14ac:dyDescent="0.4">
      <c r="A182" s="298">
        <v>2596071</v>
      </c>
      <c r="B182" s="299">
        <v>3</v>
      </c>
      <c r="C182" s="299" t="s">
        <v>2162</v>
      </c>
      <c r="D182" s="299" t="s">
        <v>1847</v>
      </c>
      <c r="E182" s="299" t="s">
        <v>1973</v>
      </c>
      <c r="F182" s="299" t="s">
        <v>2151</v>
      </c>
      <c r="G182" s="299" t="s">
        <v>1862</v>
      </c>
      <c r="H182" s="299" t="s">
        <v>2057</v>
      </c>
      <c r="I182" s="299" t="s">
        <v>1852</v>
      </c>
      <c r="J182" s="300">
        <v>43370.452777777777</v>
      </c>
      <c r="K182" s="301">
        <v>43382.544444444444</v>
      </c>
    </row>
    <row r="183" spans="1:11" ht="29.5" thickBot="1" x14ac:dyDescent="0.4">
      <c r="A183" s="298">
        <v>2607338</v>
      </c>
      <c r="B183" s="299">
        <v>3</v>
      </c>
      <c r="C183" s="299" t="s">
        <v>2163</v>
      </c>
      <c r="D183" s="299" t="s">
        <v>1847</v>
      </c>
      <c r="E183" s="299" t="s">
        <v>1973</v>
      </c>
      <c r="F183" s="299" t="s">
        <v>2164</v>
      </c>
      <c r="G183" s="299" t="s">
        <v>1918</v>
      </c>
      <c r="H183" s="299" t="s">
        <v>1918</v>
      </c>
      <c r="I183" s="299" t="s">
        <v>1860</v>
      </c>
      <c r="J183" s="300">
        <v>43376.36041666667</v>
      </c>
      <c r="K183" s="301">
        <v>43378.559027777781</v>
      </c>
    </row>
    <row r="184" spans="1:11" ht="29.5" thickBot="1" x14ac:dyDescent="0.4">
      <c r="A184" s="298">
        <v>2632698</v>
      </c>
      <c r="B184" s="299">
        <v>4</v>
      </c>
      <c r="C184" s="299" t="s">
        <v>2165</v>
      </c>
      <c r="D184" s="299" t="s">
        <v>1915</v>
      </c>
      <c r="E184" s="299" t="s">
        <v>2166</v>
      </c>
      <c r="F184" s="299" t="s">
        <v>2167</v>
      </c>
      <c r="G184" s="299" t="s">
        <v>1851</v>
      </c>
      <c r="H184" s="299" t="s">
        <v>1985</v>
      </c>
      <c r="I184" s="299" t="s">
        <v>2161</v>
      </c>
      <c r="J184" s="300">
        <v>43389.572222222225</v>
      </c>
      <c r="K184" s="301">
        <v>43390.611805555556</v>
      </c>
    </row>
    <row r="185" spans="1:11" ht="29.5" thickBot="1" x14ac:dyDescent="0.4">
      <c r="A185" s="298">
        <v>2634895</v>
      </c>
      <c r="B185" s="299">
        <v>3</v>
      </c>
      <c r="C185" s="299" t="s">
        <v>2168</v>
      </c>
      <c r="D185" s="299" t="s">
        <v>1962</v>
      </c>
      <c r="E185" s="299" t="s">
        <v>1973</v>
      </c>
      <c r="F185" s="299" t="s">
        <v>2164</v>
      </c>
      <c r="G185" s="299" t="s">
        <v>1918</v>
      </c>
      <c r="H185" s="299"/>
      <c r="I185" s="299"/>
      <c r="J185" s="300">
        <v>43390.477083333331</v>
      </c>
      <c r="K185" s="308"/>
    </row>
    <row r="186" spans="1:11" ht="15" thickBot="1" x14ac:dyDescent="0.4">
      <c r="A186" s="302">
        <v>2647305</v>
      </c>
      <c r="B186" s="303">
        <v>3</v>
      </c>
      <c r="C186" s="303" t="s">
        <v>2169</v>
      </c>
      <c r="D186" s="303" t="s">
        <v>1847</v>
      </c>
      <c r="E186" s="303" t="s">
        <v>1973</v>
      </c>
      <c r="F186" s="303" t="s">
        <v>2170</v>
      </c>
      <c r="G186" s="303" t="s">
        <v>2025</v>
      </c>
      <c r="H186" s="303" t="s">
        <v>2014</v>
      </c>
      <c r="I186" s="303" t="s">
        <v>1881</v>
      </c>
      <c r="J186" s="304">
        <v>43397.613194444442</v>
      </c>
      <c r="K186" s="305">
        <v>43416.715277777781</v>
      </c>
    </row>
    <row r="187" spans="1:11" ht="15" thickBot="1" x14ac:dyDescent="0.4">
      <c r="A187" s="298">
        <v>2649315</v>
      </c>
      <c r="B187" s="299">
        <v>3</v>
      </c>
      <c r="C187" s="299" t="s">
        <v>2171</v>
      </c>
      <c r="D187" s="299" t="s">
        <v>1847</v>
      </c>
      <c r="E187" s="299" t="s">
        <v>1973</v>
      </c>
      <c r="F187" s="299" t="s">
        <v>2170</v>
      </c>
      <c r="G187" s="299" t="s">
        <v>2025</v>
      </c>
      <c r="H187" s="299" t="s">
        <v>2014</v>
      </c>
      <c r="I187" s="299" t="s">
        <v>1852</v>
      </c>
      <c r="J187" s="300">
        <v>43398.569444444445</v>
      </c>
      <c r="K187" s="301">
        <v>43431.472916666666</v>
      </c>
    </row>
    <row r="188" spans="1:11" ht="29.5" thickBot="1" x14ac:dyDescent="0.4">
      <c r="A188" s="302">
        <v>2649356</v>
      </c>
      <c r="B188" s="303">
        <v>3</v>
      </c>
      <c r="C188" s="303" t="s">
        <v>2172</v>
      </c>
      <c r="D188" s="303" t="s">
        <v>1962</v>
      </c>
      <c r="E188" s="303" t="s">
        <v>1973</v>
      </c>
      <c r="F188" s="303" t="s">
        <v>2151</v>
      </c>
      <c r="G188" s="303" t="s">
        <v>1862</v>
      </c>
      <c r="H188" s="303"/>
      <c r="I188" s="303"/>
      <c r="J188" s="304">
        <v>43398.579861111109</v>
      </c>
      <c r="K188" s="307"/>
    </row>
    <row r="189" spans="1:11" ht="29.5" thickBot="1" x14ac:dyDescent="0.4">
      <c r="A189" s="298">
        <v>2651558</v>
      </c>
      <c r="B189" s="299">
        <v>3</v>
      </c>
      <c r="C189" s="299" t="s">
        <v>2173</v>
      </c>
      <c r="D189" s="299" t="s">
        <v>1962</v>
      </c>
      <c r="E189" s="299" t="s">
        <v>1973</v>
      </c>
      <c r="F189" s="299" t="s">
        <v>2151</v>
      </c>
      <c r="G189" s="299" t="s">
        <v>1862</v>
      </c>
      <c r="H189" s="299"/>
      <c r="I189" s="299"/>
      <c r="J189" s="300">
        <v>43399.574305555558</v>
      </c>
      <c r="K189" s="308"/>
    </row>
    <row r="190" spans="1:11" ht="29.5" thickBot="1" x14ac:dyDescent="0.4">
      <c r="A190" s="302">
        <v>2666396</v>
      </c>
      <c r="B190" s="303">
        <v>3</v>
      </c>
      <c r="C190" s="303" t="s">
        <v>2174</v>
      </c>
      <c r="D190" s="303" t="s">
        <v>1915</v>
      </c>
      <c r="E190" s="303" t="s">
        <v>1973</v>
      </c>
      <c r="F190" s="303" t="s">
        <v>2167</v>
      </c>
      <c r="G190" s="303" t="s">
        <v>1856</v>
      </c>
      <c r="H190" s="303" t="s">
        <v>2057</v>
      </c>
      <c r="I190" s="303" t="s">
        <v>1881</v>
      </c>
      <c r="J190" s="304">
        <v>43409.375694444447</v>
      </c>
      <c r="K190" s="305">
        <v>43434.685416666667</v>
      </c>
    </row>
    <row r="191" spans="1:11" ht="15" thickBot="1" x14ac:dyDescent="0.4">
      <c r="A191" s="302">
        <v>2669744</v>
      </c>
      <c r="B191" s="303">
        <v>3</v>
      </c>
      <c r="C191" s="303" t="s">
        <v>2175</v>
      </c>
      <c r="D191" s="303" t="s">
        <v>1962</v>
      </c>
      <c r="E191" s="303" t="s">
        <v>2176</v>
      </c>
      <c r="F191" s="303" t="s">
        <v>1849</v>
      </c>
      <c r="G191" s="303" t="s">
        <v>2177</v>
      </c>
      <c r="H191" s="303"/>
      <c r="I191" s="303"/>
      <c r="J191" s="304">
        <v>43410.615277777775</v>
      </c>
      <c r="K191" s="307"/>
    </row>
    <row r="192" spans="1:11" ht="15" thickBot="1" x14ac:dyDescent="0.4">
      <c r="A192" s="298">
        <v>2696675</v>
      </c>
      <c r="B192" s="299">
        <v>3</v>
      </c>
      <c r="C192" s="299" t="s">
        <v>2178</v>
      </c>
      <c r="D192" s="299" t="s">
        <v>1962</v>
      </c>
      <c r="E192" s="299" t="s">
        <v>1973</v>
      </c>
      <c r="F192" s="299" t="s">
        <v>1984</v>
      </c>
      <c r="G192" s="299" t="s">
        <v>1918</v>
      </c>
      <c r="H192" s="299"/>
      <c r="I192" s="299"/>
      <c r="J192" s="300">
        <v>43424.443055555559</v>
      </c>
      <c r="K192" s="308"/>
    </row>
    <row r="193" spans="1:11" ht="15" thickBot="1" x14ac:dyDescent="0.4">
      <c r="A193" s="302">
        <v>2706676</v>
      </c>
      <c r="B193" s="303">
        <v>3</v>
      </c>
      <c r="C193" s="303" t="s">
        <v>2179</v>
      </c>
      <c r="D193" s="303" t="s">
        <v>1962</v>
      </c>
      <c r="E193" s="303" t="s">
        <v>1973</v>
      </c>
      <c r="F193" s="303" t="s">
        <v>1849</v>
      </c>
      <c r="G193" s="303" t="s">
        <v>1859</v>
      </c>
      <c r="H193" s="303"/>
      <c r="I193" s="303"/>
      <c r="J193" s="304">
        <v>43430.817361111112</v>
      </c>
      <c r="K193" s="307"/>
    </row>
    <row r="194" spans="1:11" ht="29" x14ac:dyDescent="0.35">
      <c r="A194" s="309">
        <v>2708291</v>
      </c>
      <c r="B194" s="310">
        <v>3</v>
      </c>
      <c r="C194" s="310" t="s">
        <v>2180</v>
      </c>
      <c r="D194" s="310" t="s">
        <v>1962</v>
      </c>
      <c r="E194" s="310" t="s">
        <v>2181</v>
      </c>
      <c r="F194" s="310" t="s">
        <v>2164</v>
      </c>
      <c r="G194" s="310" t="s">
        <v>2182</v>
      </c>
      <c r="H194" s="310"/>
      <c r="I194" s="310"/>
      <c r="J194" s="311">
        <v>43431.581250000003</v>
      </c>
      <c r="K194" s="312"/>
    </row>
  </sheetData>
  <conditionalFormatting sqref="D2:D194">
    <cfRule type="cellIs" dxfId="1" priority="1" operator="equal">
      <formula>"CA"</formula>
    </cfRule>
  </conditionalFormatting>
  <hyperlinks>
    <hyperlink ref="A7" r:id="rId1" display="https://office.visualstudio.com/OC/_workitems/edit/1451397" xr:uid="{F1DF2F6D-CA0A-4EE0-B27D-5E2A68BD76E9}"/>
    <hyperlink ref="A4" r:id="rId2" display="https://office.visualstudio.com/OC/_workitems/edit/1359918" xr:uid="{9165A92F-963D-49D3-9DA2-DF208EF9799A}"/>
    <hyperlink ref="A2" r:id="rId3" display="https://office.visualstudio.com/OC/_workitems/edit/1298218" xr:uid="{169F4906-02F4-4F15-A5F9-9D7035DE7256}"/>
    <hyperlink ref="A10" r:id="rId4" display="https://office.visualstudio.com/OC/_workitems/edit/1595690" xr:uid="{4EADE3D0-2F19-4F0C-8287-D31AB90761E5}"/>
    <hyperlink ref="A11" r:id="rId5" display="https://office.visualstudio.com/OC/_workitems/edit/1595707" xr:uid="{AC8317A5-EBB1-4009-86AF-86ED19F9663E}"/>
    <hyperlink ref="A18" r:id="rId6" display="https://office.visualstudio.com/OC/_workitems/edit/1656828" xr:uid="{D3F6FA5C-6DF0-4D80-9530-E35CD6AE65F9}"/>
    <hyperlink ref="A15" r:id="rId7" display="https://office.visualstudio.com/OC/_workitems/edit/1626892" xr:uid="{D1C28F37-3A6A-4EB9-B120-71DE53809B1B}"/>
    <hyperlink ref="A16" r:id="rId8" display="https://office.visualstudio.com/OC/_workitems/edit/1630222" xr:uid="{3E65690A-1641-4FED-A30A-68D8E462C64A}"/>
    <hyperlink ref="A21" r:id="rId9" display="https://office.visualstudio.com/OC/_workitems/edit/1692626" xr:uid="{70FBCDC3-067F-4DBE-AD30-F96E90F6147F}"/>
    <hyperlink ref="A19" r:id="rId10" display="https://office.visualstudio.com/OC/_workitems/edit/1675179" xr:uid="{A84A17FF-FE1C-4E29-A9E2-BDDCCB83FE88}"/>
    <hyperlink ref="A20" r:id="rId11" display="https://office.visualstudio.com/OC/_workitems/edit/1675183" xr:uid="{06AEA9C3-5F8A-46A8-AA11-9BEAFDDDBDD2}"/>
    <hyperlink ref="A22" r:id="rId12" display="https://office.visualstudio.com/OC/_workitems/edit/1692651" xr:uid="{5F743772-2ADC-4A4E-8D85-07CEE9CFB199}"/>
    <hyperlink ref="A13" r:id="rId13" display="https://office.visualstudio.com/OC/_workitems/edit/1611235" xr:uid="{A1EC88DC-CF9B-44B7-B4D0-375F23D084C1}"/>
    <hyperlink ref="A24" r:id="rId14" display="https://office.visualstudio.com/OC/_workitems/edit/1728513" xr:uid="{DEB4D4F5-1657-46D2-8FD2-C7E42D3853D9}"/>
    <hyperlink ref="A27" r:id="rId15" display="https://office.visualstudio.com/OC/_workitems/edit/1753021" xr:uid="{FC6F3F95-9F08-4149-8D75-3C9FCB0A2431}"/>
    <hyperlink ref="A25" r:id="rId16" display="https://office.visualstudio.com/OC/_workitems/edit/1752990" xr:uid="{2A7E7B20-FFD9-4194-B635-BAA0272183DE}"/>
    <hyperlink ref="A28" r:id="rId17" display="https://office.visualstudio.com/OC/_workitems/edit/1753884" xr:uid="{5882881B-CBF1-42E9-82EE-0CB9688A7DF9}"/>
    <hyperlink ref="A32" r:id="rId18" display="https://office.visualstudio.com/OC/_workitems/edit/1779644" xr:uid="{759A19E1-5295-40D1-888E-2967E42C9EDE}"/>
    <hyperlink ref="A29" r:id="rId19" display="https://office.visualstudio.com/OC/_workitems/edit/1770633" xr:uid="{5E100B5B-33A4-4542-B6BA-DD427CD3CDDF}"/>
    <hyperlink ref="A30" r:id="rId20" display="https://office.visualstudio.com/OC/_workitems/edit/1771100" xr:uid="{C45027EA-45E8-4E30-90CB-4546877A6096}"/>
    <hyperlink ref="A36" r:id="rId21" display="https://office.visualstudio.com/OC/_workitems/edit/1784408" xr:uid="{4ED73AA5-65BD-4232-A5EB-2BA0696A68B2}"/>
    <hyperlink ref="A34" r:id="rId22" display="https://office.visualstudio.com/OC/_workitems/edit/1782628" xr:uid="{854501DF-E92F-43B5-9FA2-358FC626E713}"/>
    <hyperlink ref="A39" r:id="rId23" display="https://office.visualstudio.com/OC/_workitems/edit/1793484" xr:uid="{48CF153C-96FA-4FF8-8406-C03678D9D501}"/>
    <hyperlink ref="A38" r:id="rId24" display="https://office.visualstudio.com/OC/_workitems/edit/1791841" xr:uid="{B9CAAACB-B15E-40FB-9A4A-053DC81B34D1}"/>
    <hyperlink ref="A40" r:id="rId25" display="https://office.visualstudio.com/OC/_workitems/edit/1793543" xr:uid="{4419636A-085A-4B6B-8AAA-49166EC212F3}"/>
    <hyperlink ref="A41" r:id="rId26" display="https://office.visualstudio.com/OC/_workitems/edit/1793685" xr:uid="{71BEFF4F-0CF3-42A3-9FD9-76BCB013E58B}"/>
    <hyperlink ref="A42" r:id="rId27" display="https://office.visualstudio.com/OC/_workitems/edit/1797742" xr:uid="{8059F0B5-CB7C-4FF1-8FAC-DC00B998F582}"/>
    <hyperlink ref="A43" r:id="rId28" display="https://office.visualstudio.com/OC/_workitems/edit/1797746" xr:uid="{F9DD3F47-FB05-43F5-8A53-5D24F2A85488}"/>
    <hyperlink ref="A44" r:id="rId29" display="https://office.visualstudio.com/OC/_workitems/edit/1797753" xr:uid="{38FB7595-9680-48B1-8C71-549056610F03}"/>
    <hyperlink ref="A45" r:id="rId30" display="https://office.visualstudio.com/OC/_workitems/edit/1797770" xr:uid="{C497BF67-986A-4650-8D0D-33F1E7195F56}"/>
    <hyperlink ref="A17" r:id="rId31" display="https://office.visualstudio.com/OC/_workitems/edit/1656474" xr:uid="{1B345BCD-8705-4D70-A001-26C1AC2C5C00}"/>
    <hyperlink ref="A23" r:id="rId32" display="https://office.visualstudio.com/OC/_workitems/edit/1692756" xr:uid="{9818226E-0F74-49B0-A6B9-C0924F4B4614}"/>
    <hyperlink ref="A14" r:id="rId33" display="https://office.visualstudio.com/OC/_workitems/edit/1616094" xr:uid="{3494A153-FAF8-43EE-8597-E01F0D356DE6}"/>
    <hyperlink ref="A9" r:id="rId34" display="https://office.visualstudio.com/OC/_workitems/edit/1537082" xr:uid="{76267858-B6B2-45C3-B720-6CB8FF616114}"/>
    <hyperlink ref="A8" r:id="rId35" display="https://office.visualstudio.com/OC/_workitems/edit/1467710" xr:uid="{44D5292D-8DEF-46DB-89CB-94A44F724F7C}"/>
    <hyperlink ref="A47" r:id="rId36" display="https://office.visualstudio.com/OC/_workitems/edit/1810309" xr:uid="{4561EA85-B302-4C82-BE0B-89CA0D7BED7F}"/>
    <hyperlink ref="A6" r:id="rId37" display="https://office.visualstudio.com/OC/_workitems/edit/1449786" xr:uid="{E3703D86-076E-4277-8B83-58F3DDFADFF3}"/>
    <hyperlink ref="A46" r:id="rId38" display="https://office.visualstudio.com/OC/_workitems/edit/1799620" xr:uid="{F58A1862-83BC-498B-BE3A-8556E708D691}"/>
    <hyperlink ref="A5" r:id="rId39" display="https://office.visualstudio.com/OC/_workitems/edit/1395064" xr:uid="{5C9618DF-DA40-4198-8D1B-CD9729CFF09C}"/>
    <hyperlink ref="A48" r:id="rId40" display="https://office.visualstudio.com/OC/_workitems/edit/1851448" xr:uid="{99D0A8A5-BD1E-4F44-B2A3-2A468B446AFB}"/>
    <hyperlink ref="A54" r:id="rId41" display="https://office.visualstudio.com/OC/_workitems/edit/1929255" xr:uid="{BEC4E35E-5E1D-4C37-9EDA-A95BB44DD8C5}"/>
    <hyperlink ref="A58" r:id="rId42" display="https://office.visualstudio.com/OC/_workitems/edit/1943638" xr:uid="{4D166422-5329-4AE2-90D3-81BB8E955840}"/>
    <hyperlink ref="A53" r:id="rId43" display="https://office.visualstudio.com/OC/_workitems/edit/1922159" xr:uid="{C1D0B725-1385-4A17-AF1D-350C969880E2}"/>
    <hyperlink ref="A56" r:id="rId44" display="https://office.visualstudio.com/OC/_workitems/edit/1937909" xr:uid="{A0C95B2F-5FED-4C27-872A-592C103E7B8B}"/>
    <hyperlink ref="A51" r:id="rId45" display="https://office.visualstudio.com/OC/_workitems/edit/1890381" xr:uid="{A833FB93-3FF6-45B0-BD92-35F2DF4AA4A7}"/>
    <hyperlink ref="A52" r:id="rId46" display="https://office.visualstudio.com/OC/_workitems/edit/1894573" xr:uid="{615DD09D-817C-4BBC-A2D6-14C15E1D0601}"/>
    <hyperlink ref="A49" r:id="rId47" display="https://office.visualstudio.com/OC/_workitems/edit/1889263" xr:uid="{3E36B8F6-B279-43E4-811C-6600F4B18687}"/>
    <hyperlink ref="A50" r:id="rId48" display="https://office.visualstudio.com/OC/_workitems/edit/1890206" xr:uid="{55184F6F-35B3-429F-A819-7D19658A444A}"/>
    <hyperlink ref="A62" r:id="rId49" display="https://office.visualstudio.com/OC/_workitems/edit/1974375" xr:uid="{468A9656-59CF-4FCC-9247-467114EC4659}"/>
    <hyperlink ref="A60" r:id="rId50" display="https://office.visualstudio.com/OC/_workitems/edit/1968610" xr:uid="{3E8D898D-9A85-4E65-9639-7F1D6584AC91}"/>
    <hyperlink ref="A63" r:id="rId51" display="https://office.visualstudio.com/OC/_workitems/edit/1978273" xr:uid="{103428F6-1612-4F14-A4CB-32C5D5B80A3D}"/>
    <hyperlink ref="A66" r:id="rId52" display="https://office.visualstudio.com/OC/_workitems/edit/2014471" xr:uid="{AC6D8DB3-913C-48E4-9827-C0B9AF58967D}"/>
    <hyperlink ref="A69" r:id="rId53" display="https://office.visualstudio.com/OC/_workitems/edit/2030663" xr:uid="{AB3A075E-0112-4DA3-ACA7-66E8A7C1CCB0}"/>
    <hyperlink ref="A70" r:id="rId54" display="https://office.visualstudio.com/OC/_workitems/edit/2033802" xr:uid="{CBFA11DC-4A41-4E3A-AFBC-7642BA0D9D39}"/>
    <hyperlink ref="A73" r:id="rId55" display="https://office.visualstudio.com/OC/_workitems/edit/2039099" xr:uid="{6FD3C8A7-0D8E-45ED-99A2-F84B0EE1FC48}"/>
    <hyperlink ref="A77" r:id="rId56" display="https://office.visualstudio.com/OC/_workitems/edit/2060253" xr:uid="{98A6BDFA-C422-45C3-9CA1-787B97EE477D}"/>
    <hyperlink ref="A185" r:id="rId57" display="https://office.visualstudio.com/OC/_workitems/edit/2634895" xr:uid="{8112FA93-6445-47B3-9C9A-B758EA9AF051}"/>
    <hyperlink ref="A186" r:id="rId58" display="https://office.visualstudio.com/OC/_workitems/edit/2647305" xr:uid="{DF6D5393-8950-4A9C-80F4-008DCEBB132F}"/>
    <hyperlink ref="A189" r:id="rId59" display="https://office.visualstudio.com/OC/_workitems/edit/2651558" xr:uid="{AC93EF05-43F1-4EE6-B2C2-ED4EEB3C9D11}"/>
    <hyperlink ref="A188" r:id="rId60" display="https://office.visualstudio.com/OC/_workitems/edit/2649356" xr:uid="{2EE0D9F3-932B-4459-9DE6-08F100E23ED1}"/>
    <hyperlink ref="A187" r:id="rId61" display="https://office.visualstudio.com/OC/_workitems/edit/2649315" xr:uid="{3847B2B4-6188-4F53-8252-647C2C61AA8E}"/>
    <hyperlink ref="A190" r:id="rId62" display="https://office.visualstudio.com/OC/_workitems/edit/2666396" xr:uid="{C4220FC5-9119-472B-BB2D-928DA3444802}"/>
    <hyperlink ref="A192" r:id="rId63" display="https://office.visualstudio.com/OC/_workitems/edit/2696675" xr:uid="{3A023AA0-637C-4D60-ADED-F58B7E53BF9E}"/>
    <hyperlink ref="A193" r:id="rId64" display="https://office.visualstudio.com/OC/_workitems/edit/2706676" xr:uid="{26355629-C030-4557-90D3-368CE600795B}"/>
    <hyperlink ref="A194" r:id="rId65" display="https://office.visualstudio.com/OC/_workitems/edit/2708291" xr:uid="{54EEBB9F-EF8E-49B7-A392-44B000527CC8}"/>
    <hyperlink ref="A191" r:id="rId66" display="https://office.visualstudio.com/OC/_workitems/edit/2669744" xr:uid="{2B0A6D58-EB1A-45F1-8070-47137952BCD0}"/>
    <hyperlink ref="A183" r:id="rId67" display="https://office.visualstudio.com/OC/_workitems/edit/2607338" xr:uid="{0D676427-E61C-40B2-9348-7160A1C88AE6}"/>
    <hyperlink ref="A175" r:id="rId68" display="https://office.visualstudio.com/OC/_workitems/edit/2569701" xr:uid="{5A866CCC-6623-4C07-91B1-3056C7DCB74E}"/>
    <hyperlink ref="A177" r:id="rId69" display="https://office.visualstudio.com/OC/_workitems/edit/2572451" xr:uid="{B2B3E3B7-DDCE-41E9-B93B-6AF3AB384226}"/>
    <hyperlink ref="A178" r:id="rId70" display="https://office.visualstudio.com/OC/_workitems/edit/2577521" xr:uid="{51FE07A2-4C94-4233-A75B-ABFD2E52AAD5}"/>
    <hyperlink ref="A180" r:id="rId71" display="https://office.visualstudio.com/OC/_workitems/edit/2594606" xr:uid="{99751B0A-D2A5-4F3D-BE62-B8690A792685}"/>
    <hyperlink ref="A181" r:id="rId72" display="https://office.visualstudio.com/OC/_workitems/edit/2594703" xr:uid="{A1F63FEC-FD46-4ED7-BDBD-88D83B9EC33F}"/>
    <hyperlink ref="A182" r:id="rId73" display="https://office.visualstudio.com/OC/_workitems/edit/2596071" xr:uid="{E47CED32-B2CB-42F0-8271-E9609F072F33}"/>
    <hyperlink ref="A176" r:id="rId74" display="https://office.visualstudio.com/OC/_workitems/edit/2571524" xr:uid="{996CBAD3-31CD-429D-A7FB-96F5CE4B705E}"/>
    <hyperlink ref="A165" r:id="rId75" display="https://office.visualstudio.com/OC/_workitems/edit/2507731" xr:uid="{EBCE4CCD-DE4E-4E1C-AE97-68DA62B60104}"/>
    <hyperlink ref="A166" r:id="rId76" display="https://office.visualstudio.com/OC/_workitems/edit/2507928" xr:uid="{B00B839C-69C2-46C1-844D-8409DB14E497}"/>
    <hyperlink ref="A161" r:id="rId77" display="https://office.visualstudio.com/OC/_workitems/edit/2494161" xr:uid="{7DF73CBF-E3BB-4B54-AB58-30863E71C909}"/>
    <hyperlink ref="A160" r:id="rId78" display="https://office.visualstudio.com/OC/_workitems/edit/2481989" xr:uid="{C1456DAE-80EF-4878-AA39-C5E114F8F590}"/>
    <hyperlink ref="A162" r:id="rId79" display="https://office.visualstudio.com/OC/_workitems/edit/2504082" xr:uid="{F0F5CC36-64F5-4CBF-8105-ECDB80C88A26}"/>
    <hyperlink ref="A163" r:id="rId80" display="https://office.visualstudio.com/OC/_workitems/edit/2504762" xr:uid="{EFD2B1BE-727B-437D-9D7F-95BB41D7D75E}"/>
    <hyperlink ref="A164" r:id="rId81" display="https://office.visualstudio.com/OC/_workitems/edit/2505141" xr:uid="{0A99ECB4-C9D3-492F-A486-35B6813F27A3}"/>
    <hyperlink ref="A169" r:id="rId82" display="https://office.visualstudio.com/OC/_workitems/edit/2534028" xr:uid="{5CF00D6F-C7F4-4850-A8A0-A9AE2BCD6BC0}"/>
    <hyperlink ref="A170" r:id="rId83" display="https://office.visualstudio.com/OC/_workitems/edit/2543566" xr:uid="{1AD8C7A5-06FB-41D0-A711-6F4D37021DC3}"/>
    <hyperlink ref="A173" r:id="rId84" display="https://office.visualstudio.com/OC/_workitems/edit/2546109" xr:uid="{98E4DFB0-76FB-4FC2-A7DF-A6F2D48730C5}"/>
    <hyperlink ref="A171" r:id="rId85" display="https://office.visualstudio.com/OC/_workitems/edit/2543686" xr:uid="{C426D628-42A2-49A1-8445-382EAB32AA8B}"/>
    <hyperlink ref="A172" r:id="rId86" display="https://office.visualstudio.com/OC/_workitems/edit/2543690" xr:uid="{031CF24B-B7FE-4DFC-AA88-9C895F928D37}"/>
    <hyperlink ref="A174" r:id="rId87" display="https://office.visualstudio.com/OC/_workitems/edit/2566766" xr:uid="{3C71A0DB-F9A9-471D-8BA2-40DEF836F6F7}"/>
    <hyperlink ref="A136" r:id="rId88" display="https://office.visualstudio.com/OC/_workitems/edit/2391753" xr:uid="{E3274244-1D7D-49D1-A8F2-7035384E14E4}"/>
    <hyperlink ref="A140" r:id="rId89" display="https://office.visualstudio.com/OC/_workitems/edit/2396267" xr:uid="{A9957F1E-8E9D-4D6E-9485-D9B821B8CAD2}"/>
    <hyperlink ref="A148" r:id="rId90" display="https://office.visualstudio.com/OC/_workitems/edit/2401606" xr:uid="{1EC47E4B-D0F3-4B68-B066-52F9185AD433}"/>
    <hyperlink ref="A152" r:id="rId91" display="https://office.visualstudio.com/OC/_workitems/edit/2424846" xr:uid="{41566592-0B09-4A2D-944A-898AE518DB0B}"/>
    <hyperlink ref="A153" r:id="rId92" display="https://office.visualstudio.com/OC/_workitems/edit/2425522" xr:uid="{7F358C76-87F4-4F9B-9B91-B8E4648C0214}"/>
    <hyperlink ref="A151" r:id="rId93" display="https://office.visualstudio.com/OC/_workitems/edit/2414877" xr:uid="{389D65F7-2A2A-43C2-981C-B28008AE54C3}"/>
    <hyperlink ref="A149" r:id="rId94" display="https://office.visualstudio.com/OC/_workitems/edit/2404568" xr:uid="{49CC5955-BD60-4EC5-A71F-EB685E3DCA52}"/>
    <hyperlink ref="A150" r:id="rId95" display="https://office.visualstudio.com/OC/_workitems/edit/2404927" xr:uid="{0564CD0A-B40D-4D63-80DE-CA3B8EB66FBB}"/>
    <hyperlink ref="A155" r:id="rId96" display="https://office.visualstudio.com/OC/_workitems/edit/2446248" xr:uid="{5E3E3434-4B93-4A25-A89D-0D5CD06B9439}"/>
    <hyperlink ref="A157" r:id="rId97" display="https://office.visualstudio.com/OC/_workitems/edit/2459809" xr:uid="{44790A67-17C6-451A-B872-3D76407A17C5}"/>
    <hyperlink ref="A156" r:id="rId98" display="https://office.visualstudio.com/OC/_workitems/edit/2457809" xr:uid="{AF26F4E4-2770-4F20-9D11-B14B72513FEB}"/>
    <hyperlink ref="A158" r:id="rId99" display="https://office.visualstudio.com/OC/_workitems/edit/2473751" xr:uid="{8973F3A1-1F01-4F8C-8186-F116FDD9D6D1}"/>
    <hyperlink ref="A159" r:id="rId100" display="https://office.visualstudio.com/OC/_workitems/edit/2477798" xr:uid="{0D5978DC-9F65-4518-BD2A-F9AE4282FEB8}"/>
    <hyperlink ref="A122" r:id="rId101" display="https://office.visualstudio.com/OC/_workitems/edit/2341425" xr:uid="{A7A6803E-C56E-4147-876F-36348227B19F}"/>
    <hyperlink ref="A127" r:id="rId102" display="https://office.visualstudio.com/OC/_workitems/edit/2369530" xr:uid="{AE4EA97E-CE62-4DE4-B8DD-C9A77DF8F8F0}"/>
    <hyperlink ref="A121" r:id="rId103" display="https://office.visualstudio.com/OC/_workitems/edit/2329779" xr:uid="{C837F0C8-64B0-4593-918F-0ECC0E7A7693}"/>
    <hyperlink ref="A123" r:id="rId104" display="https://office.visualstudio.com/OC/_workitems/edit/2367917" xr:uid="{828F2930-CF5E-48E2-8043-435230881F8E}"/>
    <hyperlink ref="A124" r:id="rId105" display="https://office.visualstudio.com/OC/_workitems/edit/2367972" xr:uid="{22E9A065-4A15-485D-9103-D3511D7EE96B}"/>
    <hyperlink ref="A125" r:id="rId106" display="https://office.visualstudio.com/OC/_workitems/edit/2367991" xr:uid="{56190BA2-68D9-4248-BFF4-7EB80B69A2ED}"/>
    <hyperlink ref="A126" r:id="rId107" display="https://office.visualstudio.com/OC/_workitems/edit/2368624" xr:uid="{56CFAA44-6524-4F60-8060-64549C70622D}"/>
    <hyperlink ref="A128" r:id="rId108" display="https://office.visualstudio.com/OC/_workitems/edit/2372023" xr:uid="{88C66C6F-26C2-43BC-8770-A4C751C2AEF2}"/>
    <hyperlink ref="A129" r:id="rId109" display="https://office.visualstudio.com/OC/_workitems/edit/2372042" xr:uid="{61FA92B3-D1A5-496B-A2CA-3929A263F5FD}"/>
    <hyperlink ref="A130" r:id="rId110" display="https://office.visualstudio.com/OC/_workitems/edit/2372314" xr:uid="{D42A93D7-1F78-4DC9-8E7B-3694895CE637}"/>
    <hyperlink ref="A131" r:id="rId111" display="https://office.visualstudio.com/OC/_workitems/edit/2374398" xr:uid="{F332F24E-341F-413F-8C10-94FCB7B56A35}"/>
    <hyperlink ref="A104" r:id="rId112" display="https://office.visualstudio.com/OC/_workitems/edit/2245513" xr:uid="{F98D77F2-309A-4067-A9C8-D33E102282FA}"/>
    <hyperlink ref="A107" r:id="rId113" display="https://office.visualstudio.com/OC/_workitems/edit/2248461" xr:uid="{5DA6F60D-201D-4657-8209-29E289B826A4}"/>
    <hyperlink ref="A105" r:id="rId114" display="https://office.visualstudio.com/OC/_workitems/edit/2245684" xr:uid="{AC758891-F744-47C3-ABFF-50E5019ADF23}"/>
    <hyperlink ref="A106" r:id="rId115" display="https://office.visualstudio.com/OC/_workitems/edit/2245719" xr:uid="{7A8AC968-F771-4313-BE43-467A661EFB18}"/>
    <hyperlink ref="A108" r:id="rId116" display="https://office.visualstudio.com/OC/_workitems/edit/2262663" xr:uid="{7A8E7FEB-2278-4099-917B-84728E188CA0}"/>
    <hyperlink ref="A110" r:id="rId117" display="https://office.visualstudio.com/OC/_workitems/edit/2267978" xr:uid="{B213DC04-D061-46C1-804F-16E4B951C10B}"/>
    <hyperlink ref="A113" r:id="rId118" display="https://office.visualstudio.com/OC/_workitems/edit/2281334" xr:uid="{278DDA51-5D5B-49FD-8F8C-FAA93F237D63}"/>
    <hyperlink ref="A109" r:id="rId119" display="https://office.visualstudio.com/OC/_workitems/edit/2262752" xr:uid="{B7647C9A-9E77-4330-BC67-9E8280C54647}"/>
    <hyperlink ref="A112" r:id="rId120" display="https://office.visualstudio.com/OC/_workitems/edit/2268777" xr:uid="{D7FF7302-9505-465B-B055-BDB276D30BC5}"/>
    <hyperlink ref="A114" r:id="rId121" display="https://office.visualstudio.com/OC/_workitems/edit/2290173" xr:uid="{7474517B-9D47-4E45-AEAC-1B46D8AFC0DF}"/>
    <hyperlink ref="A116" r:id="rId122" display="https://office.visualstudio.com/OC/_workitems/edit/2306317" xr:uid="{A5D4C016-F789-49DB-ACD4-6F80AD338BDA}"/>
    <hyperlink ref="A115" r:id="rId123" display="https://office.visualstudio.com/OC/_workitems/edit/2293732" xr:uid="{B3806E72-FB45-4535-9157-C57AE76D3584}"/>
    <hyperlink ref="A117" r:id="rId124" display="https://office.visualstudio.com/OC/_workitems/edit/2308108" xr:uid="{C4F000D7-AC55-46B4-A764-49F6E7E20D56}"/>
    <hyperlink ref="A118" r:id="rId125" display="https://office.visualstudio.com/OC/_workitems/edit/2316082" xr:uid="{7BDD3564-2A2D-4AD2-A582-0616DC9B3BB4}"/>
    <hyperlink ref="A119" r:id="rId126" display="https://office.visualstudio.com/OC/_workitems/edit/2318691" xr:uid="{52E91413-52A4-4FA5-872E-1F65D8190337}"/>
    <hyperlink ref="A93" r:id="rId127" display="https://office.visualstudio.com/OC/_workitems/edit/2198724" xr:uid="{981F73E9-A8D9-425B-97C1-9BBD884D028A}"/>
    <hyperlink ref="A94" r:id="rId128" display="https://office.visualstudio.com/OC/_workitems/edit/2201045" xr:uid="{49C5A2AF-26A2-484F-B830-942A32A47704}"/>
    <hyperlink ref="A95" r:id="rId129" display="https://office.visualstudio.com/OC/_workitems/edit/2202729" xr:uid="{E92A74EB-0B1D-4BED-B1FE-DE7B086A12C9}"/>
    <hyperlink ref="A55" r:id="rId130" display="https://office.visualstudio.com/OC/_workitems/edit/1935894" xr:uid="{776EBCA7-2E58-4070-9A04-B1B6B69AF914}"/>
    <hyperlink ref="A59" r:id="rId131" display="https://office.visualstudio.com/OC/_workitems/edit/1944175" xr:uid="{B6EF79D7-62DC-45BC-9F53-5BE8A4F904B2}"/>
    <hyperlink ref="A97" r:id="rId132" display="https://office.visualstudio.com/OC/_workitems/edit/2208485" xr:uid="{E07437C4-BC47-41B5-B757-79AD6541F440}"/>
    <hyperlink ref="A96" r:id="rId133" display="https://office.visualstudio.com/OC/_workitems/edit/2203749" xr:uid="{1F54BF4A-1F26-4A25-A076-1A740C9FF818}"/>
    <hyperlink ref="A98" r:id="rId134" display="https://office.visualstudio.com/OC/_workitems/edit/2215998" xr:uid="{FC037BB7-835B-475F-BDFC-EE77DDDBF272}"/>
    <hyperlink ref="A99" r:id="rId135" display="https://office.visualstudio.com/OC/_workitems/edit/2222285" xr:uid="{151712B5-5968-4ABA-996E-1DFD83847E01}"/>
    <hyperlink ref="A100" r:id="rId136" display="https://office.visualstudio.com/OC/_workitems/edit/2222291" xr:uid="{4B16A65E-8099-4C18-911D-36A1B1B0C852}"/>
    <hyperlink ref="A101" r:id="rId137" display="https://office.visualstudio.com/OC/_workitems/edit/2224987" xr:uid="{5A1503FE-D4E4-40B5-BF21-80816A4942F6}"/>
    <hyperlink ref="A103" r:id="rId138" display="https://office.visualstudio.com/OC/_workitems/edit/2241343" xr:uid="{AAAE39DB-7AD9-4A20-868C-74971EA21325}"/>
    <hyperlink ref="A80" r:id="rId139" display="https://office.visualstudio.com/OC/_workitems/edit/2107019" xr:uid="{9FE19A60-C907-4B51-AA28-87BC5F02F72F}"/>
    <hyperlink ref="A74" r:id="rId140" display="https://office.visualstudio.com/OC/_workitems/edit/2042082" xr:uid="{72C28E4B-02B5-4C89-A64F-C6CAC8A9052E}"/>
    <hyperlink ref="A72" r:id="rId141" display="https://office.visualstudio.com/OC/_workitems/edit/2038751" xr:uid="{C34F8DF2-3CED-4B7D-86E0-DDA4828BA556}"/>
    <hyperlink ref="A71" r:id="rId142" display="https://office.visualstudio.com/OC/_workitems/edit/2035770" xr:uid="{C3CCF203-66D3-4771-ACEB-FF4C1456CC69}"/>
    <hyperlink ref="A68" r:id="rId143" display="https://office.visualstudio.com/OC/_workitems/edit/2030657" xr:uid="{CA02D09B-7AFD-4711-B07C-BA2A2208E45F}"/>
    <hyperlink ref="A88" r:id="rId144" display="https://office.visualstudio.com/OC/_workitems/edit/2176994" xr:uid="{E47C1EDF-CF87-40EA-84B8-51554D90B58D}"/>
    <hyperlink ref="A89" r:id="rId145" display="https://office.visualstudio.com/OC/_workitems/edit/2183573" xr:uid="{E1AF2171-B4DA-47E2-8FDF-F8ED0F5A8CD4}"/>
    <hyperlink ref="A90" r:id="rId146" display="https://office.visualstudio.com/OC/_workitems/edit/2183574" xr:uid="{728585F4-A1CF-495A-823C-4D9F066CC7E2}"/>
    <hyperlink ref="A92" r:id="rId147" display="https://office.visualstudio.com/OC/_workitems/edit/2194470" xr:uid="{D9F568CB-4ABC-4EA3-9B01-DAFD0092728A}"/>
    <hyperlink ref="A84" r:id="rId148" display="https://office.visualstudio.com/OC/_workitems/edit/2140075" xr:uid="{906A7048-76DC-45D8-92B3-D4185A04EC81}"/>
    <hyperlink ref="A85" r:id="rId149" display="https://office.visualstudio.com/OC/_workitems/edit/2151470" xr:uid="{066B2AB0-39B4-44F4-8DCE-C2FFFABA4663}"/>
    <hyperlink ref="A86" r:id="rId150" display="https://office.visualstudio.com/OC/_workitems/edit/2172151" xr:uid="{757C2AD9-AAC2-4B4A-AE42-DB46582D123E}"/>
    <hyperlink ref="A87" r:id="rId151" display="https://office.visualstudio.com/OC/_workitems/edit/2172198" xr:uid="{60590A9C-B18D-4284-BE44-B4048CE56F99}"/>
    <hyperlink ref="A82" r:id="rId152" display="https://office.visualstudio.com/OC/_workitems/edit/2126483" xr:uid="{18E287F0-8920-45ED-B0F1-2BEBD48B870B}"/>
    <hyperlink ref="A81" r:id="rId153" display="https://office.visualstudio.com/OC/_workitems/edit/2117983" xr:uid="{0245DEB0-D352-40C1-BEDC-495BDA4141A4}"/>
    <hyperlink ref="A83" r:id="rId154" display="https://office.visualstudio.com/OC/_workitems/edit/2140073" xr:uid="{34EA13EC-9587-4F1A-8692-C115B773A01E}"/>
    <hyperlink ref="A79" r:id="rId155" display="https://office.visualstudio.com/OC/_workitems/edit/2083367" xr:uid="{26FB5B33-A868-43F4-B68E-91DE5FB1F9AB}"/>
    <hyperlink ref="A78" r:id="rId156" display="https://office.visualstudio.com/OC/_workitems/edit/2066213" xr:uid="{6B41C4EA-C940-4C40-88D7-E8A443BBF790}"/>
    <hyperlink ref="A75" r:id="rId157" display="https://office.visualstudio.com/OC/_workitems/edit/2042240" xr:uid="{BA69D308-82AA-4BFF-A100-253D26C7437A}"/>
    <hyperlink ref="A76" r:id="rId158" display="https://office.visualstudio.com/OC/_workitems/edit/2043844" xr:uid="{E97C0AAE-454E-45F1-BEBE-CB38666C4D96}"/>
    <hyperlink ref="A57" r:id="rId159" display="https://office.visualstudio.com/OC/_workitems/edit/1943635" xr:uid="{42C7BB3E-6E0B-462F-8604-E40C66AC0AF7}"/>
    <hyperlink ref="A67" r:id="rId160" display="https://office.visualstudio.com/OC/_workitems/edit/2014552" xr:uid="{A892E4E4-1036-479F-A7EB-D9A518B52F6A}"/>
    <hyperlink ref="A65" r:id="rId161" display="https://office.visualstudio.com/OC/_workitems/edit/1998744" xr:uid="{2B5C68CB-02DA-4C97-B4F9-58368FB189AA}"/>
    <hyperlink ref="A61" r:id="rId162" display="https://office.visualstudio.com/OC/_workitems/edit/1972101" xr:uid="{7DC71164-8843-428D-8322-C5FE1E4BB12F}"/>
    <hyperlink ref="A33" r:id="rId163" display="https://office.visualstudio.com/OC/_workitems/edit/1781602" xr:uid="{01BC448C-EA10-46E0-B564-254CD1406055}"/>
    <hyperlink ref="A31" r:id="rId164" display="https://office.visualstudio.com/OC/_workitems/edit/1775044" xr:uid="{C9C44E9F-3A1A-4E95-826D-55A3A2859D69}"/>
    <hyperlink ref="A35" r:id="rId165" display="https://office.visualstudio.com/OC/_workitems/edit/1784399" xr:uid="{C821C80D-164D-42B5-8DCA-03337CC02D57}"/>
    <hyperlink ref="A37" r:id="rId166" display="https://office.visualstudio.com/OC/_workitems/edit/1788629" xr:uid="{9D1D31E1-1B2D-4FF3-AB0C-36442073FDD1}"/>
    <hyperlink ref="A26" r:id="rId167" display="https://office.visualstudio.com/OC/_workitems/edit/1752998" xr:uid="{C3CAFFD2-15AE-4BDE-A650-789DB6DD0870}"/>
    <hyperlink ref="A12" r:id="rId168" display="https://office.visualstudio.com/OC/_workitems/edit/1601363" xr:uid="{DB2707D2-D25A-48CE-BDEF-8C5D0F65E30D}"/>
    <hyperlink ref="A3" r:id="rId169" display="https://office.visualstudio.com/OC/_workitems/edit/1298224" xr:uid="{2C78CBF9-91CA-4C16-A204-22DFAF95E5CB}"/>
    <hyperlink ref="A91" r:id="rId170" display="https://office.visualstudio.com/OC/_workitems/edit/2183615" xr:uid="{E8988621-7A96-47FD-A983-B3D541DE510B}"/>
    <hyperlink ref="A64" r:id="rId171" display="https://office.visualstudio.com/OC/_workitems/edit/1997416" xr:uid="{964532E3-6F44-4EB1-BFA0-392C26BF679E}"/>
    <hyperlink ref="A102" r:id="rId172" display="https://office.visualstudio.com/OC/_workitems/edit/2231211" xr:uid="{095C73BC-7F8C-4583-B3D4-6737ED90F7F9}"/>
    <hyperlink ref="A111" r:id="rId173" display="https://office.visualstudio.com/OC/_workitems/edit/2268746" xr:uid="{BDC94CA8-9548-4EC1-BF61-8266EBBE4E7A}"/>
    <hyperlink ref="A132" r:id="rId174" display="https://office.visualstudio.com/OC/_workitems/edit/2378530" xr:uid="{7588F820-642F-4675-9AE9-94B91BB2445C}"/>
    <hyperlink ref="A133" r:id="rId175" display="https://office.visualstudio.com/OC/_workitems/edit/2378547" xr:uid="{073083AD-9224-4534-ACD2-9271340598C4}"/>
    <hyperlink ref="A120" r:id="rId176" display="https://office.visualstudio.com/OC/_workitems/edit/2328094" xr:uid="{B1166E23-4828-4394-BBB3-548C52C645F3}"/>
    <hyperlink ref="A154" r:id="rId177" display="https://office.visualstudio.com/OC/_workitems/edit/2427939" xr:uid="{290BB45A-5645-4D93-814B-D50238DE7B69}"/>
    <hyperlink ref="A138" r:id="rId178" display="https://office.visualstudio.com/OC/_workitems/edit/2394118" xr:uid="{15C92997-261F-40D3-8AFD-5A29F3BA21B4}"/>
    <hyperlink ref="A139" r:id="rId179" display="https://office.visualstudio.com/OC/_workitems/edit/2394646" xr:uid="{8BCA776F-DC3A-4093-A15A-5807FCFD4FA6}"/>
    <hyperlink ref="A141" r:id="rId180" display="https://office.visualstudio.com/OC/_workitems/edit/2396888" xr:uid="{FA185D6B-08F3-4605-9FDC-E0E0F862632E}"/>
    <hyperlink ref="A142" r:id="rId181" display="https://office.visualstudio.com/OC/_workitems/edit/2397230" xr:uid="{76F90B4A-7427-4EA0-9677-62F1404AA752}"/>
    <hyperlink ref="A143" r:id="rId182" display="https://office.visualstudio.com/OC/_workitems/edit/2397237" xr:uid="{E03C2F37-38F9-46D0-AAB1-2DF7A03A75F8}"/>
    <hyperlink ref="A144" r:id="rId183" display="https://office.visualstudio.com/OC/_workitems/edit/2397241" xr:uid="{3B683CAB-766E-4033-91BB-C2EF9C5969A5}"/>
    <hyperlink ref="A145" r:id="rId184" display="https://office.visualstudio.com/OC/_workitems/edit/2397243" xr:uid="{CC047A6F-1258-44F4-8701-F3391C9795CF}"/>
    <hyperlink ref="A146" r:id="rId185" display="https://office.visualstudio.com/OC/_workitems/edit/2397336" xr:uid="{56BA474E-0D35-435A-B679-E6DB707671F8}"/>
    <hyperlink ref="A147" r:id="rId186" display="https://office.visualstudio.com/OC/_workitems/edit/2399614" xr:uid="{486FD559-00BD-4B20-B08F-0D7A51FD9AAA}"/>
    <hyperlink ref="A134" r:id="rId187" display="https://office.visualstudio.com/OC/_workitems/edit/2391047" xr:uid="{70DE2FC0-91B7-4348-9843-959CACE3DA6D}"/>
    <hyperlink ref="A135" r:id="rId188" display="https://office.visualstudio.com/OC/_workitems/edit/2391054" xr:uid="{8E785DFA-4116-4EDD-8038-C77C36788071}"/>
    <hyperlink ref="A137" r:id="rId189" display="https://office.visualstudio.com/OC/_workitems/edit/2392320" xr:uid="{7CE44A64-4F0D-48BB-B9FE-F06B467FE98A}"/>
    <hyperlink ref="A167" r:id="rId190" display="https://office.visualstudio.com/OC/_workitems/edit/2511499" xr:uid="{0CBC792C-0902-462D-9D62-9631899B6766}"/>
    <hyperlink ref="A168" r:id="rId191" display="https://office.visualstudio.com/OC/_workitems/edit/2512472" xr:uid="{C1921F74-8A41-438A-8181-3A389C910C90}"/>
    <hyperlink ref="A179" r:id="rId192" display="https://office.visualstudio.com/OC/_workitems/edit/2577549" xr:uid="{EE937637-FDBD-45FF-9E9F-6AD08EEA2A20}"/>
    <hyperlink ref="A184" r:id="rId193" display="https://office.visualstudio.com/OC/_workitems/edit/2632698" xr:uid="{5DD7F38A-E633-418A-9E15-38C9CEF8BE96}"/>
  </hyperlinks>
  <pageMargins left="0.7" right="0.7" top="0.75" bottom="0.75" header="0.3" footer="0.3"/>
  <pageSetup orientation="portrait" horizontalDpi="1200" verticalDpi="1200" r:id="rId194"/>
  <tableParts count="1">
    <tablePart r:id="rId195"/>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833A2-914D-4CD8-8DEA-3811DDDE5EA8}">
  <sheetPr codeName="Sheet13"/>
  <dimension ref="A1:K8"/>
  <sheetViews>
    <sheetView workbookViewId="0">
      <selection activeCell="C4" sqref="C4"/>
    </sheetView>
  </sheetViews>
  <sheetFormatPr defaultColWidth="8.81640625" defaultRowHeight="14.5" x14ac:dyDescent="0.35"/>
  <cols>
    <col min="2" max="2" width="9.26953125" customWidth="1"/>
    <col min="3" max="3" width="71.26953125" customWidth="1"/>
    <col min="4" max="4" width="9.1796875" bestFit="1" customWidth="1"/>
    <col min="5" max="5" width="40.26953125" customWidth="1"/>
    <col min="6" max="6" width="25.1796875" customWidth="1"/>
    <col min="7" max="7" width="16.26953125" customWidth="1"/>
    <col min="8" max="8" width="19.1796875" customWidth="1"/>
    <col min="9" max="9" width="18.1796875" customWidth="1"/>
    <col min="10" max="11" width="17.1796875" customWidth="1"/>
    <col min="12" max="13" width="9.1796875" bestFit="1" customWidth="1"/>
    <col min="14" max="14" width="13.1796875" bestFit="1" customWidth="1"/>
    <col min="15" max="15" width="13.26953125" bestFit="1" customWidth="1"/>
  </cols>
  <sheetData>
    <row r="1" spans="1:11" ht="15" thickBot="1" x14ac:dyDescent="0.4">
      <c r="A1" s="295" t="s">
        <v>1835</v>
      </c>
      <c r="B1" s="296" t="s">
        <v>1836</v>
      </c>
      <c r="C1" s="296" t="s">
        <v>1837</v>
      </c>
      <c r="D1" s="296" t="s">
        <v>1838</v>
      </c>
      <c r="E1" s="296" t="s">
        <v>1839</v>
      </c>
      <c r="F1" s="296" t="s">
        <v>1840</v>
      </c>
      <c r="G1" s="296" t="s">
        <v>1841</v>
      </c>
      <c r="H1" s="296" t="s">
        <v>1842</v>
      </c>
      <c r="I1" s="296" t="s">
        <v>1843</v>
      </c>
      <c r="J1" s="296" t="s">
        <v>1844</v>
      </c>
      <c r="K1" s="297" t="s">
        <v>1845</v>
      </c>
    </row>
    <row r="2" spans="1:11" ht="21.75" customHeight="1" thickBot="1" x14ac:dyDescent="0.4">
      <c r="A2" s="298">
        <v>1298218</v>
      </c>
      <c r="B2" s="299">
        <v>2</v>
      </c>
      <c r="C2" s="299" t="s">
        <v>1846</v>
      </c>
      <c r="D2" s="299" t="s">
        <v>1847</v>
      </c>
      <c r="E2" s="299" t="s">
        <v>1848</v>
      </c>
      <c r="F2" s="299" t="s">
        <v>1849</v>
      </c>
      <c r="G2" s="299" t="s">
        <v>1850</v>
      </c>
      <c r="H2" s="299" t="s">
        <v>1851</v>
      </c>
      <c r="I2" s="299" t="s">
        <v>1852</v>
      </c>
      <c r="J2" s="300">
        <v>42725.463888888888</v>
      </c>
      <c r="K2" s="301">
        <v>43048.463888888888</v>
      </c>
    </row>
    <row r="3" spans="1:11" ht="16.5" customHeight="1" thickBot="1" x14ac:dyDescent="0.4">
      <c r="A3" s="298">
        <v>1298224</v>
      </c>
      <c r="B3" s="299">
        <v>4</v>
      </c>
      <c r="C3" s="299" t="s">
        <v>1853</v>
      </c>
      <c r="D3" s="299" t="s">
        <v>1847</v>
      </c>
      <c r="E3" s="299" t="s">
        <v>1854</v>
      </c>
      <c r="F3" s="299" t="s">
        <v>1855</v>
      </c>
      <c r="G3" s="299" t="s">
        <v>1850</v>
      </c>
      <c r="H3" s="299" t="s">
        <v>1856</v>
      </c>
      <c r="I3" s="299" t="s">
        <v>1852</v>
      </c>
      <c r="J3" s="300">
        <v>42725.46597222222</v>
      </c>
      <c r="K3" s="301">
        <v>43236.404861111114</v>
      </c>
    </row>
    <row r="4" spans="1:11" ht="15" thickBot="1" x14ac:dyDescent="0.4">
      <c r="A4" s="302">
        <v>1359918</v>
      </c>
      <c r="B4" s="303">
        <v>2</v>
      </c>
      <c r="C4" s="303" t="s">
        <v>1857</v>
      </c>
      <c r="D4" s="303" t="s">
        <v>1847</v>
      </c>
      <c r="E4" s="303" t="s">
        <v>1858</v>
      </c>
      <c r="F4" s="303" t="s">
        <v>1849</v>
      </c>
      <c r="G4" s="303" t="s">
        <v>1850</v>
      </c>
      <c r="H4" s="303" t="s">
        <v>1859</v>
      </c>
      <c r="I4" s="303" t="s">
        <v>1860</v>
      </c>
      <c r="J4" s="304">
        <v>42758.501388888886</v>
      </c>
      <c r="K4" s="305">
        <v>42944.619444444441</v>
      </c>
    </row>
    <row r="5" spans="1:11" ht="15" thickBot="1" x14ac:dyDescent="0.4">
      <c r="A5" s="298">
        <v>1395064</v>
      </c>
      <c r="B5" s="299">
        <v>1</v>
      </c>
      <c r="C5" s="299" t="s">
        <v>1861</v>
      </c>
      <c r="D5" s="299" t="s">
        <v>1847</v>
      </c>
      <c r="E5" s="299" t="s">
        <v>1858</v>
      </c>
      <c r="F5" s="299" t="s">
        <v>1849</v>
      </c>
      <c r="G5" s="299" t="s">
        <v>1862</v>
      </c>
      <c r="H5" s="299" t="s">
        <v>1863</v>
      </c>
      <c r="I5" s="299" t="s">
        <v>1852</v>
      </c>
      <c r="J5" s="300">
        <v>42774.474999999999</v>
      </c>
      <c r="K5" s="301">
        <v>42944.622916666667</v>
      </c>
    </row>
    <row r="6" spans="1:11" ht="15" thickBot="1" x14ac:dyDescent="0.4">
      <c r="A6" s="298">
        <v>1449786</v>
      </c>
      <c r="B6" s="299">
        <v>2</v>
      </c>
      <c r="C6" s="299" t="s">
        <v>1864</v>
      </c>
      <c r="D6" s="299" t="s">
        <v>1847</v>
      </c>
      <c r="E6" s="299" t="s">
        <v>1865</v>
      </c>
      <c r="F6" s="299" t="s">
        <v>1849</v>
      </c>
      <c r="G6" s="299" t="s">
        <v>1862</v>
      </c>
      <c r="H6" s="299" t="s">
        <v>1866</v>
      </c>
      <c r="I6" s="299" t="s">
        <v>1852</v>
      </c>
      <c r="J6" s="300">
        <v>42797.619444444441</v>
      </c>
      <c r="K6" s="301">
        <v>42971.65625</v>
      </c>
    </row>
    <row r="7" spans="1:11" ht="15" thickBot="1" x14ac:dyDescent="0.4">
      <c r="A7" s="298">
        <v>1451397</v>
      </c>
      <c r="B7" s="299">
        <v>1</v>
      </c>
      <c r="C7" s="299" t="s">
        <v>1867</v>
      </c>
      <c r="D7" s="299" t="s">
        <v>1847</v>
      </c>
      <c r="E7" s="299"/>
      <c r="F7" s="299" t="s">
        <v>1849</v>
      </c>
      <c r="G7" s="299" t="s">
        <v>1863</v>
      </c>
      <c r="H7" s="299" t="s">
        <v>1863</v>
      </c>
      <c r="I7" s="299" t="s">
        <v>1868</v>
      </c>
      <c r="J7" s="300">
        <v>42799.953472222223</v>
      </c>
      <c r="K7" s="301">
        <v>42944.625</v>
      </c>
    </row>
    <row r="8" spans="1:11" ht="15" thickBot="1" x14ac:dyDescent="0.4">
      <c r="A8" s="298">
        <v>1467710</v>
      </c>
      <c r="B8" s="299">
        <v>2</v>
      </c>
      <c r="C8" s="299" t="s">
        <v>1869</v>
      </c>
      <c r="D8" s="299" t="s">
        <v>1847</v>
      </c>
      <c r="E8" s="299"/>
      <c r="F8" s="299" t="s">
        <v>1849</v>
      </c>
      <c r="G8" s="299" t="s">
        <v>1862</v>
      </c>
      <c r="H8" s="299" t="s">
        <v>1866</v>
      </c>
      <c r="I8" s="299" t="s">
        <v>1852</v>
      </c>
      <c r="J8" s="300">
        <v>42807.498611111114</v>
      </c>
      <c r="K8" s="301">
        <v>42971.656944444447</v>
      </c>
    </row>
  </sheetData>
  <conditionalFormatting sqref="D2:D8">
    <cfRule type="cellIs" dxfId="0" priority="1" operator="equal">
      <formula>"CA"</formula>
    </cfRule>
  </conditionalFormatting>
  <hyperlinks>
    <hyperlink ref="A7" r:id="rId1" display="https://office.visualstudio.com/OC/_workitems/edit/1451397" xr:uid="{45834602-E514-4E6C-9916-182B52DF7372}"/>
    <hyperlink ref="A4" r:id="rId2" display="https://office.visualstudio.com/OC/_workitems/edit/1359918" xr:uid="{47649FE7-5A2B-45E1-B1BF-56D321CBB403}"/>
    <hyperlink ref="A2" r:id="rId3" display="https://office.visualstudio.com/OC/_workitems/edit/1298218" xr:uid="{19066A91-CCB1-460C-991C-2320183921A6}"/>
    <hyperlink ref="A8" r:id="rId4" display="https://office.visualstudio.com/OC/_workitems/edit/1467710" xr:uid="{9F961011-4DA7-4320-97BC-A1A93DD1CD2F}"/>
    <hyperlink ref="A6" r:id="rId5" display="https://office.visualstudio.com/OC/_workitems/edit/1449786" xr:uid="{2BA0EC0B-EAD3-4F7D-A764-BC99534AD2A2}"/>
    <hyperlink ref="A5" r:id="rId6" display="https://office.visualstudio.com/OC/_workitems/edit/1395064" xr:uid="{EE09944F-C284-444C-9FFD-C352970769BF}"/>
    <hyperlink ref="A3" r:id="rId7" display="https://office.visualstudio.com/OC/_workitems/edit/1298224" xr:uid="{6FDF8C57-733D-4819-BF79-83CD837542B6}"/>
  </hyperlinks>
  <pageMargins left="0.7" right="0.7" top="0.75" bottom="0.75" header="0.3" footer="0.3"/>
  <pageSetup orientation="portrait" horizontalDpi="1200" verticalDpi="1200" r:id="rId8"/>
  <tableParts count="1">
    <tablePart r:id="rId9"/>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BE258-5677-40E6-A9D2-05D567A0A649}">
  <sheetPr codeName="Sheet14"/>
  <dimension ref="A1:D79"/>
  <sheetViews>
    <sheetView workbookViewId="0">
      <selection activeCell="C77" sqref="A2:C77"/>
    </sheetView>
  </sheetViews>
  <sheetFormatPr defaultRowHeight="14.5" x14ac:dyDescent="0.35"/>
  <cols>
    <col min="3" max="3" width="10" bestFit="1" customWidth="1"/>
  </cols>
  <sheetData>
    <row r="1" spans="1:4" x14ac:dyDescent="0.35">
      <c r="A1" s="432" t="s">
        <v>2183</v>
      </c>
      <c r="B1" s="432"/>
      <c r="C1" s="432" t="s">
        <v>2184</v>
      </c>
      <c r="D1" s="432"/>
    </row>
    <row r="2" spans="1:4" x14ac:dyDescent="0.35">
      <c r="A2" t="s">
        <v>2185</v>
      </c>
      <c r="B2" t="s">
        <v>2186</v>
      </c>
      <c r="C2" t="s">
        <v>2187</v>
      </c>
      <c r="D2" t="s">
        <v>2188</v>
      </c>
    </row>
    <row r="3" spans="1:4" x14ac:dyDescent="0.35">
      <c r="A3">
        <v>2017</v>
      </c>
      <c r="B3" t="s">
        <v>2189</v>
      </c>
      <c r="C3" s="313">
        <v>20000</v>
      </c>
      <c r="D3" s="43">
        <v>0.75</v>
      </c>
    </row>
    <row r="4" spans="1:4" x14ac:dyDescent="0.35">
      <c r="A4">
        <v>2015</v>
      </c>
      <c r="B4" t="s">
        <v>2190</v>
      </c>
      <c r="C4" s="313">
        <v>3700</v>
      </c>
      <c r="D4" s="43">
        <v>0.22</v>
      </c>
    </row>
    <row r="5" spans="1:4" x14ac:dyDescent="0.35">
      <c r="A5">
        <v>2017</v>
      </c>
      <c r="B5" t="s">
        <v>2191</v>
      </c>
      <c r="C5" s="313">
        <v>4000</v>
      </c>
      <c r="D5" s="43">
        <v>0.22</v>
      </c>
    </row>
    <row r="6" spans="1:4" x14ac:dyDescent="0.35">
      <c r="A6">
        <v>2015</v>
      </c>
      <c r="B6" t="s">
        <v>2192</v>
      </c>
      <c r="C6" s="313">
        <v>13300</v>
      </c>
      <c r="D6" s="43">
        <v>0.56000000000000005</v>
      </c>
    </row>
    <row r="7" spans="1:4" x14ac:dyDescent="0.35">
      <c r="A7">
        <v>2017</v>
      </c>
      <c r="B7" t="s">
        <v>2193</v>
      </c>
      <c r="C7" s="313">
        <v>36000</v>
      </c>
      <c r="D7" s="43">
        <v>1</v>
      </c>
    </row>
    <row r="8" spans="1:4" x14ac:dyDescent="0.35">
      <c r="A8">
        <v>2015</v>
      </c>
      <c r="B8" t="s">
        <v>2194</v>
      </c>
      <c r="C8" s="313">
        <v>2300</v>
      </c>
      <c r="D8" s="43">
        <v>0.35</v>
      </c>
    </row>
    <row r="9" spans="1:4" x14ac:dyDescent="0.35">
      <c r="A9">
        <v>2016</v>
      </c>
      <c r="B9" t="s">
        <v>2190</v>
      </c>
      <c r="C9" s="313">
        <v>2300</v>
      </c>
      <c r="D9" s="43">
        <v>0.28000000000000003</v>
      </c>
    </row>
    <row r="10" spans="1:4" x14ac:dyDescent="0.35">
      <c r="A10">
        <v>2016</v>
      </c>
      <c r="B10" t="s">
        <v>2195</v>
      </c>
      <c r="C10" s="313">
        <v>3400</v>
      </c>
      <c r="D10" s="43">
        <v>0.36</v>
      </c>
    </row>
    <row r="11" spans="1:4" x14ac:dyDescent="0.35">
      <c r="A11">
        <v>2016</v>
      </c>
      <c r="B11" t="s">
        <v>2196</v>
      </c>
      <c r="C11" s="313">
        <v>6300</v>
      </c>
      <c r="D11" s="43">
        <v>0.4</v>
      </c>
    </row>
    <row r="12" spans="1:4" x14ac:dyDescent="0.35">
      <c r="A12">
        <v>2017</v>
      </c>
      <c r="B12" t="s">
        <v>2195</v>
      </c>
      <c r="C12" s="313">
        <v>5400</v>
      </c>
      <c r="D12" s="43">
        <v>0.38</v>
      </c>
    </row>
    <row r="13" spans="1:4" x14ac:dyDescent="0.35">
      <c r="A13">
        <v>2016</v>
      </c>
      <c r="B13" t="s">
        <v>2197</v>
      </c>
      <c r="C13" s="313">
        <v>17000</v>
      </c>
      <c r="D13" s="43">
        <v>0.9</v>
      </c>
    </row>
    <row r="14" spans="1:4" x14ac:dyDescent="0.35">
      <c r="A14">
        <v>2016</v>
      </c>
      <c r="B14" t="s">
        <v>2198</v>
      </c>
      <c r="C14" s="313">
        <v>21600</v>
      </c>
      <c r="D14" s="43">
        <v>0.9</v>
      </c>
    </row>
    <row r="15" spans="1:4" x14ac:dyDescent="0.35">
      <c r="A15">
        <v>2016</v>
      </c>
      <c r="B15" t="s">
        <v>2199</v>
      </c>
      <c r="C15" s="313">
        <v>29800</v>
      </c>
      <c r="D15" s="43">
        <v>0.9</v>
      </c>
    </row>
    <row r="16" spans="1:4" x14ac:dyDescent="0.35">
      <c r="A16">
        <v>2016</v>
      </c>
      <c r="B16" t="s">
        <v>2200</v>
      </c>
      <c r="C16" s="313">
        <v>1000</v>
      </c>
      <c r="D16" s="43">
        <v>0.23</v>
      </c>
    </row>
    <row r="17" spans="1:4" x14ac:dyDescent="0.35">
      <c r="A17">
        <v>2015</v>
      </c>
      <c r="B17" t="s">
        <v>2201</v>
      </c>
      <c r="C17" s="313">
        <v>6700</v>
      </c>
      <c r="D17" s="43">
        <v>0.05</v>
      </c>
    </row>
    <row r="18" spans="1:4" x14ac:dyDescent="0.35">
      <c r="A18">
        <v>2017</v>
      </c>
      <c r="B18" t="s">
        <v>2200</v>
      </c>
      <c r="C18" s="313">
        <v>600</v>
      </c>
      <c r="D18" s="43">
        <v>0.27</v>
      </c>
    </row>
    <row r="19" spans="1:4" x14ac:dyDescent="0.35">
      <c r="A19">
        <v>2015</v>
      </c>
      <c r="B19" t="s">
        <v>2202</v>
      </c>
      <c r="C19" s="313">
        <v>3500</v>
      </c>
      <c r="D19" s="43">
        <v>0.5</v>
      </c>
    </row>
    <row r="20" spans="1:4" x14ac:dyDescent="0.35">
      <c r="A20">
        <v>2017</v>
      </c>
      <c r="B20" t="s">
        <v>2201</v>
      </c>
      <c r="C20" s="313">
        <v>7500</v>
      </c>
      <c r="D20" s="43">
        <v>0.4</v>
      </c>
    </row>
    <row r="21" spans="1:4" x14ac:dyDescent="0.35">
      <c r="A21">
        <v>2017</v>
      </c>
      <c r="B21" t="s">
        <v>2203</v>
      </c>
      <c r="C21" s="313">
        <v>63700</v>
      </c>
      <c r="D21" s="43">
        <v>0.9</v>
      </c>
    </row>
    <row r="22" spans="1:4" x14ac:dyDescent="0.35">
      <c r="A22">
        <v>2017</v>
      </c>
      <c r="B22" t="s">
        <v>2204</v>
      </c>
      <c r="C22" s="313">
        <v>9300</v>
      </c>
      <c r="D22" s="43">
        <v>0.6</v>
      </c>
    </row>
    <row r="23" spans="1:4" x14ac:dyDescent="0.35">
      <c r="A23">
        <v>2017</v>
      </c>
      <c r="B23" t="s">
        <v>2196</v>
      </c>
      <c r="C23" s="313">
        <v>8500</v>
      </c>
      <c r="D23" s="43">
        <v>0.46</v>
      </c>
    </row>
    <row r="24" spans="1:4" x14ac:dyDescent="0.35">
      <c r="A24">
        <v>2017</v>
      </c>
      <c r="B24" t="s">
        <v>2205</v>
      </c>
      <c r="C24" s="313">
        <v>33700</v>
      </c>
      <c r="D24" s="43">
        <v>0.92</v>
      </c>
    </row>
    <row r="25" spans="1:4" x14ac:dyDescent="0.35">
      <c r="A25">
        <v>2017</v>
      </c>
      <c r="B25" t="s">
        <v>2206</v>
      </c>
      <c r="C25" s="313">
        <v>600</v>
      </c>
      <c r="D25" s="43">
        <v>0.15</v>
      </c>
    </row>
    <row r="26" spans="1:4" x14ac:dyDescent="0.35">
      <c r="A26">
        <v>2015</v>
      </c>
      <c r="B26" t="s">
        <v>2196</v>
      </c>
      <c r="C26" s="313">
        <v>3100</v>
      </c>
      <c r="D26" s="43">
        <v>0.35</v>
      </c>
    </row>
    <row r="27" spans="1:4" x14ac:dyDescent="0.35">
      <c r="A27">
        <v>2017</v>
      </c>
      <c r="B27" t="s">
        <v>2207</v>
      </c>
      <c r="C27" s="313">
        <v>30700</v>
      </c>
      <c r="D27" s="43">
        <v>0.95</v>
      </c>
    </row>
    <row r="28" spans="1:4" x14ac:dyDescent="0.35">
      <c r="A28">
        <v>2016</v>
      </c>
      <c r="B28" t="s">
        <v>2207</v>
      </c>
      <c r="C28" s="313">
        <v>16400</v>
      </c>
      <c r="D28" s="43">
        <v>0.8</v>
      </c>
    </row>
    <row r="29" spans="1:4" x14ac:dyDescent="0.35">
      <c r="A29">
        <v>2016</v>
      </c>
      <c r="B29" t="s">
        <v>2205</v>
      </c>
      <c r="C29" s="313">
        <v>22100</v>
      </c>
      <c r="D29" s="43">
        <v>0.9</v>
      </c>
    </row>
    <row r="30" spans="1:4" x14ac:dyDescent="0.35">
      <c r="A30">
        <v>2017</v>
      </c>
      <c r="B30" t="s">
        <v>2197</v>
      </c>
      <c r="C30" s="313">
        <v>34000</v>
      </c>
      <c r="D30" s="43">
        <v>0.95</v>
      </c>
    </row>
    <row r="31" spans="1:4" x14ac:dyDescent="0.35">
      <c r="A31">
        <v>2015</v>
      </c>
      <c r="B31" t="s">
        <v>2207</v>
      </c>
      <c r="C31" s="313">
        <v>700</v>
      </c>
      <c r="D31" s="43">
        <v>0.1</v>
      </c>
    </row>
    <row r="32" spans="1:4" x14ac:dyDescent="0.35">
      <c r="A32">
        <v>2015</v>
      </c>
      <c r="B32" t="s">
        <v>2193</v>
      </c>
      <c r="C32" s="313">
        <v>3300</v>
      </c>
      <c r="D32" s="43">
        <v>0.3</v>
      </c>
    </row>
    <row r="33" spans="1:4" x14ac:dyDescent="0.35">
      <c r="A33">
        <v>2017</v>
      </c>
      <c r="B33" t="s">
        <v>2202</v>
      </c>
      <c r="C33" s="313">
        <v>16900</v>
      </c>
      <c r="D33" s="43">
        <v>0.65</v>
      </c>
    </row>
    <row r="34" spans="1:4" x14ac:dyDescent="0.35">
      <c r="A34">
        <v>2017</v>
      </c>
      <c r="B34" t="s">
        <v>2198</v>
      </c>
      <c r="C34" s="313">
        <v>36700</v>
      </c>
      <c r="D34" s="43">
        <v>0.9</v>
      </c>
    </row>
    <row r="35" spans="1:4" x14ac:dyDescent="0.35">
      <c r="A35">
        <v>2015</v>
      </c>
      <c r="B35" t="s">
        <v>2197</v>
      </c>
      <c r="C35" s="313">
        <v>8300</v>
      </c>
      <c r="D35" s="43">
        <v>0.99</v>
      </c>
    </row>
    <row r="36" spans="1:4" x14ac:dyDescent="0.35">
      <c r="A36">
        <v>2016</v>
      </c>
      <c r="B36" t="s">
        <v>2191</v>
      </c>
      <c r="C36" s="313">
        <v>2900</v>
      </c>
      <c r="D36" s="43">
        <v>0.36</v>
      </c>
    </row>
    <row r="37" spans="1:4" x14ac:dyDescent="0.35">
      <c r="A37">
        <v>2015</v>
      </c>
      <c r="B37" t="s">
        <v>2203</v>
      </c>
      <c r="C37" s="313">
        <v>8700</v>
      </c>
      <c r="D37" s="43">
        <v>0.9</v>
      </c>
    </row>
    <row r="38" spans="1:4" x14ac:dyDescent="0.35">
      <c r="A38">
        <v>2017</v>
      </c>
      <c r="B38" t="s">
        <v>2199</v>
      </c>
      <c r="C38" s="313">
        <v>35000</v>
      </c>
      <c r="D38" s="43">
        <v>1</v>
      </c>
    </row>
    <row r="39" spans="1:4" x14ac:dyDescent="0.35">
      <c r="A39">
        <v>2016</v>
      </c>
      <c r="B39" t="s">
        <v>2202</v>
      </c>
      <c r="C39" s="313">
        <v>8300</v>
      </c>
      <c r="D39" s="43">
        <v>0.46</v>
      </c>
    </row>
    <row r="40" spans="1:4" x14ac:dyDescent="0.35">
      <c r="A40">
        <v>2016</v>
      </c>
      <c r="B40" t="s">
        <v>2208</v>
      </c>
      <c r="C40" s="313">
        <v>16700</v>
      </c>
      <c r="D40" s="43">
        <v>0.75</v>
      </c>
    </row>
    <row r="41" spans="1:4" x14ac:dyDescent="0.35">
      <c r="A41">
        <v>2016</v>
      </c>
      <c r="B41" t="s">
        <v>2209</v>
      </c>
      <c r="C41" s="313">
        <v>1800</v>
      </c>
      <c r="D41" s="43">
        <v>0.15</v>
      </c>
    </row>
    <row r="42" spans="1:4" x14ac:dyDescent="0.35">
      <c r="A42">
        <v>2017</v>
      </c>
      <c r="B42" t="s">
        <v>2190</v>
      </c>
      <c r="C42" s="313">
        <v>3700</v>
      </c>
      <c r="D42" s="43">
        <v>0.48</v>
      </c>
    </row>
    <row r="43" spans="1:4" x14ac:dyDescent="0.35">
      <c r="A43">
        <v>2016</v>
      </c>
      <c r="B43" t="s">
        <v>2192</v>
      </c>
      <c r="C43" s="313">
        <v>12000</v>
      </c>
      <c r="D43" s="43">
        <v>0.66</v>
      </c>
    </row>
    <row r="44" spans="1:4" x14ac:dyDescent="0.35">
      <c r="A44">
        <v>2015</v>
      </c>
      <c r="B44" t="s">
        <v>2199</v>
      </c>
      <c r="C44" s="313">
        <v>10000</v>
      </c>
      <c r="D44" s="43">
        <v>0.85</v>
      </c>
    </row>
    <row r="45" spans="1:4" x14ac:dyDescent="0.35">
      <c r="A45">
        <v>2015</v>
      </c>
      <c r="B45" t="s">
        <v>2200</v>
      </c>
      <c r="C45" s="313">
        <v>500</v>
      </c>
      <c r="D45" s="43">
        <v>0.35</v>
      </c>
    </row>
    <row r="46" spans="1:4" x14ac:dyDescent="0.35">
      <c r="A46">
        <v>2017</v>
      </c>
      <c r="B46" t="s">
        <v>2208</v>
      </c>
      <c r="C46" s="313">
        <v>21800</v>
      </c>
      <c r="D46" s="43">
        <v>0.96</v>
      </c>
    </row>
    <row r="47" spans="1:4" x14ac:dyDescent="0.35">
      <c r="A47">
        <v>2016</v>
      </c>
      <c r="B47" t="s">
        <v>2189</v>
      </c>
      <c r="C47" s="313">
        <v>16400</v>
      </c>
      <c r="D47" s="43">
        <v>0.7</v>
      </c>
    </row>
    <row r="48" spans="1:4" x14ac:dyDescent="0.35">
      <c r="A48">
        <v>2016</v>
      </c>
      <c r="B48" t="s">
        <v>2206</v>
      </c>
      <c r="C48" s="313">
        <v>400</v>
      </c>
      <c r="D48" s="43">
        <v>0.2</v>
      </c>
    </row>
    <row r="49" spans="1:4" x14ac:dyDescent="0.35">
      <c r="A49">
        <v>2015</v>
      </c>
      <c r="B49" t="s">
        <v>2210</v>
      </c>
      <c r="C49" s="313">
        <v>3300</v>
      </c>
      <c r="D49" s="43">
        <v>0.36</v>
      </c>
    </row>
    <row r="50" spans="1:4" x14ac:dyDescent="0.35">
      <c r="A50">
        <v>2017</v>
      </c>
      <c r="B50" t="s">
        <v>2194</v>
      </c>
      <c r="C50" s="313">
        <v>5000</v>
      </c>
      <c r="D50" s="43">
        <v>0.35</v>
      </c>
    </row>
    <row r="51" spans="1:4" x14ac:dyDescent="0.35">
      <c r="A51">
        <v>2016</v>
      </c>
      <c r="B51" t="s">
        <v>2194</v>
      </c>
      <c r="C51" s="313">
        <v>3300</v>
      </c>
      <c r="D51" s="43">
        <v>0.38</v>
      </c>
    </row>
    <row r="52" spans="1:4" x14ac:dyDescent="0.35">
      <c r="A52">
        <v>2015</v>
      </c>
      <c r="B52" t="s">
        <v>2211</v>
      </c>
      <c r="C52" s="313">
        <v>800</v>
      </c>
      <c r="D52" s="43">
        <v>0.36</v>
      </c>
    </row>
    <row r="53" spans="1:4" x14ac:dyDescent="0.35">
      <c r="A53">
        <v>2016</v>
      </c>
      <c r="B53" t="s">
        <v>2212</v>
      </c>
      <c r="C53" s="313">
        <v>15600</v>
      </c>
      <c r="D53" s="43">
        <v>0.65</v>
      </c>
    </row>
    <row r="54" spans="1:4" x14ac:dyDescent="0.35">
      <c r="A54">
        <v>2016</v>
      </c>
      <c r="B54" t="s">
        <v>2211</v>
      </c>
      <c r="C54" s="313">
        <v>1500</v>
      </c>
      <c r="D54" s="43">
        <v>0.17</v>
      </c>
    </row>
    <row r="55" spans="1:4" x14ac:dyDescent="0.35">
      <c r="A55">
        <v>2017</v>
      </c>
      <c r="B55" t="s">
        <v>2211</v>
      </c>
      <c r="C55" s="313">
        <v>6200</v>
      </c>
      <c r="D55" s="43">
        <v>0.38</v>
      </c>
    </row>
    <row r="56" spans="1:4" x14ac:dyDescent="0.35">
      <c r="A56">
        <v>2017</v>
      </c>
      <c r="B56" t="s">
        <v>2212</v>
      </c>
      <c r="C56" s="313">
        <v>27000</v>
      </c>
      <c r="D56" s="43">
        <v>0.88</v>
      </c>
    </row>
    <row r="57" spans="1:4" x14ac:dyDescent="0.35">
      <c r="A57">
        <v>2016</v>
      </c>
      <c r="B57" t="s">
        <v>2213</v>
      </c>
      <c r="C57" s="313">
        <v>2800</v>
      </c>
      <c r="D57" s="43">
        <v>0.38</v>
      </c>
    </row>
    <row r="58" spans="1:4" x14ac:dyDescent="0.35">
      <c r="A58">
        <v>2016</v>
      </c>
      <c r="B58" t="s">
        <v>2204</v>
      </c>
      <c r="C58" s="313">
        <v>6700</v>
      </c>
      <c r="D58" s="43">
        <v>0.46</v>
      </c>
    </row>
    <row r="59" spans="1:4" x14ac:dyDescent="0.35">
      <c r="A59">
        <v>2015</v>
      </c>
      <c r="B59" t="s">
        <v>2212</v>
      </c>
      <c r="C59" s="313">
        <v>13300</v>
      </c>
      <c r="D59" s="43">
        <v>0.5</v>
      </c>
    </row>
    <row r="60" spans="1:4" x14ac:dyDescent="0.35">
      <c r="A60">
        <v>2016</v>
      </c>
      <c r="B60" t="s">
        <v>2203</v>
      </c>
      <c r="C60" s="313">
        <v>13800</v>
      </c>
      <c r="D60" s="43">
        <v>0.85</v>
      </c>
    </row>
    <row r="61" spans="1:4" x14ac:dyDescent="0.35">
      <c r="A61">
        <v>2017</v>
      </c>
      <c r="B61" t="s">
        <v>2210</v>
      </c>
      <c r="C61" s="313">
        <v>2400</v>
      </c>
      <c r="D61" s="43">
        <v>0.35</v>
      </c>
    </row>
    <row r="62" spans="1:4" x14ac:dyDescent="0.35">
      <c r="A62">
        <v>2015</v>
      </c>
      <c r="B62" t="s">
        <v>2205</v>
      </c>
      <c r="C62" s="313">
        <v>300</v>
      </c>
      <c r="D62" s="43">
        <v>0.05</v>
      </c>
    </row>
    <row r="63" spans="1:4" x14ac:dyDescent="0.35">
      <c r="A63">
        <v>2015</v>
      </c>
      <c r="B63" t="s">
        <v>2213</v>
      </c>
      <c r="C63" s="313">
        <v>2100</v>
      </c>
      <c r="D63" s="43">
        <v>0.49</v>
      </c>
    </row>
    <row r="64" spans="1:4" x14ac:dyDescent="0.35">
      <c r="A64">
        <v>2015</v>
      </c>
      <c r="B64" t="s">
        <v>2195</v>
      </c>
      <c r="C64" s="313">
        <v>2300</v>
      </c>
      <c r="D64" s="43">
        <v>0.34</v>
      </c>
    </row>
    <row r="65" spans="1:4" x14ac:dyDescent="0.35">
      <c r="A65">
        <v>2015</v>
      </c>
      <c r="B65" t="s">
        <v>2208</v>
      </c>
      <c r="C65" s="313">
        <v>10000</v>
      </c>
      <c r="D65" s="43">
        <v>0.66</v>
      </c>
    </row>
    <row r="66" spans="1:4" x14ac:dyDescent="0.35">
      <c r="A66">
        <v>2015</v>
      </c>
      <c r="B66" t="s">
        <v>2209</v>
      </c>
      <c r="C66" s="313">
        <v>500</v>
      </c>
      <c r="D66" s="43">
        <v>0.22</v>
      </c>
    </row>
    <row r="67" spans="1:4" x14ac:dyDescent="0.35">
      <c r="A67">
        <v>2016</v>
      </c>
      <c r="B67" t="s">
        <v>2201</v>
      </c>
      <c r="C67" s="313">
        <v>3800</v>
      </c>
      <c r="D67" s="43">
        <v>0.48</v>
      </c>
    </row>
    <row r="68" spans="1:4" x14ac:dyDescent="0.35">
      <c r="A68">
        <v>2015</v>
      </c>
      <c r="B68" t="s">
        <v>2204</v>
      </c>
      <c r="C68" s="313">
        <v>3200</v>
      </c>
      <c r="D68" s="43">
        <v>0.48</v>
      </c>
    </row>
    <row r="69" spans="1:4" x14ac:dyDescent="0.35">
      <c r="A69">
        <v>2017</v>
      </c>
      <c r="B69" t="s">
        <v>2192</v>
      </c>
      <c r="C69" s="313">
        <v>23000</v>
      </c>
      <c r="D69" s="43">
        <v>1</v>
      </c>
    </row>
    <row r="70" spans="1:4" x14ac:dyDescent="0.35">
      <c r="A70">
        <v>2015</v>
      </c>
      <c r="B70" t="s">
        <v>2191</v>
      </c>
      <c r="C70" s="313">
        <v>700</v>
      </c>
      <c r="D70" s="43">
        <v>0.28000000000000003</v>
      </c>
    </row>
    <row r="71" spans="1:4" x14ac:dyDescent="0.35">
      <c r="A71">
        <v>2015</v>
      </c>
      <c r="B71" t="s">
        <v>2198</v>
      </c>
      <c r="C71" s="313">
        <v>1300</v>
      </c>
      <c r="D71" s="43">
        <v>0.9</v>
      </c>
    </row>
    <row r="72" spans="1:4" x14ac:dyDescent="0.35">
      <c r="A72">
        <v>2016</v>
      </c>
      <c r="B72" t="s">
        <v>2210</v>
      </c>
      <c r="C72" s="313">
        <v>1300</v>
      </c>
      <c r="D72" s="43">
        <v>0.25</v>
      </c>
    </row>
    <row r="73" spans="1:4" x14ac:dyDescent="0.35">
      <c r="A73">
        <v>2016</v>
      </c>
      <c r="B73" t="s">
        <v>2193</v>
      </c>
      <c r="C73" s="313">
        <v>22100</v>
      </c>
      <c r="D73" s="43">
        <v>0.99</v>
      </c>
    </row>
    <row r="74" spans="1:4" x14ac:dyDescent="0.35">
      <c r="A74">
        <v>2017</v>
      </c>
      <c r="B74" t="s">
        <v>2213</v>
      </c>
      <c r="C74" s="313">
        <v>3100</v>
      </c>
      <c r="D74" s="43">
        <v>0.42</v>
      </c>
    </row>
    <row r="75" spans="1:4" x14ac:dyDescent="0.35">
      <c r="A75">
        <v>2015</v>
      </c>
      <c r="B75" t="s">
        <v>2206</v>
      </c>
      <c r="C75" s="313">
        <v>500</v>
      </c>
      <c r="D75" s="43">
        <v>0.5</v>
      </c>
    </row>
    <row r="76" spans="1:4" x14ac:dyDescent="0.35">
      <c r="A76">
        <v>2017</v>
      </c>
      <c r="B76" t="s">
        <v>2209</v>
      </c>
      <c r="C76" s="313">
        <v>3100</v>
      </c>
      <c r="D76" s="43">
        <v>0.22</v>
      </c>
    </row>
    <row r="77" spans="1:4" x14ac:dyDescent="0.35">
      <c r="A77">
        <v>2015</v>
      </c>
      <c r="B77" t="s">
        <v>2189</v>
      </c>
      <c r="C77" s="313">
        <v>8700</v>
      </c>
      <c r="D77" s="43">
        <v>0.92</v>
      </c>
    </row>
    <row r="79" spans="1:4" x14ac:dyDescent="0.35">
      <c r="C79" s="314">
        <f>SUM(Table17[Sales])</f>
        <v>798300</v>
      </c>
      <c r="D79" s="315">
        <f>AVERAGE(Table17[Rating])</f>
        <v>0.54239999999999988</v>
      </c>
    </row>
  </sheetData>
  <mergeCells count="2">
    <mergeCell ref="A1:B1"/>
    <mergeCell ref="C1:D1"/>
  </mergeCell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AE2C7-5168-4353-80C9-31EC20532037}">
  <sheetPr codeName="Sheet15"/>
  <dimension ref="A3:G15"/>
  <sheetViews>
    <sheetView workbookViewId="0">
      <selection activeCell="A3" sqref="A3:G15"/>
    </sheetView>
  </sheetViews>
  <sheetFormatPr defaultRowHeight="14.5" x14ac:dyDescent="0.35"/>
  <cols>
    <col min="1" max="1" width="16.81640625" customWidth="1"/>
    <col min="2" max="2" width="16.1796875" customWidth="1"/>
    <col min="3" max="3" width="14.453125" customWidth="1"/>
  </cols>
  <sheetData>
    <row r="3" spans="1:7" x14ac:dyDescent="0.35">
      <c r="A3" t="s">
        <v>2214</v>
      </c>
      <c r="B3" t="s">
        <v>2215</v>
      </c>
      <c r="C3" t="s">
        <v>2216</v>
      </c>
      <c r="G3" t="str" cm="1">
        <f t="array" ref="G3:G10">_xlfn.UNIQUE(A4:A15)</f>
        <v>Portland</v>
      </c>
    </row>
    <row r="4" spans="1:7" x14ac:dyDescent="0.35">
      <c r="A4" t="s">
        <v>2217</v>
      </c>
      <c r="B4" s="316">
        <v>45598</v>
      </c>
      <c r="C4">
        <v>3.5</v>
      </c>
      <c r="G4" t="str">
        <v>San Francisco</v>
      </c>
    </row>
    <row r="5" spans="1:7" x14ac:dyDescent="0.35">
      <c r="A5" t="s">
        <v>2218</v>
      </c>
      <c r="B5" s="316">
        <v>45600</v>
      </c>
      <c r="C5">
        <v>5</v>
      </c>
      <c r="G5" t="str">
        <v>Seattle</v>
      </c>
    </row>
    <row r="6" spans="1:7" x14ac:dyDescent="0.35">
      <c r="A6" t="s">
        <v>2219</v>
      </c>
      <c r="B6" s="316">
        <v>45609</v>
      </c>
      <c r="C6">
        <v>4.2</v>
      </c>
      <c r="G6" t="str">
        <v>San Diego</v>
      </c>
    </row>
    <row r="7" spans="1:7" x14ac:dyDescent="0.35">
      <c r="A7" t="s">
        <v>2220</v>
      </c>
      <c r="B7" s="316">
        <v>45610</v>
      </c>
      <c r="C7">
        <v>3.8</v>
      </c>
      <c r="G7" t="str">
        <v>Vancouver</v>
      </c>
    </row>
    <row r="8" spans="1:7" x14ac:dyDescent="0.35">
      <c r="A8" t="s">
        <v>2221</v>
      </c>
      <c r="B8" s="316">
        <v>45611</v>
      </c>
      <c r="C8">
        <v>4.7</v>
      </c>
      <c r="G8" t="str">
        <v>New York City</v>
      </c>
    </row>
    <row r="9" spans="1:7" x14ac:dyDescent="0.35">
      <c r="A9" t="s">
        <v>2222</v>
      </c>
      <c r="B9" s="316">
        <v>45612</v>
      </c>
      <c r="C9">
        <v>3.9</v>
      </c>
      <c r="G9" t="str">
        <v>Miami</v>
      </c>
    </row>
    <row r="10" spans="1:7" x14ac:dyDescent="0.35">
      <c r="A10" t="s">
        <v>2223</v>
      </c>
      <c r="B10" s="316">
        <v>45615</v>
      </c>
      <c r="C10">
        <v>4.8</v>
      </c>
      <c r="G10" t="str">
        <v>Las Vegas</v>
      </c>
    </row>
    <row r="11" spans="1:7" x14ac:dyDescent="0.35">
      <c r="A11" t="s">
        <v>2224</v>
      </c>
      <c r="B11" s="316">
        <v>45618</v>
      </c>
      <c r="C11">
        <v>3.8</v>
      </c>
    </row>
    <row r="12" spans="1:7" x14ac:dyDescent="0.35">
      <c r="A12" t="s">
        <v>2219</v>
      </c>
      <c r="B12" s="316">
        <v>45627</v>
      </c>
      <c r="C12">
        <v>4.7</v>
      </c>
    </row>
    <row r="13" spans="1:7" x14ac:dyDescent="0.35">
      <c r="A13" t="s">
        <v>2223</v>
      </c>
      <c r="B13" s="316">
        <v>45631</v>
      </c>
      <c r="C13">
        <v>3.6</v>
      </c>
    </row>
    <row r="14" spans="1:7" x14ac:dyDescent="0.35">
      <c r="A14" t="s">
        <v>2221</v>
      </c>
      <c r="B14" s="316">
        <v>45633</v>
      </c>
      <c r="C14">
        <v>4.7</v>
      </c>
    </row>
    <row r="15" spans="1:7" x14ac:dyDescent="0.35">
      <c r="A15" t="s">
        <v>2224</v>
      </c>
      <c r="B15" s="316">
        <v>45635</v>
      </c>
      <c r="C15">
        <v>4.9000000000000004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8A5FB-EECF-4B81-9464-318CCFA52A01}">
  <sheetPr codeName="Sheet16"/>
  <dimension ref="A1:AE27"/>
  <sheetViews>
    <sheetView workbookViewId="0">
      <selection activeCell="D7" sqref="D7:H14"/>
    </sheetView>
  </sheetViews>
  <sheetFormatPr defaultRowHeight="14.5" x14ac:dyDescent="0.35"/>
  <cols>
    <col min="1" max="1" width="31.1796875" bestFit="1" customWidth="1"/>
    <col min="2" max="3" width="12.1796875" bestFit="1" customWidth="1"/>
    <col min="4" max="6" width="11.54296875" bestFit="1" customWidth="1"/>
    <col min="7" max="9" width="14.54296875" bestFit="1" customWidth="1"/>
    <col min="10" max="11" width="13.453125" bestFit="1" customWidth="1"/>
    <col min="12" max="13" width="12.26953125" bestFit="1" customWidth="1"/>
    <col min="14" max="15" width="9" bestFit="1" customWidth="1"/>
    <col min="16" max="17" width="9.54296875" bestFit="1" customWidth="1"/>
    <col min="18" max="19" width="11.1796875" bestFit="1" customWidth="1"/>
    <col min="20" max="21" width="9.453125" bestFit="1" customWidth="1"/>
    <col min="22" max="24" width="14.81640625" bestFit="1" customWidth="1"/>
    <col min="25" max="27" width="12.54296875" bestFit="1" customWidth="1"/>
    <col min="28" max="30" width="15.26953125" bestFit="1" customWidth="1"/>
    <col min="31" max="31" width="10.81640625" bestFit="1" customWidth="1"/>
    <col min="32" max="32" width="25.1796875" bestFit="1" customWidth="1"/>
    <col min="33" max="33" width="19.54296875" bestFit="1" customWidth="1"/>
    <col min="34" max="34" width="25.1796875" bestFit="1" customWidth="1"/>
    <col min="35" max="35" width="19.54296875" bestFit="1" customWidth="1"/>
    <col min="36" max="36" width="25.1796875" bestFit="1" customWidth="1"/>
    <col min="37" max="37" width="19.54296875" bestFit="1" customWidth="1"/>
    <col min="38" max="38" width="25.1796875" bestFit="1" customWidth="1"/>
    <col min="39" max="39" width="19.54296875" bestFit="1" customWidth="1"/>
    <col min="40" max="40" width="25.1796875" bestFit="1" customWidth="1"/>
    <col min="41" max="41" width="19.54296875" bestFit="1" customWidth="1"/>
    <col min="42" max="42" width="25.1796875" bestFit="1" customWidth="1"/>
    <col min="43" max="43" width="19.54296875" bestFit="1" customWidth="1"/>
    <col min="44" max="44" width="25.1796875" bestFit="1" customWidth="1"/>
    <col min="45" max="45" width="19.54296875" bestFit="1" customWidth="1"/>
    <col min="46" max="46" width="25.1796875" bestFit="1" customWidth="1"/>
    <col min="47" max="47" width="19.54296875" bestFit="1" customWidth="1"/>
    <col min="48" max="48" width="25.1796875" bestFit="1" customWidth="1"/>
    <col min="49" max="49" width="19.54296875" bestFit="1" customWidth="1"/>
    <col min="50" max="50" width="25.1796875" bestFit="1" customWidth="1"/>
    <col min="51" max="51" width="19.54296875" bestFit="1" customWidth="1"/>
    <col min="52" max="52" width="25.1796875" bestFit="1" customWidth="1"/>
    <col min="53" max="53" width="19.54296875" bestFit="1" customWidth="1"/>
    <col min="54" max="54" width="25.1796875" bestFit="1" customWidth="1"/>
    <col min="55" max="55" width="19.54296875" bestFit="1" customWidth="1"/>
    <col min="56" max="56" width="25.1796875" bestFit="1" customWidth="1"/>
    <col min="57" max="57" width="19.54296875" bestFit="1" customWidth="1"/>
    <col min="58" max="58" width="25.1796875" bestFit="1" customWidth="1"/>
    <col min="59" max="59" width="19.54296875" bestFit="1" customWidth="1"/>
    <col min="60" max="60" width="30" bestFit="1" customWidth="1"/>
    <col min="61" max="61" width="24.453125" bestFit="1" customWidth="1"/>
    <col min="62" max="118" width="25.1796875" bestFit="1" customWidth="1"/>
    <col min="119" max="119" width="31" bestFit="1" customWidth="1"/>
    <col min="120" max="120" width="25.54296875" bestFit="1" customWidth="1"/>
    <col min="121" max="124" width="25.1796875" bestFit="1" customWidth="1"/>
    <col min="125" max="125" width="31.1796875" bestFit="1" customWidth="1"/>
    <col min="126" max="126" width="25.54296875" bestFit="1" customWidth="1"/>
    <col min="127" max="128" width="25.1796875" bestFit="1" customWidth="1"/>
    <col min="129" max="129" width="31.7265625" bestFit="1" customWidth="1"/>
    <col min="130" max="130" width="26.26953125" bestFit="1" customWidth="1"/>
    <col min="131" max="188" width="25.1796875" bestFit="1" customWidth="1"/>
    <col min="189" max="189" width="34" bestFit="1" customWidth="1"/>
    <col min="190" max="190" width="28.453125" bestFit="1" customWidth="1"/>
    <col min="191" max="248" width="25.1796875" bestFit="1" customWidth="1"/>
    <col min="249" max="249" width="32.453125" bestFit="1" customWidth="1"/>
    <col min="250" max="250" width="27" bestFit="1" customWidth="1"/>
    <col min="251" max="308" width="25.1796875" bestFit="1" customWidth="1"/>
    <col min="309" max="309" width="33.453125" bestFit="1" customWidth="1"/>
    <col min="310" max="310" width="27.81640625" bestFit="1" customWidth="1"/>
    <col min="311" max="342" width="25.1796875" bestFit="1" customWidth="1"/>
    <col min="343" max="343" width="30.453125" bestFit="1" customWidth="1"/>
    <col min="344" max="344" width="24.81640625" bestFit="1" customWidth="1"/>
    <col min="345" max="356" width="25.1796875" bestFit="1" customWidth="1"/>
    <col min="357" max="357" width="35.1796875" bestFit="1" customWidth="1"/>
    <col min="358" max="358" width="29.54296875" bestFit="1" customWidth="1"/>
    <col min="359" max="372" width="25.1796875" bestFit="1" customWidth="1"/>
    <col min="373" max="373" width="34.453125" bestFit="1" customWidth="1"/>
    <col min="374" max="374" width="28.81640625" bestFit="1" customWidth="1"/>
    <col min="375" max="375" width="30" bestFit="1" customWidth="1"/>
    <col min="376" max="376" width="24.453125" bestFit="1" customWidth="1"/>
  </cols>
  <sheetData>
    <row r="1" spans="1:31" x14ac:dyDescent="0.35">
      <c r="A1" t="s">
        <v>2186</v>
      </c>
      <c r="B1" t="s">
        <v>2225</v>
      </c>
    </row>
    <row r="3" spans="1:31" x14ac:dyDescent="0.35">
      <c r="B3" t="s">
        <v>2226</v>
      </c>
      <c r="C3" t="s">
        <v>2227</v>
      </c>
      <c r="D3" t="s">
        <v>2228</v>
      </c>
      <c r="E3" t="s">
        <v>2229</v>
      </c>
      <c r="F3" t="s">
        <v>2230</v>
      </c>
      <c r="G3" t="s">
        <v>2231</v>
      </c>
      <c r="H3" t="s">
        <v>2232</v>
      </c>
      <c r="I3" t="s">
        <v>2233</v>
      </c>
      <c r="J3" t="s">
        <v>2234</v>
      </c>
      <c r="K3" t="s">
        <v>2235</v>
      </c>
      <c r="L3" t="s">
        <v>2236</v>
      </c>
      <c r="M3" t="s">
        <v>2237</v>
      </c>
      <c r="N3" t="s">
        <v>2238</v>
      </c>
      <c r="O3" t="s">
        <v>2239</v>
      </c>
      <c r="P3" t="s">
        <v>2240</v>
      </c>
      <c r="Q3" t="s">
        <v>2241</v>
      </c>
      <c r="R3" t="s">
        <v>2242</v>
      </c>
      <c r="S3" t="s">
        <v>2243</v>
      </c>
      <c r="T3" t="s">
        <v>2244</v>
      </c>
      <c r="U3" t="s">
        <v>2245</v>
      </c>
      <c r="V3" t="s">
        <v>2246</v>
      </c>
      <c r="W3" t="s">
        <v>2247</v>
      </c>
      <c r="X3" t="s">
        <v>2248</v>
      </c>
      <c r="Y3" t="s">
        <v>2249</v>
      </c>
      <c r="Z3" t="s">
        <v>2250</v>
      </c>
      <c r="AA3" t="s">
        <v>2251</v>
      </c>
      <c r="AB3" t="s">
        <v>2252</v>
      </c>
      <c r="AC3" t="s">
        <v>2253</v>
      </c>
      <c r="AD3" t="s">
        <v>2254</v>
      </c>
      <c r="AE3" t="s">
        <v>2255</v>
      </c>
    </row>
    <row r="4" spans="1:31" x14ac:dyDescent="0.35">
      <c r="A4" s="317" t="s">
        <v>2256</v>
      </c>
    </row>
    <row r="5" spans="1:31" x14ac:dyDescent="0.35">
      <c r="A5" s="318" t="s">
        <v>2257</v>
      </c>
      <c r="B5">
        <v>24342950</v>
      </c>
      <c r="C5">
        <v>22984928</v>
      </c>
      <c r="D5">
        <v>10353552</v>
      </c>
      <c r="E5">
        <v>13353272</v>
      </c>
      <c r="F5">
        <v>18541379</v>
      </c>
      <c r="G5">
        <v>27411580</v>
      </c>
      <c r="H5">
        <v>26407324</v>
      </c>
      <c r="I5">
        <v>41840306</v>
      </c>
      <c r="J5">
        <v>12359090</v>
      </c>
      <c r="K5">
        <v>20310284</v>
      </c>
      <c r="L5">
        <v>18768989</v>
      </c>
      <c r="M5">
        <v>23992971</v>
      </c>
      <c r="N5">
        <v>19312191</v>
      </c>
      <c r="O5">
        <v>25797970</v>
      </c>
      <c r="P5">
        <v>15814010</v>
      </c>
      <c r="Q5">
        <v>23353954</v>
      </c>
      <c r="R5">
        <v>17522137</v>
      </c>
      <c r="S5">
        <v>14115992</v>
      </c>
      <c r="T5">
        <v>8549399</v>
      </c>
      <c r="U5">
        <v>9681955</v>
      </c>
      <c r="V5">
        <v>14150893</v>
      </c>
      <c r="W5">
        <v>29452335</v>
      </c>
      <c r="X5">
        <v>35232366</v>
      </c>
      <c r="Y5">
        <v>17169244</v>
      </c>
      <c r="Z5">
        <v>24676584</v>
      </c>
      <c r="AA5">
        <v>20372664</v>
      </c>
      <c r="AB5">
        <v>18484823</v>
      </c>
      <c r="AC5">
        <v>16038947</v>
      </c>
      <c r="AD5">
        <v>16388498</v>
      </c>
      <c r="AE5">
        <v>586780587</v>
      </c>
    </row>
    <row r="6" spans="1:31" x14ac:dyDescent="0.35">
      <c r="A6" s="318" t="s">
        <v>2258</v>
      </c>
      <c r="B6">
        <v>215640</v>
      </c>
      <c r="C6">
        <v>269306</v>
      </c>
      <c r="D6">
        <v>232883</v>
      </c>
      <c r="E6">
        <v>202776</v>
      </c>
      <c r="F6">
        <v>236723</v>
      </c>
      <c r="G6">
        <v>317844</v>
      </c>
      <c r="H6">
        <v>317954</v>
      </c>
      <c r="I6">
        <v>257507</v>
      </c>
      <c r="J6">
        <v>286104</v>
      </c>
      <c r="K6">
        <v>223762</v>
      </c>
      <c r="L6">
        <v>470890</v>
      </c>
      <c r="M6">
        <v>314947</v>
      </c>
      <c r="N6">
        <v>193854</v>
      </c>
      <c r="O6">
        <v>254531</v>
      </c>
      <c r="P6">
        <v>187716</v>
      </c>
      <c r="Q6">
        <v>198614</v>
      </c>
      <c r="R6">
        <v>258788</v>
      </c>
      <c r="S6">
        <v>237032</v>
      </c>
      <c r="T6">
        <v>246845</v>
      </c>
      <c r="U6">
        <v>205254</v>
      </c>
      <c r="V6">
        <v>109464</v>
      </c>
      <c r="W6">
        <v>275445</v>
      </c>
      <c r="X6">
        <v>257696</v>
      </c>
      <c r="Y6">
        <v>86170</v>
      </c>
      <c r="Z6">
        <v>213346</v>
      </c>
      <c r="AA6">
        <v>191217</v>
      </c>
      <c r="AB6">
        <v>263272</v>
      </c>
      <c r="AC6">
        <v>335016</v>
      </c>
      <c r="AD6">
        <v>314504</v>
      </c>
      <c r="AE6">
        <v>7175100</v>
      </c>
    </row>
    <row r="7" spans="1:31" x14ac:dyDescent="0.35">
      <c r="A7" s="318" t="s">
        <v>2259</v>
      </c>
      <c r="F7">
        <v>4</v>
      </c>
      <c r="U7">
        <v>4</v>
      </c>
      <c r="AE7">
        <v>8</v>
      </c>
    </row>
    <row r="8" spans="1:31" x14ac:dyDescent="0.35">
      <c r="A8" s="318" t="s">
        <v>2260</v>
      </c>
      <c r="H8">
        <v>0</v>
      </c>
      <c r="AE8">
        <v>0</v>
      </c>
    </row>
    <row r="9" spans="1:31" x14ac:dyDescent="0.35">
      <c r="A9" s="318" t="s">
        <v>2261</v>
      </c>
      <c r="B9">
        <v>23247635</v>
      </c>
      <c r="C9">
        <v>21266714</v>
      </c>
      <c r="D9">
        <v>20284056</v>
      </c>
      <c r="E9">
        <v>13580264</v>
      </c>
      <c r="F9">
        <v>16286349</v>
      </c>
      <c r="G9">
        <v>25573730</v>
      </c>
      <c r="H9">
        <v>30726316</v>
      </c>
      <c r="I9">
        <v>27317360</v>
      </c>
      <c r="J9">
        <v>13756377</v>
      </c>
      <c r="K9">
        <v>32358461</v>
      </c>
      <c r="L9">
        <v>11100503</v>
      </c>
      <c r="M9">
        <v>17285070</v>
      </c>
      <c r="N9">
        <v>20359383</v>
      </c>
      <c r="O9">
        <v>18231539</v>
      </c>
      <c r="P9">
        <v>28691003</v>
      </c>
      <c r="Q9">
        <v>28889590</v>
      </c>
      <c r="R9">
        <v>15301939</v>
      </c>
      <c r="S9">
        <v>13033553</v>
      </c>
      <c r="T9">
        <v>30793060</v>
      </c>
      <c r="U9">
        <v>24662202</v>
      </c>
      <c r="V9">
        <v>25990340</v>
      </c>
      <c r="W9">
        <v>30573941</v>
      </c>
      <c r="X9">
        <v>39248402</v>
      </c>
      <c r="Y9">
        <v>7970321</v>
      </c>
      <c r="Z9">
        <v>18897024</v>
      </c>
      <c r="AA9">
        <v>12767459</v>
      </c>
      <c r="AB9">
        <v>11269214</v>
      </c>
      <c r="AC9">
        <v>14272261</v>
      </c>
      <c r="AD9">
        <v>14443007</v>
      </c>
      <c r="AE9">
        <v>608177073</v>
      </c>
    </row>
    <row r="10" spans="1:31" x14ac:dyDescent="0.35">
      <c r="A10" s="318" t="s">
        <v>2262</v>
      </c>
      <c r="B10">
        <v>49621720</v>
      </c>
      <c r="C10">
        <v>63723402</v>
      </c>
      <c r="D10">
        <v>24970816</v>
      </c>
      <c r="E10">
        <v>22980667</v>
      </c>
      <c r="F10">
        <v>38474584</v>
      </c>
      <c r="G10">
        <v>23129983</v>
      </c>
      <c r="H10">
        <v>27238436</v>
      </c>
      <c r="I10">
        <v>40818506</v>
      </c>
      <c r="J10">
        <v>16264890</v>
      </c>
      <c r="K10">
        <v>40200022</v>
      </c>
      <c r="L10">
        <v>33760295</v>
      </c>
      <c r="M10">
        <v>41426856</v>
      </c>
      <c r="N10">
        <v>30612545</v>
      </c>
      <c r="O10">
        <v>39046136</v>
      </c>
      <c r="P10">
        <v>25343082</v>
      </c>
      <c r="Q10">
        <v>32794469</v>
      </c>
      <c r="R10">
        <v>36428624</v>
      </c>
      <c r="S10">
        <v>56821746</v>
      </c>
      <c r="T10">
        <v>33291190</v>
      </c>
      <c r="U10">
        <v>60767085</v>
      </c>
      <c r="V10">
        <v>13428173</v>
      </c>
      <c r="W10">
        <v>39292482</v>
      </c>
      <c r="X10">
        <v>46949699</v>
      </c>
      <c r="Y10">
        <v>18120140</v>
      </c>
      <c r="Z10">
        <v>30939964</v>
      </c>
      <c r="AA10">
        <v>38495422</v>
      </c>
      <c r="AB10">
        <v>16173061</v>
      </c>
      <c r="AC10">
        <v>30324785</v>
      </c>
      <c r="AD10">
        <v>27839939</v>
      </c>
      <c r="AE10">
        <v>999278719</v>
      </c>
    </row>
    <row r="11" spans="1:31" x14ac:dyDescent="0.35">
      <c r="A11" s="318" t="s">
        <v>2263</v>
      </c>
      <c r="B11">
        <v>3646741</v>
      </c>
      <c r="C11">
        <v>3585853</v>
      </c>
      <c r="D11">
        <v>3542051</v>
      </c>
      <c r="E11">
        <v>141726</v>
      </c>
      <c r="F11">
        <v>2873092</v>
      </c>
      <c r="G11">
        <v>4013492</v>
      </c>
      <c r="H11">
        <v>3285902</v>
      </c>
      <c r="I11">
        <v>4204668</v>
      </c>
      <c r="J11">
        <v>2206816</v>
      </c>
      <c r="K11">
        <v>3332481</v>
      </c>
      <c r="L11">
        <v>1380954</v>
      </c>
      <c r="M11">
        <v>1862471</v>
      </c>
      <c r="N11">
        <v>834866</v>
      </c>
      <c r="O11">
        <v>3203238</v>
      </c>
      <c r="P11">
        <v>7340402</v>
      </c>
      <c r="Q11">
        <v>4750674</v>
      </c>
      <c r="R11">
        <v>2279336</v>
      </c>
      <c r="S11">
        <v>1738405</v>
      </c>
      <c r="T11">
        <v>6759473</v>
      </c>
      <c r="U11">
        <v>3005572</v>
      </c>
      <c r="V11">
        <v>2435094</v>
      </c>
      <c r="W11">
        <v>5346470</v>
      </c>
      <c r="X11">
        <v>5907003</v>
      </c>
      <c r="Y11">
        <v>744917</v>
      </c>
      <c r="Z11">
        <v>2112774</v>
      </c>
      <c r="AA11">
        <v>1909115</v>
      </c>
      <c r="AB11">
        <v>2742108</v>
      </c>
      <c r="AC11">
        <v>2890225</v>
      </c>
      <c r="AD11">
        <v>3076506</v>
      </c>
      <c r="AE11">
        <v>91152425</v>
      </c>
    </row>
    <row r="12" spans="1:31" x14ac:dyDescent="0.35">
      <c r="A12" s="318" t="s">
        <v>2264</v>
      </c>
      <c r="B12">
        <v>-215</v>
      </c>
      <c r="D12">
        <v>121</v>
      </c>
      <c r="E12">
        <v>48</v>
      </c>
      <c r="F12">
        <v>3</v>
      </c>
      <c r="G12">
        <v>3</v>
      </c>
      <c r="H12">
        <v>0</v>
      </c>
      <c r="I12">
        <v>120</v>
      </c>
      <c r="J12">
        <v>-297</v>
      </c>
      <c r="L12">
        <v>73</v>
      </c>
      <c r="N12">
        <v>26</v>
      </c>
      <c r="R12">
        <v>-2820</v>
      </c>
      <c r="U12">
        <v>25</v>
      </c>
      <c r="V12">
        <v>73</v>
      </c>
      <c r="Y12">
        <v>99</v>
      </c>
      <c r="Z12">
        <v>73</v>
      </c>
      <c r="AB12">
        <v>250</v>
      </c>
      <c r="AE12">
        <v>-2418</v>
      </c>
    </row>
    <row r="13" spans="1:31" x14ac:dyDescent="0.35">
      <c r="A13" s="318" t="s">
        <v>2265</v>
      </c>
      <c r="H13">
        <v>0</v>
      </c>
      <c r="I13">
        <v>0</v>
      </c>
      <c r="S13">
        <v>135</v>
      </c>
      <c r="W13">
        <v>0</v>
      </c>
      <c r="X13">
        <v>0</v>
      </c>
      <c r="Z13">
        <v>0</v>
      </c>
      <c r="AE13">
        <v>135</v>
      </c>
    </row>
    <row r="14" spans="1:31" x14ac:dyDescent="0.35">
      <c r="A14" s="318" t="s">
        <v>2266</v>
      </c>
      <c r="C14">
        <v>76</v>
      </c>
      <c r="N14">
        <v>0</v>
      </c>
      <c r="Q14">
        <v>78</v>
      </c>
      <c r="W14">
        <v>0</v>
      </c>
      <c r="X14">
        <v>39</v>
      </c>
      <c r="Z14">
        <v>0</v>
      </c>
      <c r="AD14">
        <v>152</v>
      </c>
      <c r="AE14">
        <v>345</v>
      </c>
    </row>
    <row r="15" spans="1:31" x14ac:dyDescent="0.35">
      <c r="A15" s="317" t="s">
        <v>2267</v>
      </c>
    </row>
    <row r="16" spans="1:31" x14ac:dyDescent="0.35">
      <c r="A16" s="318" t="s">
        <v>2257</v>
      </c>
      <c r="B16">
        <v>77402</v>
      </c>
      <c r="C16">
        <v>69063</v>
      </c>
      <c r="D16">
        <v>37502</v>
      </c>
      <c r="E16">
        <v>46529</v>
      </c>
      <c r="F16">
        <v>65550</v>
      </c>
      <c r="G16">
        <v>72886</v>
      </c>
      <c r="H16">
        <v>78251</v>
      </c>
      <c r="I16">
        <v>116009</v>
      </c>
      <c r="J16">
        <v>44302</v>
      </c>
      <c r="K16">
        <v>63610</v>
      </c>
      <c r="L16">
        <v>79068</v>
      </c>
      <c r="M16">
        <v>70885</v>
      </c>
      <c r="N16">
        <v>67759</v>
      </c>
      <c r="O16">
        <v>88462</v>
      </c>
      <c r="P16">
        <v>54524</v>
      </c>
      <c r="Q16">
        <v>72998</v>
      </c>
      <c r="R16">
        <v>63269</v>
      </c>
      <c r="S16">
        <v>50104</v>
      </c>
      <c r="T16">
        <v>34614</v>
      </c>
      <c r="U16">
        <v>39726</v>
      </c>
      <c r="V16">
        <v>56033</v>
      </c>
      <c r="W16">
        <v>85060</v>
      </c>
      <c r="X16">
        <v>103300</v>
      </c>
      <c r="Y16">
        <v>56133</v>
      </c>
      <c r="Z16">
        <v>67221</v>
      </c>
      <c r="AA16">
        <v>60313</v>
      </c>
      <c r="AB16">
        <v>54239</v>
      </c>
      <c r="AC16">
        <v>59526</v>
      </c>
      <c r="AD16">
        <v>60867</v>
      </c>
      <c r="AE16">
        <v>1895205</v>
      </c>
    </row>
    <row r="17" spans="1:31" x14ac:dyDescent="0.35">
      <c r="A17" s="318" t="s">
        <v>2258</v>
      </c>
      <c r="B17">
        <v>632</v>
      </c>
      <c r="C17">
        <v>910</v>
      </c>
      <c r="D17">
        <v>896</v>
      </c>
      <c r="E17">
        <v>624</v>
      </c>
      <c r="F17">
        <v>816</v>
      </c>
      <c r="G17">
        <v>977</v>
      </c>
      <c r="H17">
        <v>1028</v>
      </c>
      <c r="I17">
        <v>963</v>
      </c>
      <c r="J17">
        <v>854</v>
      </c>
      <c r="K17">
        <v>772</v>
      </c>
      <c r="L17">
        <v>1458</v>
      </c>
      <c r="M17">
        <v>1260</v>
      </c>
      <c r="N17">
        <v>591</v>
      </c>
      <c r="O17">
        <v>905</v>
      </c>
      <c r="P17">
        <v>527</v>
      </c>
      <c r="Q17">
        <v>826</v>
      </c>
      <c r="R17">
        <v>750</v>
      </c>
      <c r="S17">
        <v>824</v>
      </c>
      <c r="T17">
        <v>852</v>
      </c>
      <c r="U17">
        <v>797</v>
      </c>
      <c r="V17">
        <v>320</v>
      </c>
      <c r="W17">
        <v>1063</v>
      </c>
      <c r="X17">
        <v>803</v>
      </c>
      <c r="Y17">
        <v>270</v>
      </c>
      <c r="Z17">
        <v>821</v>
      </c>
      <c r="AA17">
        <v>746</v>
      </c>
      <c r="AB17">
        <v>845</v>
      </c>
      <c r="AC17">
        <v>1140</v>
      </c>
      <c r="AD17">
        <v>1090</v>
      </c>
      <c r="AE17">
        <v>24360</v>
      </c>
    </row>
    <row r="18" spans="1:31" x14ac:dyDescent="0.35">
      <c r="A18" s="318" t="s">
        <v>2259</v>
      </c>
      <c r="F18">
        <v>0</v>
      </c>
      <c r="U18">
        <v>0</v>
      </c>
      <c r="AE18">
        <v>0</v>
      </c>
    </row>
    <row r="19" spans="1:31" x14ac:dyDescent="0.35">
      <c r="A19" s="318" t="s">
        <v>2260</v>
      </c>
      <c r="H19">
        <v>0</v>
      </c>
      <c r="AE19">
        <v>0</v>
      </c>
    </row>
    <row r="20" spans="1:31" x14ac:dyDescent="0.35">
      <c r="A20" s="318" t="s">
        <v>2261</v>
      </c>
      <c r="B20">
        <v>81873</v>
      </c>
      <c r="C20">
        <v>79951</v>
      </c>
      <c r="D20">
        <v>63310</v>
      </c>
      <c r="E20">
        <v>60605</v>
      </c>
      <c r="F20">
        <v>84465</v>
      </c>
      <c r="G20">
        <v>95809</v>
      </c>
      <c r="H20">
        <v>114955</v>
      </c>
      <c r="I20">
        <v>102331</v>
      </c>
      <c r="J20">
        <v>72560</v>
      </c>
      <c r="K20">
        <v>130108</v>
      </c>
      <c r="L20">
        <v>43308</v>
      </c>
      <c r="M20">
        <v>63734</v>
      </c>
      <c r="N20">
        <v>81921</v>
      </c>
      <c r="O20">
        <v>79209</v>
      </c>
      <c r="P20">
        <v>79309</v>
      </c>
      <c r="Q20">
        <v>85824</v>
      </c>
      <c r="R20">
        <v>61152</v>
      </c>
      <c r="S20">
        <v>64245</v>
      </c>
      <c r="T20">
        <v>82184</v>
      </c>
      <c r="U20">
        <v>88788</v>
      </c>
      <c r="V20">
        <v>81027</v>
      </c>
      <c r="W20">
        <v>94675</v>
      </c>
      <c r="X20">
        <v>103898</v>
      </c>
      <c r="Y20">
        <v>35566</v>
      </c>
      <c r="Z20">
        <v>72392</v>
      </c>
      <c r="AA20">
        <v>51845</v>
      </c>
      <c r="AB20">
        <v>55551</v>
      </c>
      <c r="AC20">
        <v>83083</v>
      </c>
      <c r="AD20">
        <v>59230</v>
      </c>
      <c r="AE20">
        <v>2252908</v>
      </c>
    </row>
    <row r="21" spans="1:31" x14ac:dyDescent="0.35">
      <c r="A21" s="318" t="s">
        <v>2262</v>
      </c>
      <c r="B21">
        <v>171452</v>
      </c>
      <c r="C21">
        <v>255904</v>
      </c>
      <c r="D21">
        <v>75717</v>
      </c>
      <c r="E21">
        <v>88004</v>
      </c>
      <c r="F21">
        <v>154903</v>
      </c>
      <c r="G21">
        <v>63802</v>
      </c>
      <c r="H21">
        <v>135185</v>
      </c>
      <c r="I21">
        <v>139947</v>
      </c>
      <c r="J21">
        <v>58046</v>
      </c>
      <c r="K21">
        <v>145935</v>
      </c>
      <c r="L21">
        <v>93498</v>
      </c>
      <c r="M21">
        <v>158549</v>
      </c>
      <c r="N21">
        <v>89506</v>
      </c>
      <c r="O21">
        <v>162593</v>
      </c>
      <c r="P21">
        <v>79010</v>
      </c>
      <c r="Q21">
        <v>133282</v>
      </c>
      <c r="R21">
        <v>112943</v>
      </c>
      <c r="S21">
        <v>238503</v>
      </c>
      <c r="T21">
        <v>94940</v>
      </c>
      <c r="U21">
        <v>223308</v>
      </c>
      <c r="V21">
        <v>45650</v>
      </c>
      <c r="W21">
        <v>122028</v>
      </c>
      <c r="X21">
        <v>148610</v>
      </c>
      <c r="Y21">
        <v>63102</v>
      </c>
      <c r="Z21">
        <v>116372</v>
      </c>
      <c r="AA21">
        <v>136738</v>
      </c>
      <c r="AB21">
        <v>66838</v>
      </c>
      <c r="AC21">
        <v>132565</v>
      </c>
      <c r="AD21">
        <v>111185</v>
      </c>
      <c r="AE21">
        <v>3618115</v>
      </c>
    </row>
    <row r="22" spans="1:31" x14ac:dyDescent="0.35">
      <c r="A22" s="318" t="s">
        <v>2263</v>
      </c>
      <c r="B22">
        <v>12891</v>
      </c>
      <c r="C22">
        <v>12537</v>
      </c>
      <c r="D22">
        <v>14326</v>
      </c>
      <c r="E22">
        <v>4159</v>
      </c>
      <c r="F22">
        <v>15516</v>
      </c>
      <c r="G22">
        <v>13299</v>
      </c>
      <c r="H22">
        <v>11979</v>
      </c>
      <c r="I22">
        <v>11576</v>
      </c>
      <c r="J22">
        <v>7285</v>
      </c>
      <c r="K22">
        <v>11070</v>
      </c>
      <c r="L22">
        <v>7042</v>
      </c>
      <c r="M22">
        <v>7805</v>
      </c>
      <c r="N22">
        <v>3638</v>
      </c>
      <c r="O22">
        <v>13874</v>
      </c>
      <c r="P22">
        <v>21869</v>
      </c>
      <c r="Q22">
        <v>24212</v>
      </c>
      <c r="R22">
        <v>10389</v>
      </c>
      <c r="S22">
        <v>9184</v>
      </c>
      <c r="T22">
        <v>20625</v>
      </c>
      <c r="U22">
        <v>12483</v>
      </c>
      <c r="V22">
        <v>10022</v>
      </c>
      <c r="W22">
        <v>15181</v>
      </c>
      <c r="X22">
        <v>16773</v>
      </c>
      <c r="Y22">
        <v>6360</v>
      </c>
      <c r="Z22">
        <v>7829</v>
      </c>
      <c r="AA22">
        <v>11515</v>
      </c>
      <c r="AB22">
        <v>13734</v>
      </c>
      <c r="AC22">
        <v>16774</v>
      </c>
      <c r="AD22">
        <v>9255</v>
      </c>
      <c r="AE22">
        <v>353202</v>
      </c>
    </row>
    <row r="23" spans="1:31" x14ac:dyDescent="0.35">
      <c r="A23" s="318" t="s">
        <v>2264</v>
      </c>
      <c r="B23">
        <v>-15</v>
      </c>
      <c r="D23">
        <v>0</v>
      </c>
      <c r="E23">
        <v>0</v>
      </c>
      <c r="F23">
        <v>0</v>
      </c>
      <c r="G23">
        <v>0</v>
      </c>
      <c r="H23">
        <v>0</v>
      </c>
      <c r="I23">
        <v>2</v>
      </c>
      <c r="J23">
        <v>-2</v>
      </c>
      <c r="L23">
        <v>0</v>
      </c>
      <c r="N23">
        <v>0</v>
      </c>
      <c r="R23">
        <v>-9</v>
      </c>
      <c r="U23">
        <v>0</v>
      </c>
      <c r="V23">
        <v>0</v>
      </c>
      <c r="Y23">
        <v>0</v>
      </c>
      <c r="Z23">
        <v>0</v>
      </c>
      <c r="AB23">
        <v>0</v>
      </c>
      <c r="AE23">
        <v>-24</v>
      </c>
    </row>
    <row r="24" spans="1:31" x14ac:dyDescent="0.35">
      <c r="A24" s="318" t="s">
        <v>2265</v>
      </c>
      <c r="H24">
        <v>0</v>
      </c>
      <c r="I24">
        <v>0</v>
      </c>
      <c r="S24">
        <v>0</v>
      </c>
      <c r="W24">
        <v>0</v>
      </c>
      <c r="X24">
        <v>0</v>
      </c>
      <c r="Z24">
        <v>0</v>
      </c>
      <c r="AE24">
        <v>0</v>
      </c>
    </row>
    <row r="25" spans="1:31" x14ac:dyDescent="0.35">
      <c r="A25" s="318" t="s">
        <v>2266</v>
      </c>
      <c r="C25">
        <v>0</v>
      </c>
      <c r="N25">
        <v>0</v>
      </c>
      <c r="Q25">
        <v>0</v>
      </c>
      <c r="W25">
        <v>0</v>
      </c>
      <c r="X25">
        <v>2</v>
      </c>
      <c r="Z25">
        <v>0</v>
      </c>
      <c r="AD25">
        <v>0</v>
      </c>
      <c r="AE25">
        <v>2</v>
      </c>
    </row>
    <row r="26" spans="1:31" x14ac:dyDescent="0.35">
      <c r="A26" s="317" t="s">
        <v>2268</v>
      </c>
      <c r="B26">
        <v>101074471</v>
      </c>
      <c r="C26">
        <v>111830279</v>
      </c>
      <c r="D26">
        <v>59383479</v>
      </c>
      <c r="E26">
        <v>50258753</v>
      </c>
      <c r="F26">
        <v>76412134</v>
      </c>
      <c r="G26">
        <v>80446632</v>
      </c>
      <c r="H26">
        <v>87975932</v>
      </c>
      <c r="I26">
        <v>114438467</v>
      </c>
      <c r="J26">
        <v>44872980</v>
      </c>
      <c r="K26">
        <v>96425010</v>
      </c>
      <c r="L26">
        <v>65481704</v>
      </c>
      <c r="M26">
        <v>84882315</v>
      </c>
      <c r="N26">
        <v>71312865</v>
      </c>
      <c r="O26">
        <v>86533414</v>
      </c>
      <c r="P26">
        <v>77376213</v>
      </c>
      <c r="Q26">
        <v>89987379</v>
      </c>
      <c r="R26">
        <v>71788004</v>
      </c>
      <c r="S26">
        <v>85946863</v>
      </c>
      <c r="T26">
        <v>79639967</v>
      </c>
      <c r="U26">
        <v>98322097</v>
      </c>
      <c r="V26">
        <v>56114037</v>
      </c>
      <c r="W26">
        <v>104940673</v>
      </c>
      <c r="X26">
        <v>127595205</v>
      </c>
      <c r="Y26">
        <v>44090891</v>
      </c>
      <c r="Z26">
        <v>76839765</v>
      </c>
      <c r="AA26">
        <v>73735877</v>
      </c>
      <c r="AB26">
        <v>48932728</v>
      </c>
      <c r="AC26">
        <v>63861234</v>
      </c>
      <c r="AD26">
        <v>62062606</v>
      </c>
      <c r="AE26">
        <v>2292561974</v>
      </c>
    </row>
    <row r="27" spans="1:31" x14ac:dyDescent="0.35">
      <c r="A27" s="317" t="s">
        <v>2269</v>
      </c>
      <c r="B27">
        <v>344235</v>
      </c>
      <c r="C27">
        <v>418365</v>
      </c>
      <c r="D27">
        <v>191751</v>
      </c>
      <c r="E27">
        <v>199921</v>
      </c>
      <c r="F27">
        <v>321250</v>
      </c>
      <c r="G27">
        <v>246773</v>
      </c>
      <c r="H27">
        <v>341398</v>
      </c>
      <c r="I27">
        <v>370828</v>
      </c>
      <c r="J27">
        <v>183045</v>
      </c>
      <c r="K27">
        <v>351495</v>
      </c>
      <c r="L27">
        <v>224374</v>
      </c>
      <c r="M27">
        <v>302233</v>
      </c>
      <c r="N27">
        <v>243415</v>
      </c>
      <c r="O27">
        <v>345043</v>
      </c>
      <c r="P27">
        <v>235239</v>
      </c>
      <c r="Q27">
        <v>317142</v>
      </c>
      <c r="R27">
        <v>248494</v>
      </c>
      <c r="S27">
        <v>362860</v>
      </c>
      <c r="T27">
        <v>233215</v>
      </c>
      <c r="U27">
        <v>365102</v>
      </c>
      <c r="V27">
        <v>193052</v>
      </c>
      <c r="W27">
        <v>318007</v>
      </c>
      <c r="X27">
        <v>373386</v>
      </c>
      <c r="Y27">
        <v>161431</v>
      </c>
      <c r="Z27">
        <v>264635</v>
      </c>
      <c r="AA27">
        <v>261157</v>
      </c>
      <c r="AB27">
        <v>191207</v>
      </c>
      <c r="AC27">
        <v>293088</v>
      </c>
      <c r="AD27">
        <v>241627</v>
      </c>
      <c r="AE27">
        <v>8143768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1E704-B076-4464-8DCB-DEB95F203186}">
  <sheetPr codeName="Sheet17"/>
  <dimension ref="A1:F44"/>
  <sheetViews>
    <sheetView zoomScale="115" zoomScaleNormal="115" workbookViewId="0">
      <selection activeCell="B5" sqref="B5"/>
    </sheetView>
  </sheetViews>
  <sheetFormatPr defaultRowHeight="14.5" x14ac:dyDescent="0.35"/>
  <cols>
    <col min="1" max="1" width="17.26953125" bestFit="1" customWidth="1"/>
    <col min="2" max="2" width="22.81640625" bestFit="1" customWidth="1"/>
    <col min="3" max="3" width="10.1796875" bestFit="1" customWidth="1"/>
    <col min="4" max="4" width="10.7265625" bestFit="1" customWidth="1"/>
    <col min="5" max="5" width="23.26953125" bestFit="1" customWidth="1"/>
    <col min="6" max="6" width="20.81640625" bestFit="1" customWidth="1"/>
  </cols>
  <sheetData>
    <row r="1" spans="1:6" x14ac:dyDescent="0.35">
      <c r="A1" s="316" t="s">
        <v>2270</v>
      </c>
      <c r="B1" t="s">
        <v>2271</v>
      </c>
      <c r="C1" t="s">
        <v>251</v>
      </c>
      <c r="D1" t="s">
        <v>2272</v>
      </c>
      <c r="E1" t="s">
        <v>2273</v>
      </c>
      <c r="F1" t="s">
        <v>2274</v>
      </c>
    </row>
    <row r="2" spans="1:6" x14ac:dyDescent="0.35">
      <c r="A2" s="316">
        <v>45341</v>
      </c>
      <c r="B2" t="s">
        <v>2275</v>
      </c>
      <c r="C2">
        <v>700</v>
      </c>
      <c r="D2" t="s">
        <v>2276</v>
      </c>
      <c r="E2" t="s">
        <v>2277</v>
      </c>
      <c r="F2" t="s">
        <v>2278</v>
      </c>
    </row>
    <row r="3" spans="1:6" x14ac:dyDescent="0.35">
      <c r="A3" s="316">
        <v>45341</v>
      </c>
      <c r="B3" t="s">
        <v>2275</v>
      </c>
      <c r="C3">
        <v>70</v>
      </c>
      <c r="D3" t="s">
        <v>2276</v>
      </c>
      <c r="E3" t="s">
        <v>2279</v>
      </c>
      <c r="F3" t="s">
        <v>2280</v>
      </c>
    </row>
    <row r="4" spans="1:6" x14ac:dyDescent="0.35">
      <c r="A4" s="316">
        <v>45341</v>
      </c>
      <c r="B4" t="s">
        <v>2275</v>
      </c>
      <c r="C4">
        <v>80</v>
      </c>
      <c r="D4" t="s">
        <v>2276</v>
      </c>
      <c r="E4" t="s">
        <v>2281</v>
      </c>
      <c r="F4" t="s">
        <v>2280</v>
      </c>
    </row>
    <row r="5" spans="1:6" x14ac:dyDescent="0.35">
      <c r="A5" s="316">
        <v>45341</v>
      </c>
      <c r="B5" t="s">
        <v>2275</v>
      </c>
      <c r="C5">
        <v>60</v>
      </c>
      <c r="D5" t="s">
        <v>2276</v>
      </c>
      <c r="E5" t="s">
        <v>2282</v>
      </c>
      <c r="F5" t="s">
        <v>2283</v>
      </c>
    </row>
    <row r="6" spans="1:6" x14ac:dyDescent="0.35">
      <c r="A6" s="316">
        <v>45341</v>
      </c>
      <c r="B6" t="s">
        <v>2275</v>
      </c>
      <c r="C6">
        <v>60</v>
      </c>
      <c r="D6" t="s">
        <v>2276</v>
      </c>
      <c r="E6" t="s">
        <v>2284</v>
      </c>
      <c r="F6" t="s">
        <v>2283</v>
      </c>
    </row>
    <row r="7" spans="1:6" x14ac:dyDescent="0.35">
      <c r="A7" s="316">
        <v>45341</v>
      </c>
      <c r="B7" t="s">
        <v>2275</v>
      </c>
      <c r="C7">
        <v>250</v>
      </c>
      <c r="D7" t="s">
        <v>2276</v>
      </c>
      <c r="E7" t="s">
        <v>2285</v>
      </c>
      <c r="F7" t="s">
        <v>2286</v>
      </c>
    </row>
    <row r="8" spans="1:6" x14ac:dyDescent="0.35">
      <c r="A8" s="316">
        <v>45341</v>
      </c>
      <c r="B8" t="s">
        <v>2275</v>
      </c>
      <c r="C8">
        <v>30</v>
      </c>
      <c r="D8" t="s">
        <v>2276</v>
      </c>
      <c r="E8" t="s">
        <v>2287</v>
      </c>
      <c r="F8" t="s">
        <v>2288</v>
      </c>
    </row>
    <row r="9" spans="1:6" x14ac:dyDescent="0.35">
      <c r="A9" s="316">
        <v>45341</v>
      </c>
      <c r="B9" t="s">
        <v>2275</v>
      </c>
      <c r="C9">
        <v>140</v>
      </c>
      <c r="D9" t="s">
        <v>2276</v>
      </c>
      <c r="E9" t="s">
        <v>2289</v>
      </c>
      <c r="F9" t="s">
        <v>2290</v>
      </c>
    </row>
    <row r="10" spans="1:6" x14ac:dyDescent="0.35">
      <c r="A10" s="316">
        <v>45342</v>
      </c>
      <c r="B10" t="s">
        <v>2275</v>
      </c>
      <c r="C10">
        <v>180</v>
      </c>
      <c r="D10" t="s">
        <v>2276</v>
      </c>
      <c r="E10" t="s">
        <v>2291</v>
      </c>
      <c r="F10" t="s">
        <v>2280</v>
      </c>
    </row>
    <row r="11" spans="1:6" x14ac:dyDescent="0.35">
      <c r="A11" s="316">
        <v>45342</v>
      </c>
      <c r="B11" t="s">
        <v>2275</v>
      </c>
      <c r="C11">
        <v>10</v>
      </c>
      <c r="D11" t="s">
        <v>2276</v>
      </c>
      <c r="E11" t="s">
        <v>2292</v>
      </c>
      <c r="F11" t="s">
        <v>2283</v>
      </c>
    </row>
    <row r="12" spans="1:6" x14ac:dyDescent="0.35">
      <c r="A12" s="316">
        <v>45342</v>
      </c>
      <c r="B12" t="s">
        <v>2275</v>
      </c>
      <c r="C12">
        <v>40</v>
      </c>
      <c r="D12" t="s">
        <v>2276</v>
      </c>
      <c r="E12" t="s">
        <v>2293</v>
      </c>
      <c r="F12" t="s">
        <v>2283</v>
      </c>
    </row>
    <row r="13" spans="1:6" x14ac:dyDescent="0.35">
      <c r="A13" s="316">
        <v>45342</v>
      </c>
      <c r="B13" t="s">
        <v>2275</v>
      </c>
      <c r="C13">
        <v>80</v>
      </c>
      <c r="D13" t="s">
        <v>2276</v>
      </c>
      <c r="E13" t="s">
        <v>2284</v>
      </c>
      <c r="F13" t="s">
        <v>2283</v>
      </c>
    </row>
    <row r="14" spans="1:6" x14ac:dyDescent="0.35">
      <c r="A14" s="316">
        <v>45342</v>
      </c>
      <c r="B14" t="s">
        <v>2275</v>
      </c>
      <c r="C14">
        <v>250</v>
      </c>
      <c r="D14" t="s">
        <v>2276</v>
      </c>
      <c r="E14" t="s">
        <v>2285</v>
      </c>
      <c r="F14" t="s">
        <v>2286</v>
      </c>
    </row>
    <row r="15" spans="1:6" x14ac:dyDescent="0.35">
      <c r="A15" s="316">
        <v>45342</v>
      </c>
      <c r="B15" t="s">
        <v>2275</v>
      </c>
      <c r="C15">
        <v>90</v>
      </c>
      <c r="D15" t="s">
        <v>2276</v>
      </c>
      <c r="E15" t="s">
        <v>2294</v>
      </c>
      <c r="F15" t="s">
        <v>2288</v>
      </c>
    </row>
    <row r="16" spans="1:6" x14ac:dyDescent="0.35">
      <c r="A16" s="316">
        <v>45342</v>
      </c>
      <c r="B16" t="s">
        <v>2275</v>
      </c>
      <c r="C16">
        <v>70</v>
      </c>
      <c r="D16" t="s">
        <v>2276</v>
      </c>
      <c r="E16" t="s">
        <v>2295</v>
      </c>
      <c r="F16" t="s">
        <v>2288</v>
      </c>
    </row>
    <row r="17" spans="1:6" x14ac:dyDescent="0.35">
      <c r="A17" s="316">
        <v>45342</v>
      </c>
      <c r="B17" t="s">
        <v>2275</v>
      </c>
      <c r="C17">
        <v>200</v>
      </c>
      <c r="D17" t="s">
        <v>2276</v>
      </c>
      <c r="E17" t="s">
        <v>2296</v>
      </c>
      <c r="F17" t="s">
        <v>2290</v>
      </c>
    </row>
    <row r="18" spans="1:6" x14ac:dyDescent="0.35">
      <c r="A18" s="316">
        <v>45343</v>
      </c>
      <c r="B18" t="s">
        <v>2275</v>
      </c>
      <c r="C18">
        <v>30</v>
      </c>
      <c r="D18" t="s">
        <v>2276</v>
      </c>
      <c r="E18" t="s">
        <v>2282</v>
      </c>
      <c r="F18" t="s">
        <v>2283</v>
      </c>
    </row>
    <row r="19" spans="1:6" x14ac:dyDescent="0.35">
      <c r="A19" s="316">
        <v>45343</v>
      </c>
      <c r="B19" t="s">
        <v>2275</v>
      </c>
      <c r="C19">
        <v>20</v>
      </c>
      <c r="D19" t="s">
        <v>2276</v>
      </c>
      <c r="E19" t="s">
        <v>2297</v>
      </c>
      <c r="F19" t="s">
        <v>2283</v>
      </c>
    </row>
    <row r="20" spans="1:6" x14ac:dyDescent="0.35">
      <c r="A20" s="316">
        <v>45343</v>
      </c>
      <c r="B20" t="s">
        <v>2275</v>
      </c>
      <c r="C20">
        <v>60</v>
      </c>
      <c r="D20" t="s">
        <v>2276</v>
      </c>
      <c r="E20" t="s">
        <v>2284</v>
      </c>
      <c r="F20" t="s">
        <v>2283</v>
      </c>
    </row>
    <row r="21" spans="1:6" x14ac:dyDescent="0.35">
      <c r="A21" s="316">
        <v>45343</v>
      </c>
      <c r="B21" t="s">
        <v>2275</v>
      </c>
      <c r="C21">
        <v>250</v>
      </c>
      <c r="D21" t="s">
        <v>2276</v>
      </c>
      <c r="E21" t="s">
        <v>2285</v>
      </c>
      <c r="F21" t="s">
        <v>2286</v>
      </c>
    </row>
    <row r="22" spans="1:6" x14ac:dyDescent="0.35">
      <c r="A22" s="316">
        <v>45343</v>
      </c>
      <c r="B22" t="s">
        <v>2275</v>
      </c>
      <c r="C22">
        <v>160</v>
      </c>
      <c r="D22" t="s">
        <v>2276</v>
      </c>
      <c r="E22" t="s">
        <v>2295</v>
      </c>
      <c r="F22" t="s">
        <v>2288</v>
      </c>
    </row>
    <row r="23" spans="1:6" x14ac:dyDescent="0.35">
      <c r="A23" s="316">
        <v>45344</v>
      </c>
      <c r="B23" t="s">
        <v>2275</v>
      </c>
      <c r="C23">
        <v>60</v>
      </c>
      <c r="D23" t="s">
        <v>2276</v>
      </c>
      <c r="E23" t="s">
        <v>2298</v>
      </c>
      <c r="F23" t="s">
        <v>2283</v>
      </c>
    </row>
    <row r="24" spans="1:6" x14ac:dyDescent="0.35">
      <c r="A24" s="316">
        <v>45344</v>
      </c>
      <c r="B24" t="s">
        <v>2275</v>
      </c>
      <c r="C24">
        <v>90</v>
      </c>
      <c r="D24" t="s">
        <v>2276</v>
      </c>
      <c r="E24" t="s">
        <v>2284</v>
      </c>
      <c r="F24" t="s">
        <v>2283</v>
      </c>
    </row>
    <row r="25" spans="1:6" x14ac:dyDescent="0.35">
      <c r="A25" s="316">
        <v>45344</v>
      </c>
      <c r="B25" t="s">
        <v>2275</v>
      </c>
      <c r="C25">
        <v>250</v>
      </c>
      <c r="D25" t="s">
        <v>2276</v>
      </c>
      <c r="E25" t="s">
        <v>2285</v>
      </c>
      <c r="F25" t="s">
        <v>2286</v>
      </c>
    </row>
    <row r="26" spans="1:6" x14ac:dyDescent="0.35">
      <c r="A26" s="316">
        <v>45344</v>
      </c>
      <c r="B26" t="s">
        <v>2275</v>
      </c>
      <c r="C26">
        <v>150</v>
      </c>
      <c r="D26" t="s">
        <v>2276</v>
      </c>
      <c r="E26" t="s">
        <v>2299</v>
      </c>
      <c r="F26" t="s">
        <v>2288</v>
      </c>
    </row>
    <row r="27" spans="1:6" x14ac:dyDescent="0.35">
      <c r="A27" s="316">
        <v>45345</v>
      </c>
      <c r="B27" t="s">
        <v>2275</v>
      </c>
      <c r="C27">
        <v>150</v>
      </c>
      <c r="D27" t="s">
        <v>2276</v>
      </c>
      <c r="E27" t="s">
        <v>2291</v>
      </c>
      <c r="F27" t="s">
        <v>2280</v>
      </c>
    </row>
    <row r="28" spans="1:6" x14ac:dyDescent="0.35">
      <c r="A28" s="316">
        <v>45345</v>
      </c>
      <c r="B28" t="s">
        <v>2275</v>
      </c>
      <c r="C28">
        <v>60</v>
      </c>
      <c r="D28" t="s">
        <v>2276</v>
      </c>
      <c r="E28" t="s">
        <v>2282</v>
      </c>
      <c r="F28" t="s">
        <v>2283</v>
      </c>
    </row>
    <row r="29" spans="1:6" x14ac:dyDescent="0.35">
      <c r="A29" s="316">
        <v>45345</v>
      </c>
      <c r="B29" t="s">
        <v>2275</v>
      </c>
      <c r="C29">
        <v>70</v>
      </c>
      <c r="D29" t="s">
        <v>2276</v>
      </c>
      <c r="E29" t="s">
        <v>2284</v>
      </c>
      <c r="F29" t="s">
        <v>2283</v>
      </c>
    </row>
    <row r="30" spans="1:6" x14ac:dyDescent="0.35">
      <c r="A30" s="316">
        <v>45345</v>
      </c>
      <c r="B30" t="s">
        <v>2275</v>
      </c>
      <c r="C30">
        <v>250</v>
      </c>
      <c r="D30" t="s">
        <v>2276</v>
      </c>
      <c r="E30" t="s">
        <v>2285</v>
      </c>
      <c r="F30" t="s">
        <v>2286</v>
      </c>
    </row>
    <row r="31" spans="1:6" x14ac:dyDescent="0.35">
      <c r="A31" s="316">
        <v>45345</v>
      </c>
      <c r="B31" t="s">
        <v>2275</v>
      </c>
      <c r="C31">
        <v>40</v>
      </c>
      <c r="D31" t="s">
        <v>2276</v>
      </c>
      <c r="E31" t="s">
        <v>2300</v>
      </c>
      <c r="F31" t="s">
        <v>2288</v>
      </c>
    </row>
    <row r="32" spans="1:6" x14ac:dyDescent="0.35">
      <c r="A32" s="316">
        <v>45345</v>
      </c>
      <c r="B32" t="s">
        <v>2275</v>
      </c>
      <c r="C32">
        <v>120</v>
      </c>
      <c r="D32" t="s">
        <v>2276</v>
      </c>
      <c r="E32" t="s">
        <v>2295</v>
      </c>
      <c r="F32" t="s">
        <v>2288</v>
      </c>
    </row>
    <row r="33" spans="1:6" x14ac:dyDescent="0.35">
      <c r="A33" s="316">
        <v>45345</v>
      </c>
      <c r="B33" t="s">
        <v>2275</v>
      </c>
      <c r="C33">
        <v>90</v>
      </c>
      <c r="D33" t="s">
        <v>2276</v>
      </c>
      <c r="E33" t="s">
        <v>2301</v>
      </c>
      <c r="F33" t="s">
        <v>2290</v>
      </c>
    </row>
    <row r="34" spans="1:6" x14ac:dyDescent="0.35">
      <c r="A34" s="316">
        <v>45346</v>
      </c>
      <c r="B34" t="s">
        <v>2275</v>
      </c>
      <c r="C34">
        <v>50</v>
      </c>
      <c r="D34" t="s">
        <v>2276</v>
      </c>
      <c r="E34" t="s">
        <v>2302</v>
      </c>
      <c r="F34" t="s">
        <v>2283</v>
      </c>
    </row>
    <row r="35" spans="1:6" x14ac:dyDescent="0.35">
      <c r="A35" s="316">
        <v>45346</v>
      </c>
      <c r="B35" t="s">
        <v>2275</v>
      </c>
      <c r="C35">
        <v>80</v>
      </c>
      <c r="D35" t="s">
        <v>2276</v>
      </c>
      <c r="E35" t="s">
        <v>2284</v>
      </c>
      <c r="F35" t="s">
        <v>2283</v>
      </c>
    </row>
    <row r="36" spans="1:6" x14ac:dyDescent="0.35">
      <c r="A36" s="316">
        <v>45346</v>
      </c>
      <c r="B36" t="s">
        <v>2275</v>
      </c>
      <c r="C36">
        <v>250</v>
      </c>
      <c r="D36" t="s">
        <v>2276</v>
      </c>
      <c r="E36" t="s">
        <v>2285</v>
      </c>
      <c r="F36" t="s">
        <v>2286</v>
      </c>
    </row>
    <row r="37" spans="1:6" x14ac:dyDescent="0.35">
      <c r="A37" s="316">
        <v>45346</v>
      </c>
      <c r="B37" t="s">
        <v>2275</v>
      </c>
      <c r="C37">
        <v>20</v>
      </c>
      <c r="D37" t="s">
        <v>2276</v>
      </c>
      <c r="E37" t="s">
        <v>2303</v>
      </c>
      <c r="F37" t="s">
        <v>2288</v>
      </c>
    </row>
    <row r="38" spans="1:6" x14ac:dyDescent="0.35">
      <c r="A38" s="316">
        <v>45346</v>
      </c>
      <c r="B38" t="s">
        <v>2275</v>
      </c>
      <c r="C38">
        <v>400</v>
      </c>
      <c r="D38" t="s">
        <v>2276</v>
      </c>
      <c r="E38" t="s">
        <v>2304</v>
      </c>
      <c r="F38" t="s">
        <v>2288</v>
      </c>
    </row>
    <row r="39" spans="1:6" x14ac:dyDescent="0.35">
      <c r="A39" s="316">
        <v>45346</v>
      </c>
      <c r="B39" t="s">
        <v>2275</v>
      </c>
      <c r="C39">
        <v>130</v>
      </c>
      <c r="D39" t="s">
        <v>2276</v>
      </c>
      <c r="E39" t="s">
        <v>2305</v>
      </c>
      <c r="F39" t="s">
        <v>2290</v>
      </c>
    </row>
    <row r="40" spans="1:6" x14ac:dyDescent="0.35">
      <c r="A40" s="316">
        <v>45347</v>
      </c>
      <c r="B40" t="s">
        <v>2275</v>
      </c>
      <c r="C40">
        <v>700</v>
      </c>
      <c r="D40" t="s">
        <v>2276</v>
      </c>
      <c r="E40" t="s">
        <v>2277</v>
      </c>
      <c r="F40" t="s">
        <v>2278</v>
      </c>
    </row>
    <row r="41" spans="1:6" x14ac:dyDescent="0.35">
      <c r="A41" s="316">
        <v>45347</v>
      </c>
      <c r="B41" t="s">
        <v>2275</v>
      </c>
      <c r="C41">
        <v>150</v>
      </c>
      <c r="D41" t="s">
        <v>2276</v>
      </c>
      <c r="E41" t="s">
        <v>2306</v>
      </c>
      <c r="F41" t="s">
        <v>2280</v>
      </c>
    </row>
    <row r="42" spans="1:6" x14ac:dyDescent="0.35">
      <c r="A42" s="316">
        <v>45347</v>
      </c>
      <c r="B42" t="s">
        <v>2275</v>
      </c>
      <c r="C42">
        <v>60</v>
      </c>
      <c r="D42" t="s">
        <v>2276</v>
      </c>
      <c r="E42" t="s">
        <v>2282</v>
      </c>
      <c r="F42" t="s">
        <v>2283</v>
      </c>
    </row>
    <row r="43" spans="1:6" x14ac:dyDescent="0.35">
      <c r="A43" s="316">
        <v>45347</v>
      </c>
      <c r="B43" t="s">
        <v>2275</v>
      </c>
      <c r="C43">
        <v>250</v>
      </c>
      <c r="D43" t="s">
        <v>2276</v>
      </c>
      <c r="E43" t="s">
        <v>2285</v>
      </c>
      <c r="F43" t="s">
        <v>2286</v>
      </c>
    </row>
    <row r="44" spans="1:6" x14ac:dyDescent="0.35">
      <c r="A44" s="316">
        <v>45347</v>
      </c>
      <c r="B44" t="s">
        <v>2275</v>
      </c>
      <c r="C44">
        <v>300</v>
      </c>
      <c r="D44" t="s">
        <v>2276</v>
      </c>
      <c r="E44" t="s">
        <v>2307</v>
      </c>
      <c r="F44" t="s">
        <v>2290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7D1E5-D8E9-41BE-B2CC-909D6A501861}">
  <sheetPr codeName="Sheet18"/>
  <dimension ref="A1:Q44"/>
  <sheetViews>
    <sheetView topLeftCell="B1" workbookViewId="0">
      <selection activeCell="N30" sqref="N30"/>
    </sheetView>
  </sheetViews>
  <sheetFormatPr defaultRowHeight="14.5" x14ac:dyDescent="0.35"/>
  <cols>
    <col min="1" max="1" width="18.26953125" bestFit="1" customWidth="1"/>
    <col min="2" max="2" width="24" bestFit="1" customWidth="1"/>
    <col min="3" max="3" width="10.26953125" bestFit="1" customWidth="1"/>
    <col min="5" max="5" width="24.81640625" bestFit="1" customWidth="1"/>
    <col min="6" max="6" width="22.1796875" bestFit="1" customWidth="1"/>
  </cols>
  <sheetData>
    <row r="1" spans="1:17" x14ac:dyDescent="0.35">
      <c r="A1" s="316" t="s">
        <v>2270</v>
      </c>
      <c r="B1" t="s">
        <v>2271</v>
      </c>
      <c r="C1" t="s">
        <v>251</v>
      </c>
      <c r="D1" t="s">
        <v>2272</v>
      </c>
      <c r="E1" t="s">
        <v>2273</v>
      </c>
      <c r="F1" t="s">
        <v>2274</v>
      </c>
    </row>
    <row r="2" spans="1:17" x14ac:dyDescent="0.35">
      <c r="A2" s="316">
        <v>45366</v>
      </c>
      <c r="B2" t="s">
        <v>2275</v>
      </c>
      <c r="C2">
        <v>600</v>
      </c>
      <c r="D2" t="s">
        <v>2276</v>
      </c>
      <c r="E2" t="s">
        <v>2277</v>
      </c>
      <c r="F2" t="s">
        <v>2278</v>
      </c>
    </row>
    <row r="3" spans="1:17" x14ac:dyDescent="0.35">
      <c r="A3" s="316">
        <v>45370</v>
      </c>
      <c r="B3" t="s">
        <v>2275</v>
      </c>
      <c r="C3">
        <v>700</v>
      </c>
      <c r="D3" t="s">
        <v>2276</v>
      </c>
      <c r="E3" t="s">
        <v>2279</v>
      </c>
      <c r="F3" t="s">
        <v>2280</v>
      </c>
      <c r="H3" s="8"/>
      <c r="K3" s="8"/>
      <c r="N3" s="8"/>
      <c r="Q3" s="8"/>
    </row>
    <row r="4" spans="1:17" x14ac:dyDescent="0.35">
      <c r="A4" s="316">
        <v>45370</v>
      </c>
      <c r="B4" t="s">
        <v>2275</v>
      </c>
      <c r="C4">
        <v>70</v>
      </c>
      <c r="D4" t="s">
        <v>2276</v>
      </c>
      <c r="E4" t="s">
        <v>2281</v>
      </c>
      <c r="F4" t="s">
        <v>2280</v>
      </c>
    </row>
    <row r="5" spans="1:17" x14ac:dyDescent="0.35">
      <c r="A5" s="316">
        <v>45370</v>
      </c>
      <c r="B5" t="s">
        <v>2275</v>
      </c>
      <c r="C5">
        <v>80</v>
      </c>
      <c r="D5" t="s">
        <v>2276</v>
      </c>
      <c r="E5" t="s">
        <v>2282</v>
      </c>
      <c r="F5" t="s">
        <v>2283</v>
      </c>
    </row>
    <row r="6" spans="1:17" x14ac:dyDescent="0.35">
      <c r="A6" s="316">
        <v>45370</v>
      </c>
      <c r="B6" t="s">
        <v>2275</v>
      </c>
      <c r="C6">
        <v>90</v>
      </c>
      <c r="D6" t="s">
        <v>2276</v>
      </c>
      <c r="E6" t="s">
        <v>2284</v>
      </c>
      <c r="F6" t="s">
        <v>2283</v>
      </c>
    </row>
    <row r="7" spans="1:17" x14ac:dyDescent="0.35">
      <c r="A7" s="316">
        <v>45370</v>
      </c>
      <c r="B7" t="s">
        <v>2275</v>
      </c>
      <c r="C7">
        <v>300</v>
      </c>
      <c r="D7" t="s">
        <v>2276</v>
      </c>
      <c r="E7" t="s">
        <v>2285</v>
      </c>
      <c r="F7" t="s">
        <v>2286</v>
      </c>
    </row>
    <row r="8" spans="1:17" x14ac:dyDescent="0.35">
      <c r="A8" s="316">
        <v>45370</v>
      </c>
      <c r="B8" t="s">
        <v>2275</v>
      </c>
      <c r="C8">
        <v>50</v>
      </c>
      <c r="D8" t="s">
        <v>2276</v>
      </c>
      <c r="E8" t="s">
        <v>2287</v>
      </c>
      <c r="F8" t="s">
        <v>2288</v>
      </c>
    </row>
    <row r="9" spans="1:17" x14ac:dyDescent="0.35">
      <c r="A9" s="316">
        <v>45370</v>
      </c>
      <c r="B9" t="s">
        <v>2275</v>
      </c>
      <c r="C9">
        <v>180</v>
      </c>
      <c r="D9" t="s">
        <v>2276</v>
      </c>
      <c r="E9" t="s">
        <v>2289</v>
      </c>
      <c r="F9" t="s">
        <v>2290</v>
      </c>
    </row>
    <row r="10" spans="1:17" x14ac:dyDescent="0.35">
      <c r="A10" s="316">
        <v>45371</v>
      </c>
      <c r="B10" t="s">
        <v>2275</v>
      </c>
      <c r="C10">
        <v>190</v>
      </c>
      <c r="D10" t="s">
        <v>2276</v>
      </c>
      <c r="E10" t="s">
        <v>2291</v>
      </c>
      <c r="F10" t="s">
        <v>2280</v>
      </c>
    </row>
    <row r="11" spans="1:17" x14ac:dyDescent="0.35">
      <c r="A11" s="316">
        <v>45371</v>
      </c>
      <c r="B11" t="s">
        <v>2275</v>
      </c>
      <c r="C11">
        <v>80</v>
      </c>
      <c r="D11" t="s">
        <v>2276</v>
      </c>
      <c r="E11" t="s">
        <v>2292</v>
      </c>
      <c r="F11" t="s">
        <v>2283</v>
      </c>
    </row>
    <row r="12" spans="1:17" x14ac:dyDescent="0.35">
      <c r="A12" s="316">
        <v>45371</v>
      </c>
      <c r="B12" t="s">
        <v>2275</v>
      </c>
      <c r="C12">
        <v>50</v>
      </c>
      <c r="D12" t="s">
        <v>2276</v>
      </c>
      <c r="E12" t="s">
        <v>2293</v>
      </c>
      <c r="F12" t="s">
        <v>2283</v>
      </c>
    </row>
    <row r="13" spans="1:17" x14ac:dyDescent="0.35">
      <c r="A13" s="316">
        <v>45371</v>
      </c>
      <c r="B13" t="s">
        <v>2275</v>
      </c>
      <c r="C13">
        <v>90</v>
      </c>
      <c r="D13" t="s">
        <v>2276</v>
      </c>
      <c r="E13" t="s">
        <v>2284</v>
      </c>
      <c r="F13" t="s">
        <v>2283</v>
      </c>
      <c r="H13" s="8"/>
      <c r="K13" s="8"/>
      <c r="N13" s="8"/>
    </row>
    <row r="14" spans="1:17" x14ac:dyDescent="0.35">
      <c r="A14" s="316">
        <v>45371</v>
      </c>
      <c r="B14" t="s">
        <v>2275</v>
      </c>
      <c r="C14">
        <v>300</v>
      </c>
      <c r="D14" t="s">
        <v>2276</v>
      </c>
      <c r="E14" t="s">
        <v>2285</v>
      </c>
      <c r="F14" t="s">
        <v>2286</v>
      </c>
    </row>
    <row r="15" spans="1:17" x14ac:dyDescent="0.35">
      <c r="A15" s="316">
        <v>45371</v>
      </c>
      <c r="B15" t="s">
        <v>2275</v>
      </c>
      <c r="C15">
        <v>90</v>
      </c>
      <c r="D15" t="s">
        <v>2276</v>
      </c>
      <c r="E15" t="s">
        <v>2294</v>
      </c>
      <c r="F15" t="s">
        <v>2288</v>
      </c>
    </row>
    <row r="16" spans="1:17" x14ac:dyDescent="0.35">
      <c r="A16" s="316">
        <v>45371</v>
      </c>
      <c r="B16" t="s">
        <v>2275</v>
      </c>
      <c r="C16">
        <v>80</v>
      </c>
      <c r="D16" t="s">
        <v>2276</v>
      </c>
      <c r="E16" t="s">
        <v>2295</v>
      </c>
      <c r="F16" t="s">
        <v>2288</v>
      </c>
    </row>
    <row r="17" spans="1:6" x14ac:dyDescent="0.35">
      <c r="A17" s="316">
        <v>45371</v>
      </c>
      <c r="B17" t="s">
        <v>2275</v>
      </c>
      <c r="C17">
        <v>180</v>
      </c>
      <c r="D17" t="s">
        <v>2276</v>
      </c>
      <c r="E17" t="s">
        <v>2296</v>
      </c>
      <c r="F17" t="s">
        <v>2290</v>
      </c>
    </row>
    <row r="18" spans="1:6" x14ac:dyDescent="0.35">
      <c r="A18" s="316">
        <v>45372</v>
      </c>
      <c r="B18" t="s">
        <v>2275</v>
      </c>
      <c r="C18">
        <v>20</v>
      </c>
      <c r="D18" t="s">
        <v>2276</v>
      </c>
      <c r="E18" t="s">
        <v>2282</v>
      </c>
      <c r="F18" t="s">
        <v>2283</v>
      </c>
    </row>
    <row r="19" spans="1:6" x14ac:dyDescent="0.35">
      <c r="A19" s="316">
        <v>45372</v>
      </c>
      <c r="B19" t="s">
        <v>2275</v>
      </c>
      <c r="C19">
        <v>30</v>
      </c>
      <c r="D19" t="s">
        <v>2276</v>
      </c>
      <c r="E19" t="s">
        <v>2297</v>
      </c>
      <c r="F19" t="s">
        <v>2283</v>
      </c>
    </row>
    <row r="20" spans="1:6" x14ac:dyDescent="0.35">
      <c r="A20" s="316">
        <v>45372</v>
      </c>
      <c r="B20" t="s">
        <v>2275</v>
      </c>
      <c r="C20">
        <v>10</v>
      </c>
      <c r="D20" t="s">
        <v>2276</v>
      </c>
      <c r="E20" t="s">
        <v>2284</v>
      </c>
      <c r="F20" t="s">
        <v>2283</v>
      </c>
    </row>
    <row r="21" spans="1:6" x14ac:dyDescent="0.35">
      <c r="A21" s="316">
        <v>45372</v>
      </c>
      <c r="B21" t="s">
        <v>2275</v>
      </c>
      <c r="C21">
        <v>280</v>
      </c>
      <c r="D21" t="s">
        <v>2276</v>
      </c>
      <c r="E21" t="s">
        <v>2285</v>
      </c>
      <c r="F21" t="s">
        <v>2286</v>
      </c>
    </row>
    <row r="22" spans="1:6" x14ac:dyDescent="0.35">
      <c r="A22" s="316">
        <v>45372</v>
      </c>
      <c r="B22" t="s">
        <v>2275</v>
      </c>
      <c r="C22">
        <v>190</v>
      </c>
      <c r="D22" t="s">
        <v>2276</v>
      </c>
      <c r="E22" t="s">
        <v>2295</v>
      </c>
      <c r="F22" t="s">
        <v>2288</v>
      </c>
    </row>
    <row r="23" spans="1:6" x14ac:dyDescent="0.35">
      <c r="A23" s="316">
        <v>45373</v>
      </c>
      <c r="B23" t="s">
        <v>2275</v>
      </c>
      <c r="C23">
        <v>80</v>
      </c>
      <c r="D23" t="s">
        <v>2276</v>
      </c>
      <c r="E23" t="s">
        <v>2298</v>
      </c>
      <c r="F23" t="s">
        <v>2283</v>
      </c>
    </row>
    <row r="24" spans="1:6" x14ac:dyDescent="0.35">
      <c r="A24" s="316">
        <v>45373</v>
      </c>
      <c r="B24" t="s">
        <v>2275</v>
      </c>
      <c r="C24">
        <v>100</v>
      </c>
      <c r="D24" t="s">
        <v>2276</v>
      </c>
      <c r="E24" t="s">
        <v>2284</v>
      </c>
      <c r="F24" t="s">
        <v>2283</v>
      </c>
    </row>
    <row r="25" spans="1:6" x14ac:dyDescent="0.35">
      <c r="A25" s="316">
        <v>45373</v>
      </c>
      <c r="B25" t="s">
        <v>2275</v>
      </c>
      <c r="C25">
        <v>280</v>
      </c>
      <c r="D25" t="s">
        <v>2276</v>
      </c>
      <c r="E25" t="s">
        <v>2285</v>
      </c>
      <c r="F25" t="s">
        <v>2286</v>
      </c>
    </row>
    <row r="26" spans="1:6" x14ac:dyDescent="0.35">
      <c r="A26" s="316">
        <v>45373</v>
      </c>
      <c r="B26" t="s">
        <v>2275</v>
      </c>
      <c r="C26">
        <v>180</v>
      </c>
      <c r="D26" t="s">
        <v>2276</v>
      </c>
      <c r="E26" t="s">
        <v>2299</v>
      </c>
      <c r="F26" t="s">
        <v>2288</v>
      </c>
    </row>
    <row r="27" spans="1:6" x14ac:dyDescent="0.35">
      <c r="A27" s="316">
        <v>45374</v>
      </c>
      <c r="B27" t="s">
        <v>2275</v>
      </c>
      <c r="C27">
        <v>200</v>
      </c>
      <c r="D27" t="s">
        <v>2276</v>
      </c>
      <c r="E27" t="s">
        <v>2291</v>
      </c>
      <c r="F27" t="s">
        <v>2280</v>
      </c>
    </row>
    <row r="28" spans="1:6" x14ac:dyDescent="0.35">
      <c r="A28" s="316">
        <v>45374</v>
      </c>
      <c r="B28" t="s">
        <v>2275</v>
      </c>
      <c r="C28">
        <v>90</v>
      </c>
      <c r="D28" t="s">
        <v>2276</v>
      </c>
      <c r="E28" t="s">
        <v>2282</v>
      </c>
      <c r="F28" t="s">
        <v>2283</v>
      </c>
    </row>
    <row r="29" spans="1:6" x14ac:dyDescent="0.35">
      <c r="A29" s="316">
        <v>45374</v>
      </c>
      <c r="B29" t="s">
        <v>2275</v>
      </c>
      <c r="C29">
        <v>80</v>
      </c>
      <c r="D29" t="s">
        <v>2276</v>
      </c>
      <c r="E29" t="s">
        <v>2284</v>
      </c>
      <c r="F29" t="s">
        <v>2283</v>
      </c>
    </row>
    <row r="30" spans="1:6" x14ac:dyDescent="0.35">
      <c r="A30" s="316">
        <v>45374</v>
      </c>
      <c r="B30" t="s">
        <v>2275</v>
      </c>
      <c r="C30">
        <v>255</v>
      </c>
      <c r="D30" t="s">
        <v>2276</v>
      </c>
      <c r="E30" t="s">
        <v>2285</v>
      </c>
      <c r="F30" t="s">
        <v>2286</v>
      </c>
    </row>
    <row r="31" spans="1:6" x14ac:dyDescent="0.35">
      <c r="A31" s="316">
        <v>45374</v>
      </c>
      <c r="B31" t="s">
        <v>2275</v>
      </c>
      <c r="C31">
        <v>50</v>
      </c>
      <c r="D31" t="s">
        <v>2276</v>
      </c>
      <c r="E31" t="s">
        <v>2300</v>
      </c>
      <c r="F31" t="s">
        <v>2288</v>
      </c>
    </row>
    <row r="32" spans="1:6" x14ac:dyDescent="0.35">
      <c r="A32" s="316">
        <v>45374</v>
      </c>
      <c r="B32" t="s">
        <v>2275</v>
      </c>
      <c r="C32">
        <v>140</v>
      </c>
      <c r="D32" t="s">
        <v>2276</v>
      </c>
      <c r="E32" t="s">
        <v>2295</v>
      </c>
      <c r="F32" t="s">
        <v>2288</v>
      </c>
    </row>
    <row r="33" spans="1:6" x14ac:dyDescent="0.35">
      <c r="A33" s="316">
        <v>45374</v>
      </c>
      <c r="B33" t="s">
        <v>2275</v>
      </c>
      <c r="C33">
        <v>100</v>
      </c>
      <c r="D33" t="s">
        <v>2276</v>
      </c>
      <c r="E33" t="s">
        <v>2301</v>
      </c>
      <c r="F33" t="s">
        <v>2290</v>
      </c>
    </row>
    <row r="34" spans="1:6" x14ac:dyDescent="0.35">
      <c r="A34" s="316">
        <v>45375</v>
      </c>
      <c r="B34" t="s">
        <v>2275</v>
      </c>
      <c r="C34">
        <v>60</v>
      </c>
      <c r="D34" t="s">
        <v>2276</v>
      </c>
      <c r="E34" t="s">
        <v>2302</v>
      </c>
      <c r="F34" t="s">
        <v>2283</v>
      </c>
    </row>
    <row r="35" spans="1:6" x14ac:dyDescent="0.35">
      <c r="A35" s="316">
        <v>45375</v>
      </c>
      <c r="B35" t="s">
        <v>2275</v>
      </c>
      <c r="C35">
        <v>100</v>
      </c>
      <c r="D35" t="s">
        <v>2276</v>
      </c>
      <c r="E35" t="s">
        <v>2284</v>
      </c>
      <c r="F35" t="s">
        <v>2283</v>
      </c>
    </row>
    <row r="36" spans="1:6" x14ac:dyDescent="0.35">
      <c r="A36" s="316">
        <v>45375</v>
      </c>
      <c r="B36" t="s">
        <v>2275</v>
      </c>
      <c r="C36">
        <v>270</v>
      </c>
      <c r="D36" t="s">
        <v>2276</v>
      </c>
      <c r="E36" t="s">
        <v>2285</v>
      </c>
      <c r="F36" t="s">
        <v>2286</v>
      </c>
    </row>
    <row r="37" spans="1:6" x14ac:dyDescent="0.35">
      <c r="A37" s="316">
        <v>45375</v>
      </c>
      <c r="B37" t="s">
        <v>2275</v>
      </c>
      <c r="C37">
        <v>40</v>
      </c>
      <c r="D37" t="s">
        <v>2276</v>
      </c>
      <c r="E37" t="s">
        <v>2303</v>
      </c>
      <c r="F37" t="s">
        <v>2288</v>
      </c>
    </row>
    <row r="38" spans="1:6" x14ac:dyDescent="0.35">
      <c r="A38" s="316">
        <v>45375</v>
      </c>
      <c r="B38" t="s">
        <v>2275</v>
      </c>
      <c r="C38">
        <v>500</v>
      </c>
      <c r="D38" t="s">
        <v>2276</v>
      </c>
      <c r="E38" t="s">
        <v>2304</v>
      </c>
      <c r="F38" t="s">
        <v>2288</v>
      </c>
    </row>
    <row r="39" spans="1:6" x14ac:dyDescent="0.35">
      <c r="A39" s="316">
        <v>45375</v>
      </c>
      <c r="B39" t="s">
        <v>2275</v>
      </c>
      <c r="C39">
        <v>140</v>
      </c>
      <c r="D39" t="s">
        <v>2276</v>
      </c>
      <c r="E39" t="s">
        <v>2305</v>
      </c>
      <c r="F39" t="s">
        <v>2290</v>
      </c>
    </row>
    <row r="40" spans="1:6" x14ac:dyDescent="0.35">
      <c r="A40" s="316">
        <v>45376</v>
      </c>
      <c r="B40" t="s">
        <v>2275</v>
      </c>
      <c r="C40">
        <v>800</v>
      </c>
      <c r="D40" t="s">
        <v>2276</v>
      </c>
      <c r="E40" t="s">
        <v>2277</v>
      </c>
      <c r="F40" t="s">
        <v>2278</v>
      </c>
    </row>
    <row r="41" spans="1:6" x14ac:dyDescent="0.35">
      <c r="A41" s="316">
        <v>45376</v>
      </c>
      <c r="B41" t="s">
        <v>2275</v>
      </c>
      <c r="C41">
        <v>160</v>
      </c>
      <c r="D41" t="s">
        <v>2276</v>
      </c>
      <c r="E41" t="s">
        <v>2306</v>
      </c>
      <c r="F41" t="s">
        <v>2280</v>
      </c>
    </row>
    <row r="42" spans="1:6" x14ac:dyDescent="0.35">
      <c r="A42" s="316">
        <v>45376</v>
      </c>
      <c r="B42" t="s">
        <v>2275</v>
      </c>
      <c r="C42">
        <v>80</v>
      </c>
      <c r="D42" t="s">
        <v>2276</v>
      </c>
      <c r="E42" t="s">
        <v>2282</v>
      </c>
      <c r="F42" t="s">
        <v>2283</v>
      </c>
    </row>
    <row r="43" spans="1:6" x14ac:dyDescent="0.35">
      <c r="A43" s="316">
        <v>45376</v>
      </c>
      <c r="B43" t="s">
        <v>2275</v>
      </c>
      <c r="C43">
        <v>290</v>
      </c>
      <c r="D43" t="s">
        <v>2276</v>
      </c>
      <c r="E43" t="s">
        <v>2285</v>
      </c>
      <c r="F43" t="s">
        <v>2286</v>
      </c>
    </row>
    <row r="44" spans="1:6" x14ac:dyDescent="0.35">
      <c r="A44" s="316">
        <v>45376</v>
      </c>
      <c r="B44" t="s">
        <v>2275</v>
      </c>
      <c r="C44">
        <v>320</v>
      </c>
      <c r="D44" t="s">
        <v>2276</v>
      </c>
      <c r="E44" t="s">
        <v>2307</v>
      </c>
      <c r="F44" t="s">
        <v>2290</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590DC-43BE-4B8F-A6AE-7C85B30C05C5}">
  <sheetPr codeName="Sheet19"/>
  <dimension ref="A1:I18"/>
  <sheetViews>
    <sheetView workbookViewId="0">
      <selection activeCell="A9" sqref="A9:I9"/>
    </sheetView>
  </sheetViews>
  <sheetFormatPr defaultColWidth="8.81640625" defaultRowHeight="14.5" x14ac:dyDescent="0.35"/>
  <cols>
    <col min="1" max="1" width="27.453125" customWidth="1"/>
    <col min="2" max="2" width="26.7265625" customWidth="1"/>
    <col min="3" max="3" width="36.453125" customWidth="1"/>
    <col min="4" max="4" width="39.453125" customWidth="1"/>
    <col min="5" max="5" width="32.26953125" customWidth="1"/>
    <col min="6" max="6" width="11.1796875" bestFit="1" customWidth="1"/>
  </cols>
  <sheetData>
    <row r="1" spans="1:9" x14ac:dyDescent="0.35">
      <c r="A1" s="340" t="s">
        <v>241</v>
      </c>
      <c r="B1" s="433" t="s">
        <v>229</v>
      </c>
      <c r="C1" s="433"/>
      <c r="D1" s="433" t="s">
        <v>1675</v>
      </c>
      <c r="E1" s="433"/>
      <c r="F1" s="433" t="s">
        <v>2308</v>
      </c>
      <c r="G1" s="433"/>
      <c r="H1" s="433" t="s">
        <v>2309</v>
      </c>
      <c r="I1" s="434"/>
    </row>
    <row r="2" spans="1:9" ht="29" x14ac:dyDescent="0.35">
      <c r="A2" s="341" t="s">
        <v>2310</v>
      </c>
      <c r="B2" s="342" t="s">
        <v>2311</v>
      </c>
      <c r="C2" s="342" t="s">
        <v>2312</v>
      </c>
      <c r="D2" s="342" t="s">
        <v>2311</v>
      </c>
      <c r="E2" s="342" t="s">
        <v>2312</v>
      </c>
      <c r="F2" s="342" t="s">
        <v>2311</v>
      </c>
      <c r="G2" s="342" t="s">
        <v>2312</v>
      </c>
      <c r="H2" s="342" t="s">
        <v>2311</v>
      </c>
      <c r="I2" s="343" t="s">
        <v>2312</v>
      </c>
    </row>
    <row r="3" spans="1:9" ht="29" x14ac:dyDescent="0.35">
      <c r="A3" s="344" t="s">
        <v>2313</v>
      </c>
      <c r="B3" s="44"/>
      <c r="C3" s="44"/>
      <c r="D3" s="44"/>
      <c r="E3" s="44"/>
      <c r="F3" s="44"/>
      <c r="G3" s="44"/>
      <c r="H3" s="44"/>
      <c r="I3" s="345"/>
    </row>
    <row r="4" spans="1:9" x14ac:dyDescent="0.35">
      <c r="A4" s="346" t="s">
        <v>2314</v>
      </c>
      <c r="B4" s="44" t="s">
        <v>2315</v>
      </c>
      <c r="C4" s="44" t="s">
        <v>2316</v>
      </c>
      <c r="D4" s="44" t="s">
        <v>2317</v>
      </c>
      <c r="E4" s="44" t="s">
        <v>2317</v>
      </c>
      <c r="F4" s="356">
        <v>15581223</v>
      </c>
      <c r="G4" s="44" t="s">
        <v>2318</v>
      </c>
      <c r="H4" s="44" t="s">
        <v>2317</v>
      </c>
      <c r="I4" s="345" t="s">
        <v>2317</v>
      </c>
    </row>
    <row r="5" spans="1:9" ht="29" x14ac:dyDescent="0.35">
      <c r="A5" s="347" t="s">
        <v>2319</v>
      </c>
      <c r="B5" s="44" t="s">
        <v>2320</v>
      </c>
      <c r="C5" s="44" t="s">
        <v>2321</v>
      </c>
      <c r="D5" s="44" t="s">
        <v>2322</v>
      </c>
      <c r="E5" s="44" t="s">
        <v>2323</v>
      </c>
      <c r="F5" s="44" t="s">
        <v>2324</v>
      </c>
      <c r="G5" s="44" t="s">
        <v>2325</v>
      </c>
      <c r="H5" s="44" t="s">
        <v>2326</v>
      </c>
      <c r="I5" s="345" t="s">
        <v>2323</v>
      </c>
    </row>
    <row r="6" spans="1:9" ht="29" x14ac:dyDescent="0.35">
      <c r="A6" s="347" t="s">
        <v>2327</v>
      </c>
      <c r="B6" s="44" t="s">
        <v>2328</v>
      </c>
      <c r="C6" s="44" t="s">
        <v>2329</v>
      </c>
      <c r="D6" s="44" t="s">
        <v>2330</v>
      </c>
      <c r="E6" s="44" t="s">
        <v>2323</v>
      </c>
      <c r="F6" s="44" t="s">
        <v>2331</v>
      </c>
      <c r="G6" s="44" t="s">
        <v>2332</v>
      </c>
      <c r="H6" s="44" t="s">
        <v>2333</v>
      </c>
      <c r="I6" s="345" t="s">
        <v>2323</v>
      </c>
    </row>
    <row r="7" spans="1:9" ht="29" x14ac:dyDescent="0.35">
      <c r="A7" s="347" t="s">
        <v>2334</v>
      </c>
      <c r="B7" s="44" t="s">
        <v>2335</v>
      </c>
      <c r="C7" s="44" t="s">
        <v>2336</v>
      </c>
      <c r="D7" s="44" t="s">
        <v>2337</v>
      </c>
      <c r="E7" s="44" t="s">
        <v>2323</v>
      </c>
      <c r="F7" s="44" t="s">
        <v>2338</v>
      </c>
      <c r="G7" s="44" t="s">
        <v>2339</v>
      </c>
      <c r="H7" s="44" t="s">
        <v>2340</v>
      </c>
      <c r="I7" s="345" t="s">
        <v>2323</v>
      </c>
    </row>
    <row r="8" spans="1:9" x14ac:dyDescent="0.35">
      <c r="A8" s="348" t="s">
        <v>2341</v>
      </c>
      <c r="B8" s="44" t="s">
        <v>2342</v>
      </c>
      <c r="C8" s="44" t="s">
        <v>2343</v>
      </c>
      <c r="D8" s="44" t="s">
        <v>2344</v>
      </c>
      <c r="E8" s="44" t="s">
        <v>2323</v>
      </c>
      <c r="F8" s="349" t="s">
        <v>2345</v>
      </c>
      <c r="G8" s="44" t="s">
        <v>2346</v>
      </c>
      <c r="H8" s="350" t="s">
        <v>2347</v>
      </c>
      <c r="I8" s="345" t="s">
        <v>2323</v>
      </c>
    </row>
    <row r="9" spans="1:9" x14ac:dyDescent="0.35">
      <c r="A9" s="346" t="s">
        <v>2348</v>
      </c>
      <c r="B9" s="44" t="s">
        <v>2349</v>
      </c>
      <c r="C9" s="44" t="s">
        <v>2350</v>
      </c>
      <c r="D9" s="44" t="s">
        <v>2317</v>
      </c>
      <c r="E9" s="44" t="s">
        <v>2317</v>
      </c>
      <c r="F9" s="356">
        <v>107780553</v>
      </c>
      <c r="G9" s="44" t="s">
        <v>2351</v>
      </c>
      <c r="H9" s="44" t="s">
        <v>2317</v>
      </c>
      <c r="I9" s="345" t="s">
        <v>2317</v>
      </c>
    </row>
    <row r="10" spans="1:9" x14ac:dyDescent="0.35">
      <c r="A10" s="347" t="s">
        <v>2352</v>
      </c>
      <c r="B10" s="44" t="s">
        <v>2353</v>
      </c>
      <c r="C10" s="44" t="s">
        <v>2354</v>
      </c>
      <c r="D10" s="44" t="s">
        <v>2355</v>
      </c>
      <c r="E10" s="44" t="s">
        <v>2323</v>
      </c>
      <c r="F10" s="44" t="s">
        <v>2356</v>
      </c>
      <c r="G10" s="44" t="s">
        <v>2357</v>
      </c>
      <c r="H10" s="44" t="s">
        <v>2358</v>
      </c>
      <c r="I10" s="345" t="s">
        <v>2323</v>
      </c>
    </row>
    <row r="11" spans="1:9" x14ac:dyDescent="0.35">
      <c r="A11" s="347" t="s">
        <v>2359</v>
      </c>
      <c r="B11" s="44" t="s">
        <v>2360</v>
      </c>
      <c r="C11" s="44" t="s">
        <v>2361</v>
      </c>
      <c r="D11" s="44" t="s">
        <v>2362</v>
      </c>
      <c r="E11" s="44" t="s">
        <v>2323</v>
      </c>
      <c r="F11" s="44" t="s">
        <v>2363</v>
      </c>
      <c r="G11" s="44" t="s">
        <v>2364</v>
      </c>
      <c r="H11" s="44" t="s">
        <v>2365</v>
      </c>
      <c r="I11" s="345" t="s">
        <v>2323</v>
      </c>
    </row>
    <row r="12" spans="1:9" ht="29" x14ac:dyDescent="0.35">
      <c r="A12" s="347" t="s">
        <v>2327</v>
      </c>
      <c r="B12" s="44" t="s">
        <v>2366</v>
      </c>
      <c r="C12" s="44" t="s">
        <v>2367</v>
      </c>
      <c r="D12" s="44" t="s">
        <v>2368</v>
      </c>
      <c r="E12" s="44" t="s">
        <v>2323</v>
      </c>
      <c r="F12" s="44" t="s">
        <v>2369</v>
      </c>
      <c r="G12" s="44" t="s">
        <v>2370</v>
      </c>
      <c r="H12" s="44" t="s">
        <v>2371</v>
      </c>
      <c r="I12" s="345" t="s">
        <v>2323</v>
      </c>
    </row>
    <row r="13" spans="1:9" x14ac:dyDescent="0.35">
      <c r="A13" s="347" t="s">
        <v>2372</v>
      </c>
      <c r="B13" s="44" t="s">
        <v>2373</v>
      </c>
      <c r="C13" s="44" t="s">
        <v>2374</v>
      </c>
      <c r="D13" s="44" t="s">
        <v>2375</v>
      </c>
      <c r="E13" s="44" t="s">
        <v>2323</v>
      </c>
      <c r="F13" s="44" t="s">
        <v>2376</v>
      </c>
      <c r="G13" s="44" t="s">
        <v>2377</v>
      </c>
      <c r="H13" s="44" t="s">
        <v>2378</v>
      </c>
      <c r="I13" s="345" t="s">
        <v>2323</v>
      </c>
    </row>
    <row r="14" spans="1:9" x14ac:dyDescent="0.35">
      <c r="A14" s="347" t="s">
        <v>2379</v>
      </c>
      <c r="B14" s="44" t="s">
        <v>2380</v>
      </c>
      <c r="C14" s="44" t="s">
        <v>2381</v>
      </c>
      <c r="D14" s="44" t="s">
        <v>2382</v>
      </c>
      <c r="E14" s="44" t="s">
        <v>2323</v>
      </c>
      <c r="F14" s="44" t="s">
        <v>2383</v>
      </c>
      <c r="G14" s="44" t="s">
        <v>2384</v>
      </c>
      <c r="H14" s="44" t="s">
        <v>2385</v>
      </c>
      <c r="I14" s="345" t="s">
        <v>2323</v>
      </c>
    </row>
    <row r="15" spans="1:9" x14ac:dyDescent="0.35">
      <c r="A15" s="347" t="s">
        <v>2386</v>
      </c>
      <c r="B15" s="44" t="s">
        <v>2387</v>
      </c>
      <c r="C15" s="44" t="s">
        <v>2388</v>
      </c>
      <c r="D15" s="44" t="s">
        <v>2389</v>
      </c>
      <c r="E15" s="44" t="s">
        <v>2323</v>
      </c>
      <c r="F15" s="44" t="s">
        <v>2390</v>
      </c>
      <c r="G15" s="44" t="s">
        <v>2391</v>
      </c>
      <c r="H15" s="44" t="s">
        <v>2392</v>
      </c>
      <c r="I15" s="345" t="s">
        <v>2323</v>
      </c>
    </row>
    <row r="16" spans="1:9" ht="29" x14ac:dyDescent="0.35">
      <c r="A16" s="347" t="s">
        <v>2393</v>
      </c>
      <c r="B16" s="44" t="s">
        <v>2394</v>
      </c>
      <c r="C16" s="44" t="s">
        <v>2395</v>
      </c>
      <c r="D16" s="44" t="s">
        <v>2396</v>
      </c>
      <c r="E16" s="44" t="s">
        <v>2323</v>
      </c>
      <c r="F16" s="44" t="s">
        <v>2397</v>
      </c>
      <c r="G16" s="44" t="s">
        <v>2398</v>
      </c>
      <c r="H16" s="44" t="s">
        <v>2399</v>
      </c>
      <c r="I16" s="345" t="s">
        <v>2323</v>
      </c>
    </row>
    <row r="17" spans="1:9" ht="29" x14ac:dyDescent="0.35">
      <c r="A17" s="347" t="s">
        <v>2400</v>
      </c>
      <c r="B17" s="44" t="s">
        <v>2401</v>
      </c>
      <c r="C17" s="44" t="s">
        <v>2402</v>
      </c>
      <c r="D17" s="44" t="s">
        <v>2403</v>
      </c>
      <c r="E17" s="44" t="s">
        <v>2323</v>
      </c>
      <c r="F17" s="44" t="s">
        <v>2404</v>
      </c>
      <c r="G17" s="44" t="s">
        <v>2405</v>
      </c>
      <c r="H17" s="44" t="s">
        <v>2406</v>
      </c>
      <c r="I17" s="345" t="s">
        <v>2323</v>
      </c>
    </row>
    <row r="18" spans="1:9" ht="15" thickBot="1" x14ac:dyDescent="0.4">
      <c r="A18" s="351" t="s">
        <v>2341</v>
      </c>
      <c r="B18" s="352" t="s">
        <v>2407</v>
      </c>
      <c r="C18" s="352" t="s">
        <v>2408</v>
      </c>
      <c r="D18" s="352" t="s">
        <v>2409</v>
      </c>
      <c r="E18" s="352" t="s">
        <v>2323</v>
      </c>
      <c r="F18" s="353" t="s">
        <v>2410</v>
      </c>
      <c r="G18" s="352" t="s">
        <v>2411</v>
      </c>
      <c r="H18" s="354" t="s">
        <v>2412</v>
      </c>
      <c r="I18" s="355" t="s">
        <v>2323</v>
      </c>
    </row>
  </sheetData>
  <mergeCells count="4">
    <mergeCell ref="B1:C1"/>
    <mergeCell ref="D1:E1"/>
    <mergeCell ref="F1:G1"/>
    <mergeCell ref="H1:I1"/>
  </mergeCells>
  <pageMargins left="0.7" right="0.7" top="0.75" bottom="0.75" header="0.3" footer="0.3"/>
  <pageSetup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CFD3-B233-4725-808C-48D5252DD2B8}">
  <sheetPr codeName="Sheet20"/>
  <dimension ref="A2:B6"/>
  <sheetViews>
    <sheetView workbookViewId="0">
      <selection activeCell="L16" sqref="L16"/>
    </sheetView>
  </sheetViews>
  <sheetFormatPr defaultRowHeight="14.5" x14ac:dyDescent="0.35"/>
  <cols>
    <col min="1" max="1" width="28.7265625" bestFit="1" customWidth="1"/>
    <col min="2" max="2" width="12.7265625" bestFit="1" customWidth="1"/>
  </cols>
  <sheetData>
    <row r="2" spans="1:2" x14ac:dyDescent="0.35">
      <c r="A2" s="324" t="s">
        <v>2413</v>
      </c>
      <c r="B2" t="s">
        <v>2414</v>
      </c>
    </row>
    <row r="3" spans="1:2" x14ac:dyDescent="0.35">
      <c r="A3" t="s">
        <v>1611</v>
      </c>
      <c r="B3">
        <v>161703.94002128282</v>
      </c>
    </row>
    <row r="4" spans="1:2" x14ac:dyDescent="0.35">
      <c r="A4" t="s">
        <v>1612</v>
      </c>
      <c r="B4">
        <v>160413.67389594222</v>
      </c>
    </row>
    <row r="5" spans="1:2" x14ac:dyDescent="0.35">
      <c r="A5" t="s">
        <v>1613</v>
      </c>
      <c r="B5">
        <v>151857.26591610952</v>
      </c>
    </row>
    <row r="6" spans="1:2" x14ac:dyDescent="0.35">
      <c r="A6" t="s">
        <v>2255</v>
      </c>
      <c r="B6">
        <v>473974.87983333459</v>
      </c>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76541-AFB6-40F4-8797-E865968A21FB}">
  <sheetPr codeName="Sheet21"/>
  <dimension ref="A2:E9"/>
  <sheetViews>
    <sheetView workbookViewId="0"/>
  </sheetViews>
  <sheetFormatPr defaultRowHeight="14.5" x14ac:dyDescent="0.35"/>
  <cols>
    <col min="1" max="1" width="12.7265625" bestFit="1" customWidth="1"/>
    <col min="2" max="4" width="30" bestFit="1" customWidth="1"/>
    <col min="5" max="5" width="12" bestFit="1" customWidth="1"/>
  </cols>
  <sheetData>
    <row r="2" spans="1:5" x14ac:dyDescent="0.35">
      <c r="A2" s="324" t="s">
        <v>2414</v>
      </c>
      <c r="B2" s="324" t="s">
        <v>2413</v>
      </c>
    </row>
    <row r="3" spans="1:5" x14ac:dyDescent="0.35">
      <c r="A3" s="324" t="s">
        <v>2415</v>
      </c>
      <c r="B3" t="s">
        <v>1611</v>
      </c>
      <c r="C3" t="s">
        <v>1612</v>
      </c>
      <c r="D3" t="s">
        <v>1613</v>
      </c>
      <c r="E3" t="s">
        <v>2255</v>
      </c>
    </row>
    <row r="4" spans="1:5" x14ac:dyDescent="0.35">
      <c r="A4" s="316">
        <v>44592</v>
      </c>
      <c r="B4">
        <v>94349.471844155458</v>
      </c>
      <c r="E4">
        <v>94349.471844155458</v>
      </c>
    </row>
    <row r="5" spans="1:5" x14ac:dyDescent="0.35">
      <c r="A5" s="316">
        <v>44620</v>
      </c>
      <c r="B5">
        <v>67354.468177127361</v>
      </c>
      <c r="C5">
        <v>11225.744696187894</v>
      </c>
      <c r="E5">
        <v>78580.212873315249</v>
      </c>
    </row>
    <row r="6" spans="1:5" x14ac:dyDescent="0.35">
      <c r="A6" s="316">
        <v>44651</v>
      </c>
      <c r="C6">
        <v>91836.650724728897</v>
      </c>
      <c r="E6">
        <v>91836.650724728897</v>
      </c>
    </row>
    <row r="7" spans="1:5" x14ac:dyDescent="0.35">
      <c r="A7" s="316">
        <v>44681</v>
      </c>
      <c r="C7">
        <v>57351.278475025443</v>
      </c>
      <c r="D7">
        <v>43013.458856269084</v>
      </c>
      <c r="E7">
        <v>100364.73733129453</v>
      </c>
    </row>
    <row r="8" spans="1:5" x14ac:dyDescent="0.35">
      <c r="A8" s="316">
        <v>44712</v>
      </c>
      <c r="D8">
        <v>108843.80705984044</v>
      </c>
      <c r="E8">
        <v>108843.80705984044</v>
      </c>
    </row>
    <row r="9" spans="1:5" x14ac:dyDescent="0.35">
      <c r="A9" s="316" t="s">
        <v>2255</v>
      </c>
      <c r="B9">
        <v>161703.94002128282</v>
      </c>
      <c r="C9">
        <v>160413.67389594222</v>
      </c>
      <c r="D9">
        <v>151857.26591610952</v>
      </c>
      <c r="E9">
        <v>473974.87983333459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F8753-8C76-4238-B28C-6AA0C785DC72}">
  <sheetPr codeName="Sheet22"/>
  <dimension ref="B2:D13"/>
  <sheetViews>
    <sheetView showGridLines="0" workbookViewId="0">
      <selection activeCell="C31" sqref="C31"/>
    </sheetView>
  </sheetViews>
  <sheetFormatPr defaultRowHeight="14.5" x14ac:dyDescent="0.35"/>
  <cols>
    <col min="2" max="2" width="3.81640625" customWidth="1"/>
    <col min="3" max="3" width="13.54296875" bestFit="1" customWidth="1"/>
    <col min="4" max="4" width="19.26953125" bestFit="1" customWidth="1"/>
  </cols>
  <sheetData>
    <row r="2" spans="2:4" x14ac:dyDescent="0.35">
      <c r="B2" s="386"/>
    </row>
    <row r="4" spans="2:4" x14ac:dyDescent="0.35">
      <c r="C4" s="324" t="s">
        <v>2214</v>
      </c>
      <c r="D4" t="s">
        <v>2416</v>
      </c>
    </row>
    <row r="5" spans="2:4" x14ac:dyDescent="0.35">
      <c r="C5" t="s">
        <v>2224</v>
      </c>
      <c r="D5" s="316">
        <v>45618</v>
      </c>
    </row>
    <row r="6" spans="2:4" x14ac:dyDescent="0.35">
      <c r="C6" t="s">
        <v>2223</v>
      </c>
      <c r="D6" s="316">
        <v>45615</v>
      </c>
    </row>
    <row r="7" spans="2:4" x14ac:dyDescent="0.35">
      <c r="C7" t="s">
        <v>2222</v>
      </c>
      <c r="D7" s="316">
        <v>45612</v>
      </c>
    </row>
    <row r="8" spans="2:4" x14ac:dyDescent="0.35">
      <c r="C8" t="s">
        <v>2221</v>
      </c>
      <c r="D8" s="316">
        <v>45611</v>
      </c>
    </row>
    <row r="9" spans="2:4" x14ac:dyDescent="0.35">
      <c r="C9" t="s">
        <v>2220</v>
      </c>
      <c r="D9" s="316">
        <v>45610</v>
      </c>
    </row>
    <row r="10" spans="2:4" x14ac:dyDescent="0.35">
      <c r="C10" t="s">
        <v>2219</v>
      </c>
      <c r="D10" s="316">
        <v>45609</v>
      </c>
    </row>
    <row r="11" spans="2:4" x14ac:dyDescent="0.35">
      <c r="C11" t="s">
        <v>2218</v>
      </c>
      <c r="D11" s="316">
        <v>45600</v>
      </c>
    </row>
    <row r="12" spans="2:4" x14ac:dyDescent="0.35">
      <c r="C12" t="s">
        <v>2217</v>
      </c>
      <c r="D12" s="316">
        <v>45598</v>
      </c>
    </row>
    <row r="13" spans="2:4" x14ac:dyDescent="0.35">
      <c r="C13" t="s">
        <v>2255</v>
      </c>
      <c r="D13" s="316">
        <v>45598</v>
      </c>
    </row>
  </sheetData>
  <pageMargins left="0.7" right="0.7" top="0.75" bottom="0.75" header="0.3" footer="0.3"/>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5584-13B0-4BE2-AFFB-838B9A7D1717}">
  <sheetPr codeName="Sheet23"/>
  <dimension ref="A1:AR219"/>
  <sheetViews>
    <sheetView topLeftCell="B1" workbookViewId="0">
      <selection activeCell="S35" sqref="S35"/>
    </sheetView>
  </sheetViews>
  <sheetFormatPr defaultColWidth="9.1796875" defaultRowHeight="14.5" x14ac:dyDescent="0.35"/>
  <cols>
    <col min="1" max="1" width="9.1796875" style="357"/>
    <col min="2" max="2" width="50.7265625" style="357" customWidth="1"/>
    <col min="3" max="3" width="11.54296875" style="357" customWidth="1"/>
    <col min="4" max="4" width="16.453125" style="357" customWidth="1"/>
    <col min="5" max="5" width="14.453125" style="357" customWidth="1"/>
    <col min="6" max="8" width="9.1796875" style="357"/>
    <col min="9" max="9" width="9.453125" style="357" customWidth="1"/>
    <col min="10" max="11" width="9.453125" style="357" bestFit="1" customWidth="1"/>
    <col min="12" max="12" width="12.26953125" style="357" customWidth="1"/>
    <col min="13" max="13" width="9.7265625" style="357" customWidth="1"/>
    <col min="14" max="14" width="13.7265625" style="357" customWidth="1"/>
    <col min="15" max="15" width="10.54296875" style="357" customWidth="1"/>
    <col min="16" max="16" width="15.81640625" style="357" customWidth="1"/>
    <col min="17" max="17" width="9.81640625" style="357" customWidth="1"/>
    <col min="18" max="19" width="11.26953125" style="357" customWidth="1"/>
    <col min="20" max="20" width="10.54296875" style="357" customWidth="1"/>
    <col min="21" max="21" width="12.1796875" style="357" customWidth="1"/>
    <col min="22" max="22" width="10.54296875" style="357" customWidth="1"/>
    <col min="23" max="23" width="11.7265625" style="357" customWidth="1"/>
    <col min="24" max="24" width="14.54296875" style="357" customWidth="1"/>
    <col min="25" max="25" width="10.453125" style="357" customWidth="1"/>
    <col min="26" max="26" width="12.81640625" style="357" customWidth="1"/>
    <col min="27" max="27" width="14.7265625" style="357" customWidth="1"/>
    <col min="28" max="28" width="11.54296875" style="357" customWidth="1"/>
    <col min="29" max="29" width="12" style="357" customWidth="1"/>
    <col min="30" max="44" width="11.54296875" style="357" bestFit="1" customWidth="1"/>
    <col min="45" max="16384" width="9.1796875" style="357"/>
  </cols>
  <sheetData>
    <row r="1" spans="1:44" ht="30" customHeight="1" x14ac:dyDescent="0.35">
      <c r="A1" s="366"/>
      <c r="B1" s="435" t="s">
        <v>2417</v>
      </c>
      <c r="C1" s="435"/>
      <c r="D1" s="435"/>
      <c r="E1" s="435"/>
      <c r="F1" s="435"/>
      <c r="G1" s="435"/>
      <c r="H1" s="435"/>
      <c r="I1" s="435"/>
      <c r="J1" s="435"/>
      <c r="K1" s="435"/>
      <c r="L1" s="435"/>
      <c r="M1" s="435"/>
      <c r="N1" s="435"/>
      <c r="O1" s="435"/>
      <c r="P1" s="435"/>
      <c r="Q1" s="435"/>
      <c r="R1" s="435"/>
      <c r="S1" s="435"/>
      <c r="T1" s="435"/>
    </row>
    <row r="2" spans="1:44" x14ac:dyDescent="0.35">
      <c r="A2" s="366"/>
      <c r="B2" s="436" t="s">
        <v>2418</v>
      </c>
      <c r="C2" s="436"/>
      <c r="D2" s="436"/>
      <c r="E2" s="436"/>
      <c r="F2" s="436"/>
      <c r="G2" s="436"/>
      <c r="H2" s="436"/>
      <c r="I2" s="436"/>
      <c r="J2" s="436"/>
      <c r="K2" s="436"/>
      <c r="L2" s="436"/>
      <c r="M2" s="436"/>
      <c r="N2" s="436"/>
      <c r="O2" s="436"/>
      <c r="P2" s="436"/>
      <c r="Q2" s="436"/>
      <c r="R2" s="436"/>
      <c r="S2" s="436"/>
      <c r="T2" s="436"/>
    </row>
    <row r="3" spans="1:44" ht="34.5" customHeight="1" x14ac:dyDescent="0.35">
      <c r="A3" s="367"/>
      <c r="B3" s="358" t="s">
        <v>2415</v>
      </c>
      <c r="C3" s="368" t="s">
        <v>1607</v>
      </c>
      <c r="D3" s="368" t="s">
        <v>1608</v>
      </c>
      <c r="E3" s="368" t="s">
        <v>1609</v>
      </c>
      <c r="F3" s="369"/>
      <c r="G3" s="369"/>
      <c r="H3" s="367"/>
      <c r="I3" s="370">
        <v>44592</v>
      </c>
      <c r="J3" s="370">
        <v>44620</v>
      </c>
      <c r="K3" s="370">
        <v>44651</v>
      </c>
      <c r="L3" s="370">
        <v>44681</v>
      </c>
      <c r="M3" s="370">
        <v>44712</v>
      </c>
      <c r="N3" s="370">
        <v>44742</v>
      </c>
      <c r="O3" s="370">
        <v>44773</v>
      </c>
      <c r="P3" s="370">
        <v>44804</v>
      </c>
      <c r="Q3" s="370">
        <v>44834</v>
      </c>
      <c r="R3" s="370">
        <v>44865</v>
      </c>
      <c r="S3" s="370">
        <v>44895</v>
      </c>
      <c r="T3" s="370">
        <v>44926</v>
      </c>
      <c r="U3" s="370">
        <v>44957</v>
      </c>
      <c r="V3" s="370">
        <v>44985</v>
      </c>
      <c r="W3" s="370">
        <v>45016</v>
      </c>
      <c r="X3" s="370">
        <v>45046</v>
      </c>
      <c r="Y3" s="370">
        <v>45077</v>
      </c>
      <c r="Z3" s="370">
        <v>45107</v>
      </c>
      <c r="AA3" s="370">
        <v>45138</v>
      </c>
      <c r="AB3" s="370">
        <v>45169</v>
      </c>
      <c r="AC3" s="370">
        <v>45199</v>
      </c>
      <c r="AD3" s="370">
        <v>45230</v>
      </c>
      <c r="AE3" s="370">
        <v>45260</v>
      </c>
      <c r="AF3" s="370">
        <v>45291</v>
      </c>
      <c r="AG3" s="370">
        <v>45322</v>
      </c>
      <c r="AH3" s="370">
        <v>45351</v>
      </c>
      <c r="AI3" s="370">
        <v>45382</v>
      </c>
      <c r="AJ3" s="370">
        <v>45412</v>
      </c>
      <c r="AK3" s="370">
        <v>45443</v>
      </c>
      <c r="AL3" s="370">
        <v>45473</v>
      </c>
      <c r="AM3" s="370">
        <v>45504</v>
      </c>
      <c r="AN3" s="370">
        <v>45535</v>
      </c>
      <c r="AO3" s="370">
        <v>45565</v>
      </c>
      <c r="AP3" s="370">
        <v>45596</v>
      </c>
      <c r="AQ3" s="370">
        <v>45626</v>
      </c>
      <c r="AR3" s="370">
        <v>45657</v>
      </c>
    </row>
    <row r="4" spans="1:44" x14ac:dyDescent="0.35">
      <c r="A4" s="367"/>
      <c r="B4" s="358" t="s">
        <v>2419</v>
      </c>
      <c r="C4" s="371"/>
      <c r="D4" s="371"/>
      <c r="E4" s="371"/>
      <c r="F4" s="369"/>
      <c r="G4" s="369"/>
      <c r="H4" s="367"/>
      <c r="I4" s="357" t="s">
        <v>2420</v>
      </c>
      <c r="J4" s="357" t="s">
        <v>2420</v>
      </c>
      <c r="K4" s="357" t="s">
        <v>2420</v>
      </c>
      <c r="L4" s="357" t="s">
        <v>2420</v>
      </c>
      <c r="M4" s="357" t="s">
        <v>2420</v>
      </c>
      <c r="N4" s="357" t="s">
        <v>2420</v>
      </c>
      <c r="O4" s="357" t="s">
        <v>2420</v>
      </c>
      <c r="P4" s="357" t="s">
        <v>2420</v>
      </c>
      <c r="Q4" s="357" t="s">
        <v>2420</v>
      </c>
      <c r="R4" s="357" t="s">
        <v>2420</v>
      </c>
      <c r="S4" s="357" t="s">
        <v>2420</v>
      </c>
      <c r="T4" s="357" t="s">
        <v>2420</v>
      </c>
      <c r="U4" s="357" t="s">
        <v>2421</v>
      </c>
      <c r="V4" s="357" t="s">
        <v>2421</v>
      </c>
      <c r="W4" s="357" t="s">
        <v>2421</v>
      </c>
      <c r="X4" s="357" t="s">
        <v>2421</v>
      </c>
      <c r="Y4" s="357" t="s">
        <v>2421</v>
      </c>
      <c r="Z4" s="357" t="s">
        <v>2421</v>
      </c>
      <c r="AA4" s="357" t="s">
        <v>2421</v>
      </c>
      <c r="AB4" s="357" t="s">
        <v>2421</v>
      </c>
      <c r="AC4" s="357" t="s">
        <v>2421</v>
      </c>
      <c r="AD4" s="357" t="s">
        <v>2421</v>
      </c>
      <c r="AE4" s="357" t="s">
        <v>2421</v>
      </c>
      <c r="AF4" s="357" t="s">
        <v>2421</v>
      </c>
      <c r="AG4" s="357" t="s">
        <v>2421</v>
      </c>
      <c r="AH4" s="357" t="s">
        <v>2421</v>
      </c>
      <c r="AI4" s="357" t="s">
        <v>2421</v>
      </c>
      <c r="AJ4" s="357" t="s">
        <v>2421</v>
      </c>
      <c r="AK4" s="357" t="s">
        <v>2421</v>
      </c>
      <c r="AL4" s="357" t="s">
        <v>2421</v>
      </c>
      <c r="AM4" s="357" t="s">
        <v>2421</v>
      </c>
      <c r="AN4" s="357" t="s">
        <v>2421</v>
      </c>
      <c r="AO4" s="357" t="s">
        <v>2421</v>
      </c>
      <c r="AP4" s="357" t="s">
        <v>2421</v>
      </c>
      <c r="AQ4" s="357" t="s">
        <v>2421</v>
      </c>
      <c r="AR4" s="357" t="s">
        <v>2421</v>
      </c>
    </row>
    <row r="5" spans="1:44" x14ac:dyDescent="0.35">
      <c r="A5" s="367"/>
      <c r="B5" s="360"/>
      <c r="C5" s="371"/>
      <c r="D5" s="371"/>
      <c r="E5" s="371"/>
      <c r="F5" s="369"/>
      <c r="G5" s="369"/>
      <c r="H5" s="367"/>
    </row>
    <row r="6" spans="1:44" x14ac:dyDescent="0.35">
      <c r="A6" s="367"/>
      <c r="B6" s="372"/>
      <c r="F6" s="373"/>
      <c r="G6" s="373"/>
      <c r="H6" s="367"/>
    </row>
    <row r="7" spans="1:44" x14ac:dyDescent="0.35">
      <c r="A7" s="374"/>
      <c r="B7" s="359" t="s">
        <v>2422</v>
      </c>
      <c r="C7" s="367"/>
      <c r="D7" s="367"/>
      <c r="E7" s="375"/>
      <c r="F7" s="369"/>
      <c r="G7" s="369"/>
      <c r="H7" s="376"/>
    </row>
    <row r="8" spans="1:44" x14ac:dyDescent="0.35">
      <c r="A8" s="374"/>
      <c r="B8" s="360" t="s">
        <v>2423</v>
      </c>
      <c r="C8" s="367"/>
      <c r="D8" s="367"/>
      <c r="E8" s="375"/>
      <c r="F8" s="369"/>
      <c r="G8" s="369">
        <v>22</v>
      </c>
      <c r="H8" s="376"/>
      <c r="I8" s="361">
        <v>53913.983910945972</v>
      </c>
      <c r="J8" s="361">
        <v>44902.978784751576</v>
      </c>
      <c r="K8" s="361">
        <v>52478.086128416508</v>
      </c>
      <c r="L8" s="361">
        <v>57351.278475025443</v>
      </c>
      <c r="M8" s="361">
        <v>62196.461177051679</v>
      </c>
      <c r="N8" s="361">
        <v>59479.879602396148</v>
      </c>
      <c r="O8" s="361">
        <v>66292.600389892017</v>
      </c>
      <c r="P8" s="361">
        <v>72071.382243767628</v>
      </c>
      <c r="Q8" s="361">
        <v>62547.293499732892</v>
      </c>
      <c r="R8" s="361">
        <v>71127.488488029107</v>
      </c>
      <c r="S8" s="361">
        <v>80317.543123201089</v>
      </c>
      <c r="T8" s="361">
        <v>110055</v>
      </c>
      <c r="U8" s="361">
        <v>158768.06161268923</v>
      </c>
      <c r="V8" s="361">
        <v>233416.15592483865</v>
      </c>
      <c r="W8" s="361">
        <v>759228.70618010953</v>
      </c>
      <c r="X8" s="361">
        <v>947143.39860459999</v>
      </c>
      <c r="Y8" s="361">
        <v>1095928.9067033352</v>
      </c>
      <c r="Z8" s="361">
        <v>1180447.6261330578</v>
      </c>
      <c r="AA8" s="361">
        <v>1228534.9035904109</v>
      </c>
      <c r="AB8" s="361">
        <v>1270773.1121556708</v>
      </c>
      <c r="AC8" s="361">
        <v>1314004.7153065833</v>
      </c>
      <c r="AD8" s="361">
        <v>1359077.2136556718</v>
      </c>
      <c r="AE8" s="361">
        <v>1409216.8286549179</v>
      </c>
      <c r="AF8" s="361">
        <v>1458008.3627208227</v>
      </c>
      <c r="AG8" s="361">
        <v>1489569.5796813644</v>
      </c>
      <c r="AH8" s="361">
        <v>1522166.7567281779</v>
      </c>
      <c r="AI8" s="361">
        <v>1555828.6117954599</v>
      </c>
      <c r="AJ8" s="361">
        <v>1590519.264580081</v>
      </c>
      <c r="AK8" s="361">
        <v>1626232.3801425484</v>
      </c>
      <c r="AL8" s="361">
        <v>1662946.4851939739</v>
      </c>
      <c r="AM8" s="361">
        <v>1700643.6479625804</v>
      </c>
      <c r="AN8" s="361">
        <v>1739332.3656922062</v>
      </c>
      <c r="AO8" s="361">
        <v>1779026.6060157949</v>
      </c>
      <c r="AP8" s="361">
        <v>1819732.3720759528</v>
      </c>
      <c r="AQ8" s="361">
        <v>1861459.7791300456</v>
      </c>
      <c r="AR8" s="361">
        <v>1645685.7102546794</v>
      </c>
    </row>
    <row r="9" spans="1:44" x14ac:dyDescent="0.35">
      <c r="A9" s="374"/>
      <c r="B9" s="360" t="s">
        <v>2424</v>
      </c>
      <c r="C9" s="367"/>
      <c r="D9" s="367"/>
      <c r="E9" s="375"/>
      <c r="F9" s="369"/>
      <c r="G9" s="369">
        <v>23</v>
      </c>
      <c r="H9" s="376"/>
      <c r="I9" s="361">
        <v>26956.991955472986</v>
      </c>
      <c r="J9" s="361">
        <v>22451.489392375788</v>
      </c>
      <c r="K9" s="361">
        <v>26239.043064208254</v>
      </c>
      <c r="L9" s="361">
        <v>28675.639237512722</v>
      </c>
      <c r="M9" s="361">
        <v>31098.230588525839</v>
      </c>
      <c r="N9" s="361">
        <v>29739.939801198074</v>
      </c>
      <c r="O9" s="361">
        <v>33146.300194946009</v>
      </c>
      <c r="P9" s="361">
        <v>36035.691121883814</v>
      </c>
      <c r="Q9" s="361">
        <v>31273.646749866446</v>
      </c>
      <c r="R9" s="361">
        <v>35563.744244014553</v>
      </c>
      <c r="S9" s="361">
        <v>40158.771561600544</v>
      </c>
      <c r="T9" s="361">
        <v>40992.423577717673</v>
      </c>
      <c r="U9" s="361">
        <v>0</v>
      </c>
      <c r="V9" s="361">
        <v>0</v>
      </c>
      <c r="W9" s="361">
        <v>0</v>
      </c>
      <c r="X9" s="361">
        <v>0</v>
      </c>
      <c r="Y9" s="361">
        <v>0</v>
      </c>
      <c r="Z9" s="361">
        <v>0</v>
      </c>
      <c r="AA9" s="361">
        <v>0</v>
      </c>
      <c r="AB9" s="361">
        <v>0</v>
      </c>
      <c r="AC9" s="361">
        <v>0</v>
      </c>
      <c r="AD9" s="361">
        <v>0</v>
      </c>
      <c r="AE9" s="361">
        <v>0</v>
      </c>
      <c r="AF9" s="361">
        <v>0</v>
      </c>
      <c r="AG9" s="361">
        <v>0</v>
      </c>
      <c r="AH9" s="361">
        <v>0</v>
      </c>
      <c r="AI9" s="361">
        <v>0</v>
      </c>
      <c r="AJ9" s="361">
        <v>0</v>
      </c>
      <c r="AK9" s="361">
        <v>0</v>
      </c>
      <c r="AL9" s="361">
        <v>0</v>
      </c>
      <c r="AM9" s="361">
        <v>0</v>
      </c>
      <c r="AN9" s="361">
        <v>0</v>
      </c>
      <c r="AO9" s="361">
        <v>0</v>
      </c>
      <c r="AP9" s="361">
        <v>0</v>
      </c>
      <c r="AQ9" s="361">
        <v>0</v>
      </c>
      <c r="AR9" s="361">
        <v>0</v>
      </c>
    </row>
    <row r="10" spans="1:44" x14ac:dyDescent="0.35">
      <c r="A10" s="374"/>
      <c r="B10" s="360" t="s">
        <v>2425</v>
      </c>
      <c r="C10" s="367"/>
      <c r="D10" s="367"/>
      <c r="E10" s="375"/>
      <c r="F10" s="369"/>
      <c r="G10" s="369">
        <v>24</v>
      </c>
      <c r="H10" s="376"/>
      <c r="I10" s="361">
        <v>13478.495977736493</v>
      </c>
      <c r="J10" s="361">
        <v>11225.744696187894</v>
      </c>
      <c r="K10" s="361">
        <v>13119.521532104127</v>
      </c>
      <c r="L10" s="361">
        <v>14337.819618756361</v>
      </c>
      <c r="M10" s="361">
        <v>15549.11529426292</v>
      </c>
      <c r="N10" s="361">
        <v>14869.969900599037</v>
      </c>
      <c r="O10" s="361">
        <v>16573.150097473004</v>
      </c>
      <c r="P10" s="361">
        <v>18017.845560941907</v>
      </c>
      <c r="Q10" s="361">
        <v>15636.823374933223</v>
      </c>
      <c r="R10" s="361">
        <v>17781.872122007277</v>
      </c>
      <c r="S10" s="361">
        <v>20079.385780800272</v>
      </c>
      <c r="T10" s="361">
        <v>43005</v>
      </c>
      <c r="U10" s="361">
        <v>0</v>
      </c>
      <c r="V10" s="361">
        <v>0</v>
      </c>
      <c r="W10" s="361">
        <v>0</v>
      </c>
      <c r="X10" s="361">
        <v>0</v>
      </c>
      <c r="Y10" s="361">
        <v>0</v>
      </c>
      <c r="Z10" s="361">
        <v>0</v>
      </c>
      <c r="AA10" s="361">
        <v>0</v>
      </c>
      <c r="AB10" s="361">
        <v>0</v>
      </c>
      <c r="AC10" s="361">
        <v>0</v>
      </c>
      <c r="AD10" s="361">
        <v>0</v>
      </c>
      <c r="AE10" s="361">
        <v>0</v>
      </c>
      <c r="AF10" s="361">
        <v>0</v>
      </c>
      <c r="AG10" s="361">
        <v>0</v>
      </c>
      <c r="AH10" s="361">
        <v>0</v>
      </c>
      <c r="AI10" s="361">
        <v>0</v>
      </c>
      <c r="AJ10" s="361">
        <v>0</v>
      </c>
      <c r="AK10" s="361">
        <v>0</v>
      </c>
      <c r="AL10" s="361">
        <v>0</v>
      </c>
      <c r="AM10" s="361">
        <v>0</v>
      </c>
      <c r="AN10" s="361">
        <v>0</v>
      </c>
      <c r="AO10" s="361">
        <v>0</v>
      </c>
      <c r="AP10" s="361">
        <v>0</v>
      </c>
      <c r="AQ10" s="361">
        <v>0</v>
      </c>
      <c r="AR10" s="361">
        <v>0</v>
      </c>
    </row>
    <row r="11" spans="1:44" x14ac:dyDescent="0.35">
      <c r="A11" s="374"/>
      <c r="B11" s="358" t="s">
        <v>2426</v>
      </c>
      <c r="C11" s="367"/>
      <c r="D11" s="367"/>
      <c r="E11" s="375"/>
      <c r="F11" s="369"/>
      <c r="G11" s="369"/>
      <c r="H11" s="376"/>
      <c r="I11" s="362">
        <f>SUBTOTAL(9,I7:I10)</f>
        <v>94349.471844155458</v>
      </c>
      <c r="J11" s="362">
        <f t="shared" ref="J11:AR11" si="0">SUBTOTAL(9,J7:J10)</f>
        <v>78580.212873315249</v>
      </c>
      <c r="K11" s="362">
        <f t="shared" si="0"/>
        <v>91836.650724728897</v>
      </c>
      <c r="L11" s="362">
        <f t="shared" si="0"/>
        <v>100364.73733129453</v>
      </c>
      <c r="M11" s="362">
        <f t="shared" si="0"/>
        <v>108843.80705984044</v>
      </c>
      <c r="N11" s="362">
        <f t="shared" si="0"/>
        <v>104089.78930419325</v>
      </c>
      <c r="O11" s="362">
        <f t="shared" si="0"/>
        <v>116012.05068231103</v>
      </c>
      <c r="P11" s="362">
        <f t="shared" si="0"/>
        <v>126124.91892659335</v>
      </c>
      <c r="Q11" s="362">
        <f t="shared" si="0"/>
        <v>109457.76362453257</v>
      </c>
      <c r="R11" s="362">
        <f t="shared" si="0"/>
        <v>124473.10485405094</v>
      </c>
      <c r="S11" s="362">
        <f t="shared" si="0"/>
        <v>140555.7004656019</v>
      </c>
      <c r="T11" s="362">
        <f t="shared" si="0"/>
        <v>194052.42357771768</v>
      </c>
      <c r="U11" s="362">
        <f t="shared" si="0"/>
        <v>158768.06161268923</v>
      </c>
      <c r="V11" s="362">
        <f t="shared" si="0"/>
        <v>233416.15592483865</v>
      </c>
      <c r="W11" s="362">
        <f t="shared" si="0"/>
        <v>759228.70618010953</v>
      </c>
      <c r="X11" s="362">
        <f t="shared" si="0"/>
        <v>947143.39860459999</v>
      </c>
      <c r="Y11" s="362">
        <f t="shared" si="0"/>
        <v>1095928.9067033352</v>
      </c>
      <c r="Z11" s="362">
        <f t="shared" si="0"/>
        <v>1180447.6261330578</v>
      </c>
      <c r="AA11" s="362">
        <f t="shared" si="0"/>
        <v>1228534.9035904109</v>
      </c>
      <c r="AB11" s="362">
        <f t="shared" si="0"/>
        <v>1270773.1121556708</v>
      </c>
      <c r="AC11" s="362">
        <f t="shared" si="0"/>
        <v>1314004.7153065833</v>
      </c>
      <c r="AD11" s="362">
        <f t="shared" si="0"/>
        <v>1359077.2136556718</v>
      </c>
      <c r="AE11" s="362">
        <f t="shared" si="0"/>
        <v>1409216.8286549179</v>
      </c>
      <c r="AF11" s="362">
        <f t="shared" si="0"/>
        <v>1458008.3627208227</v>
      </c>
      <c r="AG11" s="362">
        <f t="shared" si="0"/>
        <v>1489569.5796813644</v>
      </c>
      <c r="AH11" s="362">
        <f t="shared" si="0"/>
        <v>1522166.7567281779</v>
      </c>
      <c r="AI11" s="362">
        <f t="shared" si="0"/>
        <v>1555828.6117954599</v>
      </c>
      <c r="AJ11" s="362">
        <f t="shared" si="0"/>
        <v>1590519.264580081</v>
      </c>
      <c r="AK11" s="362">
        <f t="shared" si="0"/>
        <v>1626232.3801425484</v>
      </c>
      <c r="AL11" s="362">
        <f t="shared" si="0"/>
        <v>1662946.4851939739</v>
      </c>
      <c r="AM11" s="362">
        <f t="shared" si="0"/>
        <v>1700643.6479625804</v>
      </c>
      <c r="AN11" s="362">
        <f t="shared" si="0"/>
        <v>1739332.3656922062</v>
      </c>
      <c r="AO11" s="362">
        <f t="shared" si="0"/>
        <v>1779026.6060157949</v>
      </c>
      <c r="AP11" s="362">
        <f t="shared" si="0"/>
        <v>1819732.3720759528</v>
      </c>
      <c r="AQ11" s="362">
        <f t="shared" si="0"/>
        <v>1861459.7791300456</v>
      </c>
      <c r="AR11" s="362">
        <f t="shared" si="0"/>
        <v>1645685.7102546794</v>
      </c>
    </row>
    <row r="12" spans="1:44" x14ac:dyDescent="0.35">
      <c r="A12" s="374"/>
      <c r="B12" s="363" t="s">
        <v>2427</v>
      </c>
      <c r="C12" s="367"/>
      <c r="D12" s="367"/>
      <c r="E12" s="375"/>
      <c r="F12" s="369"/>
      <c r="G12" s="369"/>
      <c r="H12" s="376"/>
      <c r="I12" s="364"/>
      <c r="J12" s="364"/>
      <c r="K12" s="364"/>
      <c r="L12" s="364"/>
      <c r="M12" s="364"/>
      <c r="N12" s="364"/>
      <c r="O12" s="364"/>
      <c r="P12" s="364"/>
      <c r="Q12" s="364"/>
      <c r="R12" s="364"/>
      <c r="S12" s="364"/>
      <c r="T12" s="364"/>
      <c r="U12" s="364"/>
      <c r="V12" s="364"/>
      <c r="W12" s="364"/>
      <c r="X12" s="364"/>
      <c r="Y12" s="364"/>
      <c r="Z12" s="364"/>
      <c r="AA12" s="364"/>
      <c r="AB12" s="364"/>
      <c r="AC12" s="364"/>
      <c r="AD12" s="364"/>
      <c r="AE12" s="364"/>
      <c r="AF12" s="364"/>
      <c r="AG12" s="364"/>
      <c r="AH12" s="364"/>
      <c r="AI12" s="364"/>
      <c r="AJ12" s="364"/>
      <c r="AK12" s="364"/>
      <c r="AL12" s="364"/>
      <c r="AM12" s="364"/>
      <c r="AN12" s="364"/>
      <c r="AO12" s="364"/>
      <c r="AP12" s="364"/>
      <c r="AQ12" s="364"/>
      <c r="AR12" s="364"/>
    </row>
    <row r="13" spans="1:44" x14ac:dyDescent="0.35">
      <c r="A13" s="374"/>
      <c r="B13" s="360" t="s">
        <v>2428</v>
      </c>
      <c r="C13" s="367"/>
      <c r="D13" s="367"/>
      <c r="E13" s="375"/>
      <c r="F13" s="369"/>
      <c r="G13" s="369">
        <v>25</v>
      </c>
      <c r="H13" s="376"/>
      <c r="I13" s="361">
        <v>3234.839034656758</v>
      </c>
      <c r="J13" s="361">
        <v>2694.1787270850946</v>
      </c>
      <c r="K13" s="361">
        <v>3148.6851677049904</v>
      </c>
      <c r="L13" s="361">
        <v>3441.0767085015264</v>
      </c>
      <c r="M13" s="361">
        <v>3731.7876706231004</v>
      </c>
      <c r="N13" s="361">
        <v>3568.7927761437686</v>
      </c>
      <c r="O13" s="361">
        <v>3977.5560233935207</v>
      </c>
      <c r="P13" s="361">
        <v>4324.2829346260578</v>
      </c>
      <c r="Q13" s="361">
        <v>3752.8376099839734</v>
      </c>
      <c r="R13" s="361">
        <v>4267.6493092817464</v>
      </c>
      <c r="S13" s="361">
        <v>4819.0525873920651</v>
      </c>
      <c r="T13" s="361">
        <v>4919.0908293261209</v>
      </c>
      <c r="U13" s="361">
        <v>5000</v>
      </c>
      <c r="V13" s="361">
        <v>4739.5098223567438</v>
      </c>
      <c r="W13" s="361">
        <v>4812.1745277096134</v>
      </c>
      <c r="X13" s="361">
        <v>4997.5584883116007</v>
      </c>
      <c r="Y13" s="361">
        <v>5125.2925946418254</v>
      </c>
      <c r="Z13" s="361">
        <v>5178.8845959105338</v>
      </c>
      <c r="AA13" s="361">
        <v>5224.348505062806</v>
      </c>
      <c r="AB13" s="361">
        <v>5263.6094934487965</v>
      </c>
      <c r="AC13" s="361">
        <v>5355.3269358899061</v>
      </c>
      <c r="AD13" s="361">
        <v>5450.3786073214569</v>
      </c>
      <c r="AE13" s="361">
        <v>5529.6221281481821</v>
      </c>
      <c r="AF13" s="361">
        <v>5600.3797965117938</v>
      </c>
      <c r="AG13" s="361">
        <v>5674.1414566170142</v>
      </c>
      <c r="AH13" s="361">
        <v>5752.8552231390004</v>
      </c>
      <c r="AI13" s="361">
        <v>5838.4732258347867</v>
      </c>
      <c r="AJ13" s="361">
        <v>5923.0238265751404</v>
      </c>
      <c r="AK13" s="361">
        <v>6005.7367399445357</v>
      </c>
      <c r="AL13" s="361">
        <v>6089.0567970088978</v>
      </c>
      <c r="AM13" s="361">
        <v>6174.5752720958917</v>
      </c>
      <c r="AN13" s="361">
        <v>6262.1511898046956</v>
      </c>
      <c r="AO13" s="361">
        <v>6351.2779839711902</v>
      </c>
      <c r="AP13" s="361">
        <v>6441.0188166450607</v>
      </c>
      <c r="AQ13" s="361">
        <v>6531.6679399072964</v>
      </c>
      <c r="AR13" s="361">
        <v>6623.7058999007813</v>
      </c>
    </row>
    <row r="14" spans="1:44" x14ac:dyDescent="0.35">
      <c r="A14" s="374"/>
      <c r="B14" s="360" t="s">
        <v>2429</v>
      </c>
      <c r="C14" s="367"/>
      <c r="D14" s="367"/>
      <c r="E14" s="375"/>
      <c r="F14" s="369"/>
      <c r="G14" s="369">
        <v>26</v>
      </c>
      <c r="H14" s="376"/>
      <c r="I14" s="361">
        <v>1455.6775655955412</v>
      </c>
      <c r="J14" s="361">
        <v>1212.3804271882925</v>
      </c>
      <c r="K14" s="361">
        <v>1416.9083254672457</v>
      </c>
      <c r="L14" s="361">
        <v>1548.484518825687</v>
      </c>
      <c r="M14" s="361">
        <v>1679.3044517803953</v>
      </c>
      <c r="N14" s="361">
        <v>1605.9567492646959</v>
      </c>
      <c r="O14" s="361">
        <v>1789.9002105270845</v>
      </c>
      <c r="P14" s="361">
        <v>1945.927320581726</v>
      </c>
      <c r="Q14" s="361">
        <v>1688.7769244927881</v>
      </c>
      <c r="R14" s="361">
        <v>1920.4421891767859</v>
      </c>
      <c r="S14" s="361">
        <v>2168.5736643264295</v>
      </c>
      <c r="T14" s="361">
        <v>2213.5908731967543</v>
      </c>
      <c r="U14" s="361">
        <v>2052.2619569027743</v>
      </c>
      <c r="V14" s="361">
        <v>2098.17526251852</v>
      </c>
      <c r="W14" s="361">
        <v>2124.8186523574586</v>
      </c>
      <c r="X14" s="361">
        <v>2201.1259547337763</v>
      </c>
      <c r="Y14" s="361">
        <v>2250.24561370625</v>
      </c>
      <c r="Z14" s="361">
        <v>2264.5382048477186</v>
      </c>
      <c r="AA14" s="361">
        <v>2273.4539878866367</v>
      </c>
      <c r="AB14" s="361">
        <v>2312.162593308813</v>
      </c>
      <c r="AC14" s="361">
        <v>2349.610376197114</v>
      </c>
      <c r="AD14" s="361">
        <v>2388.9489278690539</v>
      </c>
      <c r="AE14" s="361">
        <v>2421.8179481677275</v>
      </c>
      <c r="AF14" s="361">
        <v>2451.8431066984858</v>
      </c>
      <c r="AG14" s="361">
        <v>2484.6214645223704</v>
      </c>
      <c r="AH14" s="361">
        <v>2521.5757729336237</v>
      </c>
      <c r="AI14" s="361">
        <v>2558.2230793679655</v>
      </c>
      <c r="AJ14" s="361">
        <v>2594.730302422865</v>
      </c>
      <c r="AK14" s="361">
        <v>2630.7420429697818</v>
      </c>
      <c r="AL14" s="361">
        <v>2667.3037595601413</v>
      </c>
      <c r="AM14" s="361">
        <v>2705.0093738109308</v>
      </c>
      <c r="AN14" s="361">
        <v>2743.5772579364289</v>
      </c>
      <c r="AO14" s="361">
        <v>2782.4275178119201</v>
      </c>
      <c r="AP14" s="361">
        <v>2821.6632945396123</v>
      </c>
      <c r="AQ14" s="361">
        <v>2861.376568160043</v>
      </c>
      <c r="AR14" s="361">
        <v>2901.7376100683382</v>
      </c>
    </row>
    <row r="15" spans="1:44" x14ac:dyDescent="0.35">
      <c r="A15" s="374"/>
      <c r="B15" s="358" t="s">
        <v>2430</v>
      </c>
      <c r="C15" s="367"/>
      <c r="D15" s="367"/>
      <c r="E15" s="375"/>
      <c r="F15" s="369"/>
      <c r="G15" s="369"/>
      <c r="H15" s="376"/>
      <c r="I15" s="362">
        <f>SUBTOTAL(9,I12:I14)</f>
        <v>4690.5166002522992</v>
      </c>
      <c r="J15" s="362">
        <f t="shared" ref="J15:AR15" si="1">SUBTOTAL(9,J12:J14)</f>
        <v>3906.5591542733873</v>
      </c>
      <c r="K15" s="362">
        <f t="shared" si="1"/>
        <v>4565.5934931722359</v>
      </c>
      <c r="L15" s="362">
        <f t="shared" si="1"/>
        <v>4989.5612273272136</v>
      </c>
      <c r="M15" s="362">
        <f t="shared" si="1"/>
        <v>5411.0921224034955</v>
      </c>
      <c r="N15" s="362">
        <f t="shared" si="1"/>
        <v>5174.7495254084643</v>
      </c>
      <c r="O15" s="362">
        <f t="shared" si="1"/>
        <v>5767.456233920605</v>
      </c>
      <c r="P15" s="362">
        <f t="shared" si="1"/>
        <v>6270.210255207784</v>
      </c>
      <c r="Q15" s="362">
        <f t="shared" si="1"/>
        <v>5441.614534476761</v>
      </c>
      <c r="R15" s="362">
        <f t="shared" si="1"/>
        <v>6188.0914984585324</v>
      </c>
      <c r="S15" s="362">
        <f t="shared" si="1"/>
        <v>6987.626251718495</v>
      </c>
      <c r="T15" s="362">
        <f t="shared" si="1"/>
        <v>7132.6817025228756</v>
      </c>
      <c r="U15" s="362">
        <f t="shared" si="1"/>
        <v>7052.2619569027738</v>
      </c>
      <c r="V15" s="362">
        <f t="shared" si="1"/>
        <v>6837.6850848752638</v>
      </c>
      <c r="W15" s="362">
        <f t="shared" si="1"/>
        <v>6936.993180067072</v>
      </c>
      <c r="X15" s="362">
        <f t="shared" si="1"/>
        <v>7198.6844430453766</v>
      </c>
      <c r="Y15" s="362">
        <f t="shared" si="1"/>
        <v>7375.5382083480754</v>
      </c>
      <c r="Z15" s="362">
        <f t="shared" si="1"/>
        <v>7443.4228007582524</v>
      </c>
      <c r="AA15" s="362">
        <f t="shared" si="1"/>
        <v>7497.8024929494422</v>
      </c>
      <c r="AB15" s="362">
        <f t="shared" si="1"/>
        <v>7575.7720867576099</v>
      </c>
      <c r="AC15" s="362">
        <f t="shared" si="1"/>
        <v>7704.9373120870205</v>
      </c>
      <c r="AD15" s="362">
        <f t="shared" si="1"/>
        <v>7839.3275351905104</v>
      </c>
      <c r="AE15" s="362">
        <f t="shared" si="1"/>
        <v>7951.4400763159101</v>
      </c>
      <c r="AF15" s="362">
        <f t="shared" si="1"/>
        <v>8052.2229032102796</v>
      </c>
      <c r="AG15" s="362">
        <f t="shared" si="1"/>
        <v>8158.7629211393851</v>
      </c>
      <c r="AH15" s="362">
        <f t="shared" si="1"/>
        <v>8274.4309960726241</v>
      </c>
      <c r="AI15" s="362">
        <f t="shared" si="1"/>
        <v>8396.6963052027531</v>
      </c>
      <c r="AJ15" s="362">
        <f t="shared" si="1"/>
        <v>8517.7541289980054</v>
      </c>
      <c r="AK15" s="362">
        <f t="shared" si="1"/>
        <v>8636.478782914317</v>
      </c>
      <c r="AL15" s="362">
        <f t="shared" si="1"/>
        <v>8756.3605565690395</v>
      </c>
      <c r="AM15" s="362">
        <f t="shared" si="1"/>
        <v>8879.5846459068234</v>
      </c>
      <c r="AN15" s="362">
        <f t="shared" si="1"/>
        <v>9005.7284477411249</v>
      </c>
      <c r="AO15" s="362">
        <f t="shared" si="1"/>
        <v>9133.7055017831099</v>
      </c>
      <c r="AP15" s="362">
        <f t="shared" si="1"/>
        <v>9262.682111184673</v>
      </c>
      <c r="AQ15" s="362">
        <f t="shared" si="1"/>
        <v>9393.0445080673398</v>
      </c>
      <c r="AR15" s="362">
        <f t="shared" si="1"/>
        <v>9525.44350996912</v>
      </c>
    </row>
    <row r="16" spans="1:44" x14ac:dyDescent="0.35">
      <c r="A16" s="374"/>
      <c r="B16" s="358" t="s">
        <v>1619</v>
      </c>
      <c r="C16" s="367"/>
      <c r="D16" s="367"/>
      <c r="E16" s="375"/>
      <c r="F16" s="369"/>
      <c r="G16" s="369"/>
      <c r="H16" s="376"/>
      <c r="I16" s="362">
        <f>I11-I15</f>
        <v>89658.955243903154</v>
      </c>
      <c r="J16" s="362">
        <f t="shared" ref="J16:AR16" si="2">J11-J15</f>
        <v>74673.65371904186</v>
      </c>
      <c r="K16" s="362">
        <f t="shared" si="2"/>
        <v>87271.057231556668</v>
      </c>
      <c r="L16" s="362">
        <f t="shared" si="2"/>
        <v>95375.176103967315</v>
      </c>
      <c r="M16" s="362">
        <f t="shared" si="2"/>
        <v>103432.71493743695</v>
      </c>
      <c r="N16" s="362">
        <f t="shared" si="2"/>
        <v>98915.039778784791</v>
      </c>
      <c r="O16" s="362">
        <f t="shared" si="2"/>
        <v>110244.59444839043</v>
      </c>
      <c r="P16" s="362">
        <f t="shared" si="2"/>
        <v>119854.70867138557</v>
      </c>
      <c r="Q16" s="362">
        <f t="shared" si="2"/>
        <v>104016.14909005581</v>
      </c>
      <c r="R16" s="362">
        <f t="shared" si="2"/>
        <v>118285.01335559241</v>
      </c>
      <c r="S16" s="362">
        <f t="shared" si="2"/>
        <v>133568.0742138834</v>
      </c>
      <c r="T16" s="362">
        <f t="shared" si="2"/>
        <v>186919.7418751948</v>
      </c>
      <c r="U16" s="362">
        <f t="shared" si="2"/>
        <v>151715.79965578645</v>
      </c>
      <c r="V16" s="362">
        <f t="shared" si="2"/>
        <v>226578.47083996338</v>
      </c>
      <c r="W16" s="362">
        <f t="shared" si="2"/>
        <v>752291.71300004248</v>
      </c>
      <c r="X16" s="362">
        <f t="shared" si="2"/>
        <v>939944.71416155458</v>
      </c>
      <c r="Y16" s="362">
        <f t="shared" si="2"/>
        <v>1088553.3684949873</v>
      </c>
      <c r="Z16" s="362">
        <f t="shared" si="2"/>
        <v>1173004.2033322996</v>
      </c>
      <c r="AA16" s="362">
        <f t="shared" si="2"/>
        <v>1221037.1010974615</v>
      </c>
      <c r="AB16" s="362">
        <f t="shared" si="2"/>
        <v>1263197.3400689131</v>
      </c>
      <c r="AC16" s="362">
        <f t="shared" si="2"/>
        <v>1306299.7779944963</v>
      </c>
      <c r="AD16" s="362">
        <f t="shared" si="2"/>
        <v>1351237.8861204812</v>
      </c>
      <c r="AE16" s="362">
        <f t="shared" si="2"/>
        <v>1401265.3885786019</v>
      </c>
      <c r="AF16" s="362">
        <f t="shared" si="2"/>
        <v>1449956.1398176125</v>
      </c>
      <c r="AG16" s="362">
        <f t="shared" si="2"/>
        <v>1481410.816760225</v>
      </c>
      <c r="AH16" s="362">
        <f t="shared" si="2"/>
        <v>1513892.3257321052</v>
      </c>
      <c r="AI16" s="362">
        <f t="shared" si="2"/>
        <v>1547431.9154902571</v>
      </c>
      <c r="AJ16" s="362">
        <f t="shared" si="2"/>
        <v>1582001.5104510831</v>
      </c>
      <c r="AK16" s="362">
        <f t="shared" si="2"/>
        <v>1617595.901359634</v>
      </c>
      <c r="AL16" s="362">
        <f t="shared" si="2"/>
        <v>1654190.1246374049</v>
      </c>
      <c r="AM16" s="362">
        <f t="shared" si="2"/>
        <v>1691764.0633166735</v>
      </c>
      <c r="AN16" s="362">
        <f t="shared" si="2"/>
        <v>1730326.6372444651</v>
      </c>
      <c r="AO16" s="362">
        <f t="shared" si="2"/>
        <v>1769892.9005140117</v>
      </c>
      <c r="AP16" s="362">
        <f t="shared" si="2"/>
        <v>1810469.6899647682</v>
      </c>
      <c r="AQ16" s="362">
        <f t="shared" si="2"/>
        <v>1852066.7346219781</v>
      </c>
      <c r="AR16" s="362">
        <f t="shared" si="2"/>
        <v>1636160.2667447103</v>
      </c>
    </row>
    <row r="17" spans="1:44" x14ac:dyDescent="0.35">
      <c r="A17" s="374"/>
      <c r="B17" s="363" t="s">
        <v>1620</v>
      </c>
      <c r="C17" s="367"/>
      <c r="D17" s="367"/>
      <c r="E17" s="375"/>
      <c r="F17" s="369"/>
      <c r="G17" s="369"/>
      <c r="H17" s="376"/>
      <c r="I17" s="362"/>
      <c r="J17" s="362"/>
      <c r="K17" s="362"/>
      <c r="L17" s="362"/>
      <c r="M17" s="362"/>
      <c r="N17" s="362"/>
      <c r="O17" s="362"/>
      <c r="P17" s="362"/>
      <c r="Q17" s="362"/>
      <c r="R17" s="362"/>
      <c r="S17" s="362"/>
      <c r="T17" s="362"/>
      <c r="U17" s="362"/>
      <c r="V17" s="362"/>
      <c r="W17" s="362"/>
      <c r="X17" s="362"/>
      <c r="Y17" s="362"/>
      <c r="Z17" s="362"/>
      <c r="AA17" s="362"/>
      <c r="AB17" s="362"/>
      <c r="AC17" s="362"/>
      <c r="AD17" s="362"/>
      <c r="AE17" s="362"/>
      <c r="AF17" s="362"/>
      <c r="AG17" s="362"/>
      <c r="AH17" s="362"/>
      <c r="AI17" s="362"/>
      <c r="AJ17" s="362"/>
      <c r="AK17" s="362"/>
      <c r="AL17" s="362"/>
      <c r="AM17" s="362"/>
      <c r="AN17" s="362"/>
      <c r="AO17" s="362"/>
      <c r="AP17" s="362"/>
      <c r="AQ17" s="362"/>
      <c r="AR17" s="362"/>
    </row>
    <row r="18" spans="1:44" x14ac:dyDescent="0.35">
      <c r="A18" s="374"/>
      <c r="B18" s="360" t="s">
        <v>2431</v>
      </c>
      <c r="C18" s="377"/>
      <c r="D18" s="367" t="s">
        <v>1622</v>
      </c>
      <c r="E18" s="367" t="s">
        <v>1623</v>
      </c>
      <c r="F18" s="369"/>
      <c r="G18" s="369">
        <v>27</v>
      </c>
      <c r="H18" s="376"/>
      <c r="I18" s="361">
        <v>12358.232931948813</v>
      </c>
      <c r="J18" s="361">
        <v>12816.032686210221</v>
      </c>
      <c r="K18" s="361">
        <v>13295.160368215851</v>
      </c>
      <c r="L18" s="361">
        <v>13797.476492069212</v>
      </c>
      <c r="M18" s="361">
        <v>14297.400451281037</v>
      </c>
      <c r="N18" s="361">
        <v>13978.50361524228</v>
      </c>
      <c r="O18" s="361">
        <v>14318.760458733906</v>
      </c>
      <c r="P18" s="361">
        <v>14634.333290963879</v>
      </c>
      <c r="Q18" s="361">
        <v>14915.559604740967</v>
      </c>
      <c r="R18" s="361">
        <v>15150.357058402034</v>
      </c>
      <c r="S18" s="361">
        <v>15329.477945897444</v>
      </c>
      <c r="T18" s="361">
        <v>15613.182555335028</v>
      </c>
      <c r="U18" s="361">
        <v>20000</v>
      </c>
      <c r="V18" s="361">
        <v>16737.509329684388</v>
      </c>
      <c r="W18" s="361">
        <v>17105.565136460478</v>
      </c>
      <c r="X18" s="361">
        <v>17488.816104511392</v>
      </c>
      <c r="Y18" s="361">
        <v>17898.046437580528</v>
      </c>
      <c r="Z18" s="361">
        <v>18347.545923625072</v>
      </c>
      <c r="AA18" s="361">
        <v>18826.059513075823</v>
      </c>
      <c r="AB18" s="361">
        <v>18620.619927864096</v>
      </c>
      <c r="AC18" s="361">
        <v>18950.164282545542</v>
      </c>
      <c r="AD18" s="361">
        <v>19272.969133110433</v>
      </c>
      <c r="AE18" s="361">
        <v>19585.195913115262</v>
      </c>
      <c r="AF18" s="361">
        <v>19880.447071333838</v>
      </c>
      <c r="AG18" s="361">
        <v>20148.704772182875</v>
      </c>
      <c r="AH18" s="361">
        <v>20380.167692526607</v>
      </c>
      <c r="AI18" s="361">
        <v>20688.088551342549</v>
      </c>
      <c r="AJ18" s="361">
        <v>20992.225298382022</v>
      </c>
      <c r="AK18" s="361">
        <v>21293.095127304554</v>
      </c>
      <c r="AL18" s="361">
        <v>21591.977489787674</v>
      </c>
      <c r="AM18" s="361">
        <v>21891.495313017098</v>
      </c>
      <c r="AN18" s="361">
        <v>22196.483657663088</v>
      </c>
      <c r="AO18" s="361">
        <v>22514.338951561975</v>
      </c>
      <c r="AP18" s="361">
        <v>22833.932771600375</v>
      </c>
      <c r="AQ18" s="361">
        <v>23156.231579413583</v>
      </c>
      <c r="AR18" s="361">
        <v>23482.280458532667</v>
      </c>
    </row>
    <row r="19" spans="1:44" x14ac:dyDescent="0.35">
      <c r="A19" s="374"/>
      <c r="B19" s="360" t="s">
        <v>2432</v>
      </c>
      <c r="C19" s="377"/>
      <c r="D19" s="367" t="s">
        <v>1622</v>
      </c>
      <c r="E19" s="367" t="s">
        <v>1625</v>
      </c>
      <c r="F19" s="369"/>
      <c r="G19" s="369">
        <v>28</v>
      </c>
      <c r="H19" s="376"/>
      <c r="I19" s="361">
        <v>691.70741934131786</v>
      </c>
      <c r="J19" s="361">
        <v>743.45345158965142</v>
      </c>
      <c r="K19" s="361">
        <v>802.79321220666804</v>
      </c>
      <c r="L19" s="361">
        <v>871.20683130566965</v>
      </c>
      <c r="M19" s="361">
        <v>881.51882113943475</v>
      </c>
      <c r="N19" s="361">
        <v>838.04274447237594</v>
      </c>
      <c r="O19" s="361">
        <v>868.77316274989812</v>
      </c>
      <c r="P19" s="361">
        <v>895.09030209354989</v>
      </c>
      <c r="Q19" s="361">
        <v>914.47269096979505</v>
      </c>
      <c r="R19" s="361">
        <v>923.55852149926125</v>
      </c>
      <c r="S19" s="361">
        <v>932.38685857482506</v>
      </c>
      <c r="T19" s="361">
        <v>952.19912253633913</v>
      </c>
      <c r="U19" s="361">
        <v>960.13411522414196</v>
      </c>
      <c r="V19" s="361">
        <v>976.12228190713472</v>
      </c>
      <c r="W19" s="361">
        <v>990.30287837451203</v>
      </c>
      <c r="X19" s="361">
        <v>1003.5731611703375</v>
      </c>
      <c r="Y19" s="361">
        <v>1017.5757231127759</v>
      </c>
      <c r="Z19" s="361">
        <v>1032.4837744069173</v>
      </c>
      <c r="AA19" s="361">
        <v>1046.5335884842686</v>
      </c>
      <c r="AB19" s="361">
        <v>1061.6534963047907</v>
      </c>
      <c r="AC19" s="361">
        <v>1076.6214588243804</v>
      </c>
      <c r="AD19" s="361">
        <v>1091.7272104031074</v>
      </c>
      <c r="AE19" s="361">
        <v>1107.1541690188419</v>
      </c>
      <c r="AF19" s="361">
        <v>1122.8303970524034</v>
      </c>
      <c r="AG19" s="361">
        <v>1138.6410560153636</v>
      </c>
      <c r="AH19" s="361">
        <v>1154.7598628333053</v>
      </c>
      <c r="AI19" s="361">
        <v>1171.0534769757953</v>
      </c>
      <c r="AJ19" s="361">
        <v>1187.5790801522928</v>
      </c>
      <c r="AK19" s="361">
        <v>1204.3531573584005</v>
      </c>
      <c r="AL19" s="361">
        <v>1221.3629803178233</v>
      </c>
      <c r="AM19" s="361">
        <v>1238.6061823892717</v>
      </c>
      <c r="AN19" s="361">
        <v>1256.1000795047055</v>
      </c>
      <c r="AO19" s="361">
        <v>1273.8346174222006</v>
      </c>
      <c r="AP19" s="361">
        <v>1291.8213170003216</v>
      </c>
      <c r="AQ19" s="361">
        <v>1310.0637084487269</v>
      </c>
      <c r="AR19" s="361">
        <v>1328.563054889534</v>
      </c>
    </row>
    <row r="20" spans="1:44" x14ac:dyDescent="0.35">
      <c r="A20" s="374"/>
      <c r="B20" s="360" t="s">
        <v>2433</v>
      </c>
      <c r="C20" s="377"/>
      <c r="D20" s="367" t="s">
        <v>1622</v>
      </c>
      <c r="E20" s="367" t="s">
        <v>1623</v>
      </c>
      <c r="F20" s="369"/>
      <c r="G20" s="369">
        <v>29</v>
      </c>
      <c r="H20" s="376"/>
      <c r="I20" s="361">
        <v>16992.351457167446</v>
      </c>
      <c r="J20" s="361">
        <v>17888.958811362805</v>
      </c>
      <c r="K20" s="361">
        <v>18880.341184125849</v>
      </c>
      <c r="L20" s="361">
        <v>19983.128390952315</v>
      </c>
      <c r="M20" s="361">
        <v>20979.75780262347</v>
      </c>
      <c r="N20" s="361">
        <v>19892.152905708695</v>
      </c>
      <c r="O20" s="361">
        <v>20501.111209902359</v>
      </c>
      <c r="P20" s="361">
        <v>21049.663213595668</v>
      </c>
      <c r="Q20" s="361">
        <v>21505.220839784328</v>
      </c>
      <c r="R20" s="361">
        <v>21824.860254039053</v>
      </c>
      <c r="S20" s="361">
        <v>22002.331768836324</v>
      </c>
      <c r="T20" s="361">
        <v>22445.469330093125</v>
      </c>
      <c r="U20" s="361">
        <v>22632.514907843903</v>
      </c>
      <c r="V20" s="361">
        <v>23005.51055498367</v>
      </c>
      <c r="W20" s="361">
        <v>23347.783839726566</v>
      </c>
      <c r="X20" s="361">
        <v>23670.232364716463</v>
      </c>
      <c r="Y20" s="361">
        <v>23993.172484085015</v>
      </c>
      <c r="Z20" s="361">
        <v>24341.569609253529</v>
      </c>
      <c r="AA20" s="361">
        <v>24673.387158106598</v>
      </c>
      <c r="AB20" s="361">
        <v>25030.539801902571</v>
      </c>
      <c r="AC20" s="361">
        <v>25384.919920113382</v>
      </c>
      <c r="AD20" s="361">
        <v>25741.418734181076</v>
      </c>
      <c r="AE20" s="361">
        <v>26103.876348837381</v>
      </c>
      <c r="AF20" s="361">
        <v>26473.249525169045</v>
      </c>
      <c r="AG20" s="361">
        <v>26846.293510454263</v>
      </c>
      <c r="AH20" s="361">
        <v>27226.552122115099</v>
      </c>
      <c r="AI20" s="361">
        <v>27610.854278152288</v>
      </c>
      <c r="AJ20" s="361">
        <v>28000.392790809099</v>
      </c>
      <c r="AK20" s="361">
        <v>28395.713250719007</v>
      </c>
      <c r="AL20" s="361">
        <v>28796.784708548294</v>
      </c>
      <c r="AM20" s="361">
        <v>29203.403365639664</v>
      </c>
      <c r="AN20" s="361">
        <v>29615.897590297103</v>
      </c>
      <c r="AO20" s="361">
        <v>30034.033047228957</v>
      </c>
      <c r="AP20" s="361">
        <v>30458.089331817377</v>
      </c>
      <c r="AQ20" s="361">
        <v>30888.186226493825</v>
      </c>
      <c r="AR20" s="361">
        <v>31324.368997254413</v>
      </c>
    </row>
    <row r="21" spans="1:44" x14ac:dyDescent="0.35">
      <c r="A21" s="374"/>
      <c r="B21" s="360" t="s">
        <v>2434</v>
      </c>
      <c r="C21" s="377"/>
      <c r="D21" s="367" t="s">
        <v>1622</v>
      </c>
      <c r="E21" s="367" t="s">
        <v>1628</v>
      </c>
      <c r="F21" s="369"/>
      <c r="G21" s="369">
        <v>30</v>
      </c>
      <c r="H21" s="376"/>
      <c r="I21" s="361">
        <v>16559.552251805635</v>
      </c>
      <c r="J21" s="361">
        <v>17766.039740646487</v>
      </c>
      <c r="K21" s="361">
        <v>19146.403955202575</v>
      </c>
      <c r="L21" s="361">
        <v>20734.377010231154</v>
      </c>
      <c r="M21" s="361">
        <v>20839.43329231692</v>
      </c>
      <c r="N21" s="361">
        <v>19959.619312542582</v>
      </c>
      <c r="O21" s="361">
        <v>20673.63339529734</v>
      </c>
      <c r="P21" s="361">
        <v>21284.228062774022</v>
      </c>
      <c r="Q21" s="361">
        <v>21733.171125364028</v>
      </c>
      <c r="R21" s="361">
        <v>21942.917889541928</v>
      </c>
      <c r="S21" s="361">
        <v>22174.649654959179</v>
      </c>
      <c r="T21" s="361">
        <v>22639.806026866667</v>
      </c>
      <c r="U21" s="361">
        <v>22828.471077090555</v>
      </c>
      <c r="V21" s="361">
        <v>23205.567671404369</v>
      </c>
      <c r="W21" s="361">
        <v>23541.802102914684</v>
      </c>
      <c r="X21" s="361">
        <v>23858.312523986042</v>
      </c>
      <c r="Y21" s="361">
        <v>24193.506585013762</v>
      </c>
      <c r="Z21" s="361">
        <v>24546.806547773314</v>
      </c>
      <c r="AA21" s="361">
        <v>24880.531638931978</v>
      </c>
      <c r="AB21" s="361">
        <v>25239.642237254229</v>
      </c>
      <c r="AC21" s="361">
        <v>25595.605286277954</v>
      </c>
      <c r="AD21" s="361">
        <v>25955.020843366525</v>
      </c>
      <c r="AE21" s="361">
        <v>26321.944799258112</v>
      </c>
      <c r="AF21" s="361">
        <v>26694.421486750867</v>
      </c>
      <c r="AG21" s="361">
        <v>27070.254101071947</v>
      </c>
      <c r="AH21" s="361">
        <v>27453.455531946438</v>
      </c>
      <c r="AI21" s="361">
        <v>27840.872858517578</v>
      </c>
      <c r="AJ21" s="361">
        <v>28233.794683659507</v>
      </c>
      <c r="AK21" s="361">
        <v>28632.580105710782</v>
      </c>
      <c r="AL21" s="361">
        <v>29036.941284339999</v>
      </c>
      <c r="AM21" s="361">
        <v>29446.882248918089</v>
      </c>
      <c r="AN21" s="361">
        <v>29862.792174791168</v>
      </c>
      <c r="AO21" s="361">
        <v>30284.426087288997</v>
      </c>
      <c r="AP21" s="361">
        <v>30712.047902323997</v>
      </c>
      <c r="AQ21" s="361">
        <v>31145.742215590282</v>
      </c>
      <c r="AR21" s="361">
        <v>31585.545584819192</v>
      </c>
    </row>
    <row r="22" spans="1:44" x14ac:dyDescent="0.35">
      <c r="A22" s="374"/>
      <c r="B22" s="360" t="s">
        <v>2435</v>
      </c>
      <c r="C22" s="377"/>
      <c r="D22" s="367" t="s">
        <v>1622</v>
      </c>
      <c r="E22" s="367" t="s">
        <v>1625</v>
      </c>
      <c r="F22" s="369"/>
      <c r="G22" s="369">
        <v>31</v>
      </c>
      <c r="H22" s="376"/>
      <c r="I22" s="361">
        <v>518.17750071531634</v>
      </c>
      <c r="J22" s="361">
        <v>560.20011457028784</v>
      </c>
      <c r="K22" s="361">
        <v>608.70966418946955</v>
      </c>
      <c r="L22" s="361">
        <v>664.98658262325932</v>
      </c>
      <c r="M22" s="361">
        <v>697.99995971863495</v>
      </c>
      <c r="N22" s="361">
        <v>640.51550258156328</v>
      </c>
      <c r="O22" s="361">
        <v>666.2064829734752</v>
      </c>
      <c r="P22" s="361">
        <v>688.46782033814452</v>
      </c>
      <c r="Q22" s="361">
        <v>705.2170331293662</v>
      </c>
      <c r="R22" s="361">
        <v>713.66542773564879</v>
      </c>
      <c r="S22" s="361">
        <v>716.95517601922165</v>
      </c>
      <c r="T22" s="361">
        <v>733.00750744112986</v>
      </c>
      <c r="U22" s="361">
        <v>739.11590333647257</v>
      </c>
      <c r="V22" s="361">
        <v>751.87505189999717</v>
      </c>
      <c r="W22" s="361">
        <v>762.97131742332124</v>
      </c>
      <c r="X22" s="361">
        <v>773.07831717476358</v>
      </c>
      <c r="Y22" s="361">
        <v>783.47557282660853</v>
      </c>
      <c r="Z22" s="361">
        <v>795.11664226790117</v>
      </c>
      <c r="AA22" s="361">
        <v>805.98574086258634</v>
      </c>
      <c r="AB22" s="361">
        <v>817.68796242965618</v>
      </c>
      <c r="AC22" s="361">
        <v>829.20522177234659</v>
      </c>
      <c r="AD22" s="361">
        <v>840.79615503342586</v>
      </c>
      <c r="AE22" s="361">
        <v>852.64677665869192</v>
      </c>
      <c r="AF22" s="361">
        <v>864.75173732930637</v>
      </c>
      <c r="AG22" s="361">
        <v>876.93787896505228</v>
      </c>
      <c r="AH22" s="361">
        <v>889.35450313298406</v>
      </c>
      <c r="AI22" s="361">
        <v>901.89614775606628</v>
      </c>
      <c r="AJ22" s="361">
        <v>914.61705980321722</v>
      </c>
      <c r="AK22" s="361">
        <v>927.53571813793064</v>
      </c>
      <c r="AL22" s="361">
        <v>940.64128289679729</v>
      </c>
      <c r="AM22" s="361">
        <v>953.92195337110866</v>
      </c>
      <c r="AN22" s="361">
        <v>967.39416639216824</v>
      </c>
      <c r="AO22" s="361">
        <v>981.05110746252558</v>
      </c>
      <c r="AP22" s="361">
        <v>994.90322541115574</v>
      </c>
      <c r="AQ22" s="361">
        <v>1008.9533043925452</v>
      </c>
      <c r="AR22" s="361">
        <v>1023.2013819871025</v>
      </c>
    </row>
    <row r="23" spans="1:44" x14ac:dyDescent="0.35">
      <c r="A23" s="374"/>
      <c r="B23" s="363" t="s">
        <v>2436</v>
      </c>
      <c r="C23" s="377"/>
      <c r="D23" s="367" t="s">
        <v>1622</v>
      </c>
      <c r="E23" s="367" t="s">
        <v>1625</v>
      </c>
      <c r="F23" s="369"/>
      <c r="G23" s="369"/>
      <c r="H23" s="376"/>
      <c r="I23" s="362"/>
      <c r="J23" s="362"/>
      <c r="K23" s="362"/>
      <c r="L23" s="362"/>
      <c r="M23" s="362"/>
      <c r="N23" s="362"/>
      <c r="O23" s="362"/>
      <c r="P23" s="362"/>
      <c r="Q23" s="362"/>
      <c r="R23" s="362"/>
      <c r="S23" s="362"/>
      <c r="T23" s="362"/>
      <c r="U23" s="362"/>
      <c r="V23" s="362"/>
      <c r="W23" s="362"/>
      <c r="X23" s="362"/>
      <c r="Y23" s="362"/>
      <c r="Z23" s="362"/>
      <c r="AA23" s="362"/>
      <c r="AB23" s="362"/>
      <c r="AC23" s="362"/>
      <c r="AD23" s="362"/>
      <c r="AE23" s="362"/>
      <c r="AF23" s="362"/>
      <c r="AG23" s="362"/>
      <c r="AH23" s="362"/>
      <c r="AI23" s="362"/>
      <c r="AJ23" s="362"/>
      <c r="AK23" s="362"/>
      <c r="AL23" s="362"/>
      <c r="AM23" s="362"/>
      <c r="AN23" s="362"/>
      <c r="AO23" s="362"/>
      <c r="AP23" s="362"/>
      <c r="AQ23" s="362"/>
      <c r="AR23" s="362"/>
    </row>
    <row r="24" spans="1:44" x14ac:dyDescent="0.35">
      <c r="A24" s="374"/>
      <c r="B24" s="360" t="s">
        <v>2437</v>
      </c>
      <c r="C24" s="377"/>
      <c r="D24" s="367" t="s">
        <v>1622</v>
      </c>
      <c r="E24" s="367" t="s">
        <v>1628</v>
      </c>
      <c r="F24" s="369"/>
      <c r="G24" s="369">
        <v>32</v>
      </c>
      <c r="H24" s="376"/>
      <c r="I24" s="361">
        <v>1485.8946999707016</v>
      </c>
      <c r="J24" s="361">
        <v>1584.1896708197646</v>
      </c>
      <c r="K24" s="361">
        <v>1695.6455834820636</v>
      </c>
      <c r="L24" s="361">
        <v>1822.7644006661005</v>
      </c>
      <c r="M24" s="361">
        <v>1829.5265071543181</v>
      </c>
      <c r="N24" s="361">
        <v>1767.7843810395191</v>
      </c>
      <c r="O24" s="361">
        <v>1826.9812140639708</v>
      </c>
      <c r="P24" s="361">
        <v>1877.9674381452544</v>
      </c>
      <c r="Q24" s="361">
        <v>1916.2550276245242</v>
      </c>
      <c r="R24" s="361">
        <v>1935.8880592857931</v>
      </c>
      <c r="S24" s="361">
        <v>1958.2239852334033</v>
      </c>
      <c r="T24" s="361">
        <v>1998.2163021141187</v>
      </c>
      <c r="U24" s="361">
        <v>1918.9220044111773</v>
      </c>
      <c r="V24" s="361">
        <v>2030.9577429424974</v>
      </c>
      <c r="W24" s="361">
        <v>2057.7310462820151</v>
      </c>
      <c r="X24" s="361">
        <v>2082.489349547076</v>
      </c>
      <c r="Y24" s="361">
        <v>2108.1445753428002</v>
      </c>
      <c r="Z24" s="361">
        <v>2134.3806786119449</v>
      </c>
      <c r="AA24" s="361">
        <v>2158.2094444990644</v>
      </c>
      <c r="AB24" s="361">
        <v>2200.0847465144448</v>
      </c>
      <c r="AC24" s="361">
        <v>2229.6819721395354</v>
      </c>
      <c r="AD24" s="361">
        <v>2259.7733841646018</v>
      </c>
      <c r="AE24" s="361">
        <v>2290.7980902226686</v>
      </c>
      <c r="AF24" s="361">
        <v>2322.7624553266455</v>
      </c>
      <c r="AG24" s="361">
        <v>2355.7292662517179</v>
      </c>
      <c r="AH24" s="361">
        <v>2390.2952350584324</v>
      </c>
      <c r="AI24" s="361">
        <v>2423.5820705536303</v>
      </c>
      <c r="AJ24" s="361">
        <v>2457.514587776097</v>
      </c>
      <c r="AK24" s="361">
        <v>2492.1192984081085</v>
      </c>
      <c r="AL24" s="361">
        <v>2527.3505098405603</v>
      </c>
      <c r="AM24" s="361">
        <v>2563.1534193804955</v>
      </c>
      <c r="AN24" s="361">
        <v>2599.452646178032</v>
      </c>
      <c r="AO24" s="361">
        <v>2636.0551931239611</v>
      </c>
      <c r="AP24" s="361">
        <v>2673.2379895737695</v>
      </c>
      <c r="AQ24" s="361">
        <v>2710.9895848883621</v>
      </c>
      <c r="AR24" s="361">
        <v>2749.2918850224069</v>
      </c>
    </row>
    <row r="25" spans="1:44" x14ac:dyDescent="0.35">
      <c r="A25" s="374"/>
      <c r="B25" s="360" t="s">
        <v>2438</v>
      </c>
      <c r="C25" s="377"/>
      <c r="D25" s="367" t="s">
        <v>1622</v>
      </c>
      <c r="E25" s="367" t="s">
        <v>1628</v>
      </c>
      <c r="F25" s="369"/>
      <c r="G25" s="369">
        <v>33</v>
      </c>
      <c r="H25" s="376"/>
      <c r="I25" s="361">
        <v>6893.113774575696</v>
      </c>
      <c r="J25" s="361">
        <v>7405.5424091031591</v>
      </c>
      <c r="K25" s="361">
        <v>7992.851672846723</v>
      </c>
      <c r="L25" s="361">
        <v>8669.6209695005491</v>
      </c>
      <c r="M25" s="361">
        <v>8679.0104813365288</v>
      </c>
      <c r="N25" s="361">
        <v>8324.4292545461576</v>
      </c>
      <c r="O25" s="361">
        <v>8625.0055053399537</v>
      </c>
      <c r="P25" s="361">
        <v>8881.0927555496819</v>
      </c>
      <c r="Q25" s="361">
        <v>9067.6233829173034</v>
      </c>
      <c r="R25" s="361">
        <v>9151.2038897348211</v>
      </c>
      <c r="S25" s="361">
        <v>9250.3645054984645</v>
      </c>
      <c r="T25" s="361">
        <v>9444.8109081984476</v>
      </c>
      <c r="U25" s="361">
        <v>9523.5176657667689</v>
      </c>
      <c r="V25" s="361">
        <v>9680.7572938414614</v>
      </c>
      <c r="W25" s="361">
        <v>9820.6985880425218</v>
      </c>
      <c r="X25" s="361">
        <v>9952.4867489394346</v>
      </c>
      <c r="Y25" s="361">
        <v>10092.711249300242</v>
      </c>
      <c r="Z25" s="361">
        <v>10240.121929465553</v>
      </c>
      <c r="AA25" s="361">
        <v>10379.301358187297</v>
      </c>
      <c r="AB25" s="361">
        <v>10529.063504360889</v>
      </c>
      <c r="AC25" s="361">
        <v>10677.517091201789</v>
      </c>
      <c r="AD25" s="361">
        <v>10827.460329254664</v>
      </c>
      <c r="AE25" s="361">
        <v>10980.580705809827</v>
      </c>
      <c r="AF25" s="361">
        <v>11135.957860699004</v>
      </c>
      <c r="AG25" s="361">
        <v>11292.729148664857</v>
      </c>
      <c r="AH25" s="361">
        <v>11452.579011998429</v>
      </c>
      <c r="AI25" s="361">
        <v>11614.194225835001</v>
      </c>
      <c r="AJ25" s="361">
        <v>11778.112724395814</v>
      </c>
      <c r="AK25" s="361">
        <v>11944.476893545514</v>
      </c>
      <c r="AL25" s="361">
        <v>12113.158726399261</v>
      </c>
      <c r="AM25" s="361">
        <v>12284.168877896804</v>
      </c>
      <c r="AN25" s="361">
        <v>12457.670830512396</v>
      </c>
      <c r="AO25" s="361">
        <v>12633.561898752338</v>
      </c>
      <c r="AP25" s="361">
        <v>12811.951241512872</v>
      </c>
      <c r="AQ25" s="361">
        <v>12992.872982008357</v>
      </c>
      <c r="AR25" s="361">
        <v>13176.342297489355</v>
      </c>
    </row>
    <row r="26" spans="1:44" x14ac:dyDescent="0.35">
      <c r="A26" s="374"/>
      <c r="B26" s="360" t="s">
        <v>2439</v>
      </c>
      <c r="C26" s="377"/>
      <c r="D26" s="367" t="s">
        <v>1622</v>
      </c>
      <c r="E26" s="367" t="s">
        <v>1625</v>
      </c>
      <c r="F26" s="369"/>
      <c r="G26" s="369">
        <v>34</v>
      </c>
      <c r="H26" s="376"/>
      <c r="I26" s="361">
        <v>738.49277457740766</v>
      </c>
      <c r="J26" s="361">
        <v>800.06373142532016</v>
      </c>
      <c r="K26" s="361">
        <v>871.29165080782718</v>
      </c>
      <c r="L26" s="361">
        <v>954.08994201307235</v>
      </c>
      <c r="M26" s="361">
        <v>992.92350339011625</v>
      </c>
      <c r="N26" s="361">
        <v>914.94093646488625</v>
      </c>
      <c r="O26" s="361">
        <v>951.9950504612566</v>
      </c>
      <c r="P26" s="361">
        <v>983.90062745880346</v>
      </c>
      <c r="Q26" s="361">
        <v>1007.5485125555084</v>
      </c>
      <c r="R26" s="361">
        <v>1018.77481236942</v>
      </c>
      <c r="S26" s="361">
        <v>1024.2035872550739</v>
      </c>
      <c r="T26" s="361">
        <v>1047.1487439210132</v>
      </c>
      <c r="U26" s="361">
        <v>1055.8749834536884</v>
      </c>
      <c r="V26" s="361">
        <v>1074.0539717273639</v>
      </c>
      <c r="W26" s="361">
        <v>1089.8308069743618</v>
      </c>
      <c r="X26" s="361">
        <v>1104.2302084976614</v>
      </c>
      <c r="Y26" s="361">
        <v>1119.1849028201036</v>
      </c>
      <c r="Z26" s="361">
        <v>1135.8066330439835</v>
      </c>
      <c r="AA26" s="361">
        <v>1151.3217636405034</v>
      </c>
      <c r="AB26" s="361">
        <v>1168.024950173196</v>
      </c>
      <c r="AC26" s="361">
        <v>1184.469871401217</v>
      </c>
      <c r="AD26" s="361">
        <v>1201.0317076759161</v>
      </c>
      <c r="AE26" s="361">
        <v>1217.9719700321111</v>
      </c>
      <c r="AF26" s="361">
        <v>1235.2597067942124</v>
      </c>
      <c r="AG26" s="361">
        <v>1252.6639947005024</v>
      </c>
      <c r="AH26" s="361">
        <v>1270.398885136002</v>
      </c>
      <c r="AI26" s="361">
        <v>1288.3143237544932</v>
      </c>
      <c r="AJ26" s="361">
        <v>1306.4871029163164</v>
      </c>
      <c r="AK26" s="361">
        <v>1324.9417970833867</v>
      </c>
      <c r="AL26" s="361">
        <v>1343.6615168173601</v>
      </c>
      <c r="AM26" s="361">
        <v>1362.6318335714107</v>
      </c>
      <c r="AN26" s="361">
        <v>1381.8762053738196</v>
      </c>
      <c r="AO26" s="361">
        <v>1401.3847364154376</v>
      </c>
      <c r="AP26" s="361">
        <v>1421.172058631103</v>
      </c>
      <c r="AQ26" s="361">
        <v>1441.2419258811904</v>
      </c>
      <c r="AR26" s="361">
        <v>1461.5944484208062</v>
      </c>
    </row>
    <row r="27" spans="1:44" x14ac:dyDescent="0.35">
      <c r="A27" s="374"/>
      <c r="B27" s="358" t="s">
        <v>2440</v>
      </c>
      <c r="C27" s="377"/>
      <c r="D27" s="367"/>
      <c r="E27" s="367"/>
      <c r="F27" s="369"/>
      <c r="G27" s="369"/>
      <c r="H27" s="376"/>
      <c r="I27" s="365">
        <f>SUBTOTAL(9,I23:I26)</f>
        <v>9117.5012491238049</v>
      </c>
      <c r="J27" s="365">
        <f t="shared" ref="J27:AR27" si="3">SUBTOTAL(9,J23:J26)</f>
        <v>9789.7958113482437</v>
      </c>
      <c r="K27" s="365">
        <f t="shared" si="3"/>
        <v>10559.788907136613</v>
      </c>
      <c r="L27" s="365">
        <f t="shared" si="3"/>
        <v>11446.475312179722</v>
      </c>
      <c r="M27" s="365">
        <f t="shared" si="3"/>
        <v>11501.460491880964</v>
      </c>
      <c r="N27" s="365">
        <f t="shared" si="3"/>
        <v>11007.154572050562</v>
      </c>
      <c r="O27" s="365">
        <f t="shared" si="3"/>
        <v>11403.981769865182</v>
      </c>
      <c r="P27" s="365">
        <f t="shared" si="3"/>
        <v>11742.96082115374</v>
      </c>
      <c r="Q27" s="365">
        <f t="shared" si="3"/>
        <v>11991.426923097335</v>
      </c>
      <c r="R27" s="365">
        <f t="shared" si="3"/>
        <v>12105.866761390034</v>
      </c>
      <c r="S27" s="365">
        <f t="shared" si="3"/>
        <v>12232.792077986942</v>
      </c>
      <c r="T27" s="365">
        <f t="shared" si="3"/>
        <v>12490.175954233579</v>
      </c>
      <c r="U27" s="365">
        <f t="shared" si="3"/>
        <v>12498.314653631634</v>
      </c>
      <c r="V27" s="365">
        <f t="shared" si="3"/>
        <v>12785.769008511323</v>
      </c>
      <c r="W27" s="365">
        <f t="shared" si="3"/>
        <v>12968.260441298899</v>
      </c>
      <c r="X27" s="365">
        <f t="shared" si="3"/>
        <v>13139.206306984172</v>
      </c>
      <c r="Y27" s="365">
        <f t="shared" si="3"/>
        <v>13320.040727463145</v>
      </c>
      <c r="Z27" s="365">
        <f t="shared" si="3"/>
        <v>13510.309241121482</v>
      </c>
      <c r="AA27" s="365">
        <f>SUBTOTAL(9,AA23:AA26)</f>
        <v>13688.832566326862</v>
      </c>
      <c r="AB27" s="365">
        <f t="shared" si="3"/>
        <v>13897.17320104853</v>
      </c>
      <c r="AC27" s="365">
        <f t="shared" si="3"/>
        <v>14091.668934742542</v>
      </c>
      <c r="AD27" s="365">
        <f t="shared" si="3"/>
        <v>14288.265421095182</v>
      </c>
      <c r="AE27" s="365">
        <f t="shared" si="3"/>
        <v>14489.350766064606</v>
      </c>
      <c r="AF27" s="365">
        <f t="shared" si="3"/>
        <v>14693.980022819862</v>
      </c>
      <c r="AG27" s="365">
        <f t="shared" si="3"/>
        <v>14901.122409617077</v>
      </c>
      <c r="AH27" s="365">
        <f t="shared" si="3"/>
        <v>15113.273132192864</v>
      </c>
      <c r="AI27" s="365">
        <f t="shared" si="3"/>
        <v>15326.090620143124</v>
      </c>
      <c r="AJ27" s="365">
        <f t="shared" si="3"/>
        <v>15542.114415088228</v>
      </c>
      <c r="AK27" s="365">
        <f t="shared" si="3"/>
        <v>15761.53798903701</v>
      </c>
      <c r="AL27" s="365">
        <f t="shared" si="3"/>
        <v>15984.17075305718</v>
      </c>
      <c r="AM27" s="365">
        <f t="shared" si="3"/>
        <v>16209.954130848711</v>
      </c>
      <c r="AN27" s="365">
        <f t="shared" si="3"/>
        <v>16438.999682064248</v>
      </c>
      <c r="AO27" s="365">
        <f t="shared" si="3"/>
        <v>16671.001828291737</v>
      </c>
      <c r="AP27" s="365">
        <f t="shared" si="3"/>
        <v>16906.361289717745</v>
      </c>
      <c r="AQ27" s="365">
        <f t="shared" si="3"/>
        <v>17145.104492777911</v>
      </c>
      <c r="AR27" s="365">
        <f t="shared" si="3"/>
        <v>17387.228630932568</v>
      </c>
    </row>
    <row r="28" spans="1:44" x14ac:dyDescent="0.35">
      <c r="A28" s="374"/>
      <c r="B28" s="363" t="s">
        <v>2441</v>
      </c>
      <c r="C28" s="377"/>
      <c r="D28" s="367" t="s">
        <v>1635</v>
      </c>
      <c r="E28" s="367" t="s">
        <v>1636</v>
      </c>
      <c r="F28" s="369"/>
      <c r="G28" s="369"/>
      <c r="H28" s="376"/>
      <c r="I28" s="364"/>
      <c r="J28" s="364"/>
      <c r="K28" s="364"/>
      <c r="L28" s="364"/>
      <c r="M28" s="364"/>
      <c r="N28" s="364"/>
      <c r="O28" s="364"/>
      <c r="P28" s="364"/>
      <c r="Q28" s="364"/>
      <c r="R28" s="364"/>
      <c r="S28" s="364"/>
      <c r="T28" s="364"/>
      <c r="U28" s="364"/>
      <c r="V28" s="364"/>
      <c r="W28" s="364"/>
      <c r="X28" s="364"/>
      <c r="Y28" s="364"/>
      <c r="Z28" s="364"/>
      <c r="AA28" s="364"/>
      <c r="AB28" s="364"/>
      <c r="AC28" s="364"/>
      <c r="AD28" s="364"/>
      <c r="AE28" s="364"/>
      <c r="AF28" s="364"/>
      <c r="AG28" s="364"/>
      <c r="AH28" s="364"/>
      <c r="AI28" s="364"/>
      <c r="AJ28" s="364"/>
      <c r="AK28" s="364"/>
      <c r="AL28" s="364"/>
      <c r="AM28" s="364"/>
      <c r="AN28" s="364"/>
      <c r="AO28" s="364"/>
      <c r="AP28" s="364"/>
      <c r="AQ28" s="364"/>
      <c r="AR28" s="364"/>
    </row>
    <row r="29" spans="1:44" x14ac:dyDescent="0.35">
      <c r="A29" s="374"/>
      <c r="B29" s="360" t="s">
        <v>2442</v>
      </c>
      <c r="C29" s="377"/>
      <c r="D29" s="367" t="s">
        <v>1635</v>
      </c>
      <c r="E29" s="367" t="s">
        <v>1636</v>
      </c>
      <c r="F29" s="369"/>
      <c r="G29" s="369">
        <v>35</v>
      </c>
      <c r="H29" s="376"/>
      <c r="I29" s="361">
        <v>1885.6937198992364</v>
      </c>
      <c r="J29" s="361">
        <v>2014.5107558970958</v>
      </c>
      <c r="K29" s="361">
        <v>2161.0281168731713</v>
      </c>
      <c r="L29" s="361">
        <v>2328.6355772325414</v>
      </c>
      <c r="M29" s="361">
        <v>2351.9669069103438</v>
      </c>
      <c r="N29" s="361">
        <v>2255.7853661306021</v>
      </c>
      <c r="O29" s="361">
        <v>2333.5046118391883</v>
      </c>
      <c r="P29" s="361">
        <v>2400.4933215870278</v>
      </c>
      <c r="Q29" s="361">
        <v>2450.7810145769377</v>
      </c>
      <c r="R29" s="361">
        <v>2476.4315564192607</v>
      </c>
      <c r="S29" s="361">
        <v>2502.5691328161338</v>
      </c>
      <c r="T29" s="361">
        <v>2554.3937238200951</v>
      </c>
      <c r="U29" s="361">
        <v>2575.6803381852624</v>
      </c>
      <c r="V29" s="361">
        <v>2618.0610902958256</v>
      </c>
      <c r="W29" s="361">
        <v>2656.1354498198652</v>
      </c>
      <c r="X29" s="361">
        <v>2692.0724759873769</v>
      </c>
      <c r="Y29" s="361">
        <v>2729.809636911798</v>
      </c>
      <c r="Z29" s="361">
        <v>2769.5767251285392</v>
      </c>
      <c r="AA29" s="361">
        <v>2807.2337503575168</v>
      </c>
      <c r="AB29" s="361">
        <v>2847.7555974876614</v>
      </c>
      <c r="AC29" s="361">
        <v>2887.9521362462328</v>
      </c>
      <c r="AD29" s="361">
        <v>2928.5200563708468</v>
      </c>
      <c r="AE29" s="361">
        <v>2969.8983829379545</v>
      </c>
      <c r="AF29" s="361">
        <v>3011.9139134925313</v>
      </c>
      <c r="AG29" s="361">
        <v>3054.3229214562298</v>
      </c>
      <c r="AH29" s="361">
        <v>3097.563526398505</v>
      </c>
      <c r="AI29" s="361">
        <v>3141.2799139579029</v>
      </c>
      <c r="AJ29" s="361">
        <v>3185.612275057445</v>
      </c>
      <c r="AK29" s="361">
        <v>3230.6034133275998</v>
      </c>
      <c r="AL29" s="361">
        <v>3276.226793645787</v>
      </c>
      <c r="AM29" s="361">
        <v>3322.4815476726067</v>
      </c>
      <c r="AN29" s="361">
        <v>3369.4093072604733</v>
      </c>
      <c r="AO29" s="361">
        <v>3416.9823189113176</v>
      </c>
      <c r="AP29" s="361">
        <v>3465.2302397781655</v>
      </c>
      <c r="AQ29" s="361">
        <v>3514.1633836042915</v>
      </c>
      <c r="AR29" s="361">
        <v>3563.7863784027127</v>
      </c>
    </row>
    <row r="30" spans="1:44" x14ac:dyDescent="0.35">
      <c r="A30" s="374"/>
      <c r="B30" s="360" t="s">
        <v>2443</v>
      </c>
      <c r="C30" s="377"/>
      <c r="D30" s="367" t="s">
        <v>1635</v>
      </c>
      <c r="E30" s="367" t="s">
        <v>1636</v>
      </c>
      <c r="F30" s="369"/>
      <c r="G30" s="369">
        <v>36</v>
      </c>
      <c r="H30" s="376"/>
      <c r="I30" s="361">
        <v>0</v>
      </c>
      <c r="J30" s="361">
        <v>0</v>
      </c>
      <c r="K30" s="361">
        <v>0</v>
      </c>
      <c r="L30" s="361">
        <v>0</v>
      </c>
      <c r="M30" s="361">
        <v>0</v>
      </c>
      <c r="N30" s="361">
        <v>0</v>
      </c>
      <c r="O30" s="361">
        <v>0</v>
      </c>
      <c r="P30" s="361">
        <v>0</v>
      </c>
      <c r="Q30" s="361">
        <v>0</v>
      </c>
      <c r="R30" s="361">
        <v>0</v>
      </c>
      <c r="S30" s="361">
        <v>0</v>
      </c>
      <c r="T30" s="361">
        <v>0</v>
      </c>
      <c r="U30" s="361">
        <v>0</v>
      </c>
      <c r="V30" s="361">
        <v>0</v>
      </c>
      <c r="W30" s="361">
        <v>0</v>
      </c>
      <c r="X30" s="361">
        <v>0</v>
      </c>
      <c r="Y30" s="361">
        <v>0</v>
      </c>
      <c r="Z30" s="361">
        <v>0</v>
      </c>
      <c r="AA30" s="361">
        <v>0</v>
      </c>
      <c r="AB30" s="361">
        <v>0</v>
      </c>
      <c r="AC30" s="361">
        <v>0</v>
      </c>
      <c r="AD30" s="361">
        <v>0</v>
      </c>
      <c r="AE30" s="361">
        <v>0</v>
      </c>
      <c r="AF30" s="361">
        <v>0</v>
      </c>
      <c r="AG30" s="361">
        <v>0</v>
      </c>
      <c r="AH30" s="361">
        <v>0</v>
      </c>
      <c r="AI30" s="361">
        <v>0</v>
      </c>
      <c r="AJ30" s="361">
        <v>0</v>
      </c>
      <c r="AK30" s="361">
        <v>0</v>
      </c>
      <c r="AL30" s="361">
        <v>0</v>
      </c>
      <c r="AM30" s="361">
        <v>0</v>
      </c>
      <c r="AN30" s="361">
        <v>0</v>
      </c>
      <c r="AO30" s="361">
        <v>0</v>
      </c>
      <c r="AP30" s="361">
        <v>0</v>
      </c>
      <c r="AQ30" s="361">
        <v>0</v>
      </c>
      <c r="AR30" s="361">
        <v>0</v>
      </c>
    </row>
    <row r="31" spans="1:44" x14ac:dyDescent="0.35">
      <c r="A31" s="374"/>
      <c r="B31" s="360" t="s">
        <v>2444</v>
      </c>
      <c r="C31" s="377"/>
      <c r="D31" s="367" t="s">
        <v>1635</v>
      </c>
      <c r="E31" s="367" t="s">
        <v>1636</v>
      </c>
      <c r="F31" s="369"/>
      <c r="G31" s="369">
        <v>37</v>
      </c>
      <c r="H31" s="376"/>
      <c r="I31" s="361">
        <v>2742.2514095532997</v>
      </c>
      <c r="J31" s="361">
        <v>2917.3562377880221</v>
      </c>
      <c r="K31" s="361">
        <v>3115.2062010800346</v>
      </c>
      <c r="L31" s="361">
        <v>3340.086837030849</v>
      </c>
      <c r="M31" s="361">
        <v>3542.1208666460498</v>
      </c>
      <c r="N31" s="361">
        <v>3287.9745259406336</v>
      </c>
      <c r="O31" s="361">
        <v>3402.5763803819736</v>
      </c>
      <c r="P31" s="361">
        <v>3504.4726103267035</v>
      </c>
      <c r="Q31" s="361">
        <v>3586.2185562685036</v>
      </c>
      <c r="R31" s="361">
        <v>3637.9062173084112</v>
      </c>
      <c r="S31" s="361">
        <v>3658.0211409475082</v>
      </c>
      <c r="T31" s="361">
        <v>3735.7309300989514</v>
      </c>
      <c r="U31" s="361">
        <v>3766.8620211831089</v>
      </c>
      <c r="V31" s="361">
        <v>3830.6120083233077</v>
      </c>
      <c r="W31" s="361">
        <v>3887.686402972713</v>
      </c>
      <c r="X31" s="361">
        <v>3940.4432761459507</v>
      </c>
      <c r="Y31" s="361">
        <v>3993.3872614425195</v>
      </c>
      <c r="Z31" s="361">
        <v>4052.0763325291464</v>
      </c>
      <c r="AA31" s="361">
        <v>4107.4367779544309</v>
      </c>
      <c r="AB31" s="361">
        <v>4167.0373603894122</v>
      </c>
      <c r="AC31" s="361">
        <v>4225.9117970009802</v>
      </c>
      <c r="AD31" s="361">
        <v>4285.1012409559271</v>
      </c>
      <c r="AE31" s="361">
        <v>4345.4163847976733</v>
      </c>
      <c r="AF31" s="361">
        <v>4407.0214813848243</v>
      </c>
      <c r="AG31" s="361">
        <v>4469.1368824345691</v>
      </c>
      <c r="AH31" s="361">
        <v>4532.4344007185937</v>
      </c>
      <c r="AI31" s="361">
        <v>4596.3788827761991</v>
      </c>
      <c r="AJ31" s="361">
        <v>4661.2106227868635</v>
      </c>
      <c r="AK31" s="361">
        <v>4727.0297646072768</v>
      </c>
      <c r="AL31" s="361">
        <v>4793.8121060739568</v>
      </c>
      <c r="AM31" s="361">
        <v>4861.5004653945562</v>
      </c>
      <c r="AN31" s="361">
        <v>4930.1640924125541</v>
      </c>
      <c r="AO31" s="361">
        <v>4999.7667884589964</v>
      </c>
      <c r="AP31" s="361">
        <v>5070.3596719534853</v>
      </c>
      <c r="AQ31" s="361">
        <v>5141.9607555576449</v>
      </c>
      <c r="AR31" s="361">
        <v>5214.5736789739594</v>
      </c>
    </row>
    <row r="32" spans="1:44" x14ac:dyDescent="0.35">
      <c r="A32" s="374"/>
      <c r="B32" s="360" t="s">
        <v>2445</v>
      </c>
      <c r="C32" s="377"/>
      <c r="D32" s="367" t="s">
        <v>1635</v>
      </c>
      <c r="E32" s="367" t="s">
        <v>1636</v>
      </c>
      <c r="F32" s="369"/>
      <c r="G32" s="369">
        <v>38</v>
      </c>
      <c r="H32" s="376"/>
      <c r="I32" s="361">
        <v>3567.9244130936254</v>
      </c>
      <c r="J32" s="361">
        <v>3782.8312494813272</v>
      </c>
      <c r="K32" s="361">
        <v>4024.1660163477759</v>
      </c>
      <c r="L32" s="361">
        <v>4296.823991412818</v>
      </c>
      <c r="M32" s="361">
        <v>4530.5995987796468</v>
      </c>
      <c r="N32" s="361">
        <v>4242.4925065141897</v>
      </c>
      <c r="O32" s="361">
        <v>4384.1518061325096</v>
      </c>
      <c r="P32" s="361">
        <v>4510.4291230292583</v>
      </c>
      <c r="Q32" s="361">
        <v>4612.5443754323696</v>
      </c>
      <c r="R32" s="361">
        <v>4678.8456560764753</v>
      </c>
      <c r="S32" s="361">
        <v>4709.9773281088083</v>
      </c>
      <c r="T32" s="361">
        <v>4808.1491406436789</v>
      </c>
      <c r="U32" s="361">
        <v>4848.2170501490427</v>
      </c>
      <c r="V32" s="361">
        <v>4929.4284678519361</v>
      </c>
      <c r="W32" s="361">
        <v>5002.7533531959052</v>
      </c>
      <c r="X32" s="361">
        <v>5071.0399243045231</v>
      </c>
      <c r="Y32" s="361">
        <v>5139.6739212444309</v>
      </c>
      <c r="Z32" s="361">
        <v>5214.8708250431655</v>
      </c>
      <c r="AA32" s="361">
        <v>5286.0471198130763</v>
      </c>
      <c r="AB32" s="361">
        <v>5362.6673820042824</v>
      </c>
      <c r="AC32" s="361">
        <v>5438.4841919809423</v>
      </c>
      <c r="AD32" s="361">
        <v>5514.7370887683246</v>
      </c>
      <c r="AE32" s="361">
        <v>5592.3840925494887</v>
      </c>
      <c r="AF32" s="361">
        <v>5671.6083725278741</v>
      </c>
      <c r="AG32" s="361">
        <v>5751.5374433376974</v>
      </c>
      <c r="AH32" s="361">
        <v>5832.9982499545067</v>
      </c>
      <c r="AI32" s="361">
        <v>5915.3061518457962</v>
      </c>
      <c r="AJ32" s="361">
        <v>5998.7499948221457</v>
      </c>
      <c r="AK32" s="361">
        <v>6083.4522533815643</v>
      </c>
      <c r="AL32" s="361">
        <v>6169.3891815271763</v>
      </c>
      <c r="AM32" s="361">
        <v>6256.5008231020547</v>
      </c>
      <c r="AN32" s="361">
        <v>6344.8694145608188</v>
      </c>
      <c r="AO32" s="361">
        <v>6434.446868366922</v>
      </c>
      <c r="AP32" s="361">
        <v>6525.2964937581201</v>
      </c>
      <c r="AQ32" s="361">
        <v>6617.4421310719154</v>
      </c>
      <c r="AR32" s="361">
        <v>6710.8903596677264</v>
      </c>
    </row>
    <row r="33" spans="1:44" x14ac:dyDescent="0.35">
      <c r="A33" s="374"/>
      <c r="B33" s="358" t="s">
        <v>2446</v>
      </c>
      <c r="C33" s="377"/>
      <c r="D33" s="367"/>
      <c r="E33" s="367"/>
      <c r="F33" s="369"/>
      <c r="G33" s="369"/>
      <c r="H33" s="376"/>
      <c r="I33" s="365">
        <f>SUBTOTAL(9,I28:I32)</f>
        <v>8195.869542546161</v>
      </c>
      <c r="J33" s="365">
        <f t="shared" ref="J33:AR33" si="4">SUBTOTAL(9,J28:J32)</f>
        <v>8714.6982431664455</v>
      </c>
      <c r="K33" s="365">
        <f t="shared" si="4"/>
        <v>9300.4003343009808</v>
      </c>
      <c r="L33" s="365">
        <f t="shared" si="4"/>
        <v>9965.5464056762085</v>
      </c>
      <c r="M33" s="365">
        <f t="shared" si="4"/>
        <v>10424.68737233604</v>
      </c>
      <c r="N33" s="365">
        <f t="shared" si="4"/>
        <v>9786.2523985854241</v>
      </c>
      <c r="O33" s="365">
        <f t="shared" si="4"/>
        <v>10120.232798353671</v>
      </c>
      <c r="P33" s="365">
        <f t="shared" si="4"/>
        <v>10415.39505494299</v>
      </c>
      <c r="Q33" s="365">
        <f t="shared" si="4"/>
        <v>10649.54394627781</v>
      </c>
      <c r="R33" s="365">
        <f t="shared" si="4"/>
        <v>10793.183429804147</v>
      </c>
      <c r="S33" s="365">
        <f t="shared" si="4"/>
        <v>10870.567601872452</v>
      </c>
      <c r="T33" s="365">
        <f t="shared" si="4"/>
        <v>11098.273794562727</v>
      </c>
      <c r="U33" s="365">
        <f t="shared" si="4"/>
        <v>11190.759409517414</v>
      </c>
      <c r="V33" s="365">
        <f t="shared" si="4"/>
        <v>11378.101566471069</v>
      </c>
      <c r="W33" s="365">
        <f t="shared" si="4"/>
        <v>11546.575205988484</v>
      </c>
      <c r="X33" s="365">
        <f t="shared" si="4"/>
        <v>11703.555676437851</v>
      </c>
      <c r="Y33" s="365">
        <f t="shared" si="4"/>
        <v>11862.870819598749</v>
      </c>
      <c r="Z33" s="365">
        <f t="shared" si="4"/>
        <v>12036.523882700851</v>
      </c>
      <c r="AA33" s="365">
        <f t="shared" si="4"/>
        <v>12200.717648125024</v>
      </c>
      <c r="AB33" s="365">
        <f t="shared" si="4"/>
        <v>12377.460339881356</v>
      </c>
      <c r="AC33" s="365">
        <f t="shared" si="4"/>
        <v>12552.348125228156</v>
      </c>
      <c r="AD33" s="365">
        <f t="shared" si="4"/>
        <v>12728.358386095098</v>
      </c>
      <c r="AE33" s="365">
        <f t="shared" si="4"/>
        <v>12907.698860285116</v>
      </c>
      <c r="AF33" s="365">
        <f t="shared" si="4"/>
        <v>13090.54376740523</v>
      </c>
      <c r="AG33" s="365">
        <f t="shared" si="4"/>
        <v>13274.997247228497</v>
      </c>
      <c r="AH33" s="365">
        <f t="shared" si="4"/>
        <v>13462.996177071605</v>
      </c>
      <c r="AI33" s="365">
        <f t="shared" si="4"/>
        <v>13652.964948579898</v>
      </c>
      <c r="AJ33" s="365">
        <f t="shared" si="4"/>
        <v>13845.572892666454</v>
      </c>
      <c r="AK33" s="365">
        <f t="shared" si="4"/>
        <v>14041.085431316442</v>
      </c>
      <c r="AL33" s="365">
        <f t="shared" si="4"/>
        <v>14239.428081246921</v>
      </c>
      <c r="AM33" s="365">
        <f t="shared" si="4"/>
        <v>14440.482836169218</v>
      </c>
      <c r="AN33" s="365">
        <f t="shared" si="4"/>
        <v>14644.442814233846</v>
      </c>
      <c r="AO33" s="365">
        <f t="shared" si="4"/>
        <v>14851.195975737235</v>
      </c>
      <c r="AP33" s="365">
        <f t="shared" si="4"/>
        <v>15060.886405489771</v>
      </c>
      <c r="AQ33" s="365">
        <f t="shared" si="4"/>
        <v>15273.566270233852</v>
      </c>
      <c r="AR33" s="365">
        <f t="shared" si="4"/>
        <v>15489.250417044399</v>
      </c>
    </row>
    <row r="34" spans="1:44" x14ac:dyDescent="0.35">
      <c r="A34" s="374"/>
      <c r="B34" s="363" t="s">
        <v>2447</v>
      </c>
      <c r="C34" s="377"/>
      <c r="D34" s="367"/>
      <c r="E34" s="367"/>
      <c r="F34" s="369"/>
      <c r="G34" s="369"/>
      <c r="H34" s="376"/>
      <c r="I34" s="364"/>
      <c r="J34" s="364"/>
      <c r="K34" s="364"/>
      <c r="L34" s="364"/>
      <c r="M34" s="364"/>
      <c r="N34" s="364"/>
      <c r="O34" s="364"/>
      <c r="P34" s="364"/>
      <c r="Q34" s="364"/>
      <c r="R34" s="364"/>
      <c r="S34" s="364"/>
      <c r="T34" s="364"/>
      <c r="U34" s="364"/>
      <c r="V34" s="364"/>
      <c r="W34" s="364"/>
      <c r="X34" s="364"/>
      <c r="Y34" s="364"/>
      <c r="Z34" s="364"/>
      <c r="AA34" s="364"/>
      <c r="AB34" s="364"/>
      <c r="AC34" s="364"/>
      <c r="AD34" s="364"/>
      <c r="AE34" s="364"/>
      <c r="AF34" s="364"/>
      <c r="AG34" s="364"/>
      <c r="AH34" s="364"/>
      <c r="AI34" s="364"/>
      <c r="AJ34" s="364"/>
      <c r="AK34" s="364"/>
      <c r="AL34" s="364"/>
      <c r="AM34" s="364"/>
      <c r="AN34" s="364"/>
      <c r="AO34" s="364"/>
      <c r="AP34" s="364"/>
      <c r="AQ34" s="364"/>
      <c r="AR34" s="364"/>
    </row>
    <row r="35" spans="1:44" x14ac:dyDescent="0.35">
      <c r="A35" s="374"/>
      <c r="B35" s="360" t="s">
        <v>2448</v>
      </c>
      <c r="C35" s="377"/>
      <c r="D35" s="367" t="s">
        <v>1635</v>
      </c>
      <c r="E35" s="367" t="s">
        <v>1643</v>
      </c>
      <c r="F35" s="369"/>
      <c r="G35" s="369">
        <v>39</v>
      </c>
      <c r="H35" s="376"/>
      <c r="I35" s="361">
        <v>34253.934226941979</v>
      </c>
      <c r="J35" s="361">
        <v>35966.630938289083</v>
      </c>
      <c r="K35" s="361">
        <v>37764.962485203541</v>
      </c>
      <c r="L35" s="361">
        <v>39653.21060946372</v>
      </c>
      <c r="M35" s="361">
        <v>41635.871139936906</v>
      </c>
      <c r="N35" s="361">
        <v>43717.664696933753</v>
      </c>
      <c r="O35" s="361">
        <v>45903.547931780442</v>
      </c>
      <c r="P35" s="361">
        <v>48198.725328369466</v>
      </c>
      <c r="Q35" s="361">
        <v>50608.66159478794</v>
      </c>
      <c r="R35" s="361">
        <v>53139.09467452734</v>
      </c>
      <c r="S35" s="361">
        <v>55796.049408253712</v>
      </c>
      <c r="T35" s="361">
        <v>58585.851878666399</v>
      </c>
      <c r="U35" s="361">
        <v>107849.4623655914</v>
      </c>
      <c r="V35" s="361">
        <v>110000.00000000001</v>
      </c>
      <c r="W35" s="361">
        <v>121612.90322580645</v>
      </c>
      <c r="X35" s="361">
        <v>123333.33333333334</v>
      </c>
      <c r="Y35" s="361">
        <v>125524.19354838709</v>
      </c>
      <c r="Z35" s="361">
        <v>120416.66666666666</v>
      </c>
      <c r="AA35" s="361">
        <v>120416.66666666666</v>
      </c>
      <c r="AB35" s="361">
        <v>120416.66666666666</v>
      </c>
      <c r="AC35" s="361">
        <v>120416.66666666666</v>
      </c>
      <c r="AD35" s="361">
        <v>120416.66666666666</v>
      </c>
      <c r="AE35" s="361">
        <v>120416.66666666666</v>
      </c>
      <c r="AF35" s="361">
        <v>122029.56989247311</v>
      </c>
      <c r="AG35" s="361">
        <v>137083.33333333334</v>
      </c>
      <c r="AH35" s="361">
        <v>137083.33333333334</v>
      </c>
      <c r="AI35" s="361">
        <v>137083.33333333334</v>
      </c>
      <c r="AJ35" s="361">
        <v>137083.33333333334</v>
      </c>
      <c r="AK35" s="361">
        <v>137083.33333333334</v>
      </c>
      <c r="AL35" s="361">
        <v>137083.33333333334</v>
      </c>
      <c r="AM35" s="361">
        <v>137083.33333333334</v>
      </c>
      <c r="AN35" s="361">
        <v>133534.94623655916</v>
      </c>
      <c r="AO35" s="361">
        <v>144527.77777777778</v>
      </c>
      <c r="AP35" s="361">
        <v>145416.66666666669</v>
      </c>
      <c r="AQ35" s="361">
        <v>145416.66666666669</v>
      </c>
      <c r="AR35" s="361">
        <v>148642.47311827959</v>
      </c>
    </row>
    <row r="36" spans="1:44" x14ac:dyDescent="0.35">
      <c r="A36" s="374"/>
      <c r="B36" s="360" t="s">
        <v>2449</v>
      </c>
      <c r="C36" s="377"/>
      <c r="D36" s="367" t="s">
        <v>1635</v>
      </c>
      <c r="E36" s="367" t="s">
        <v>1643</v>
      </c>
      <c r="F36" s="369"/>
      <c r="G36" s="369">
        <v>40</v>
      </c>
      <c r="H36" s="376"/>
      <c r="I36" s="361">
        <v>3425.3934226941983</v>
      </c>
      <c r="J36" s="361">
        <v>3596.6630938289086</v>
      </c>
      <c r="K36" s="361">
        <v>3776.4962485203541</v>
      </c>
      <c r="L36" s="361">
        <v>3965.3210609463722</v>
      </c>
      <c r="M36" s="361">
        <v>4163.5871139936908</v>
      </c>
      <c r="N36" s="361">
        <v>4371.7664696933753</v>
      </c>
      <c r="O36" s="361">
        <v>4590.354793178044</v>
      </c>
      <c r="P36" s="361">
        <v>4819.8725328369464</v>
      </c>
      <c r="Q36" s="361">
        <v>5060.8661594787945</v>
      </c>
      <c r="R36" s="361">
        <v>5313.9094674527341</v>
      </c>
      <c r="S36" s="361">
        <v>5579.6049408253712</v>
      </c>
      <c r="T36" s="361">
        <v>5858.5851878666399</v>
      </c>
      <c r="U36" s="361">
        <v>16666.666666666672</v>
      </c>
      <c r="V36" s="361">
        <v>16666.666666666672</v>
      </c>
      <c r="W36" s="361">
        <v>16666.666666666672</v>
      </c>
      <c r="X36" s="361">
        <v>16666.666666666672</v>
      </c>
      <c r="Y36" s="361">
        <v>21202.956989247316</v>
      </c>
      <c r="Z36" s="361">
        <v>21875</v>
      </c>
      <c r="AA36" s="361">
        <v>21875</v>
      </c>
      <c r="AB36" s="361">
        <v>21875</v>
      </c>
      <c r="AC36" s="361">
        <v>21875</v>
      </c>
      <c r="AD36" s="361">
        <v>21875</v>
      </c>
      <c r="AE36" s="361">
        <v>21875</v>
      </c>
      <c r="AF36" s="361">
        <v>21875</v>
      </c>
      <c r="AG36" s="361">
        <v>21875</v>
      </c>
      <c r="AH36" s="361">
        <v>21875</v>
      </c>
      <c r="AI36" s="361">
        <v>21875</v>
      </c>
      <c r="AJ36" s="361">
        <v>21875</v>
      </c>
      <c r="AK36" s="361">
        <v>21875</v>
      </c>
      <c r="AL36" s="361">
        <v>21875</v>
      </c>
      <c r="AM36" s="361">
        <v>21875</v>
      </c>
      <c r="AN36" s="361">
        <v>21875</v>
      </c>
      <c r="AO36" s="361">
        <v>21875</v>
      </c>
      <c r="AP36" s="361">
        <v>21875</v>
      </c>
      <c r="AQ36" s="361">
        <v>21875</v>
      </c>
      <c r="AR36" s="361">
        <v>21875</v>
      </c>
    </row>
    <row r="37" spans="1:44" x14ac:dyDescent="0.35">
      <c r="A37" s="374"/>
      <c r="B37" s="360" t="s">
        <v>2450</v>
      </c>
      <c r="C37" s="377"/>
      <c r="D37" s="367" t="s">
        <v>1635</v>
      </c>
      <c r="E37" s="367" t="s">
        <v>1643</v>
      </c>
      <c r="F37" s="369"/>
      <c r="G37" s="369">
        <v>41</v>
      </c>
      <c r="H37" s="376"/>
      <c r="I37" s="361">
        <v>2740.3147381553586</v>
      </c>
      <c r="J37" s="361">
        <v>2877.3304750631269</v>
      </c>
      <c r="K37" s="361">
        <v>3021.1969988162832</v>
      </c>
      <c r="L37" s="361">
        <v>3172.2568487570975</v>
      </c>
      <c r="M37" s="361">
        <v>3330.8696911949523</v>
      </c>
      <c r="N37" s="361">
        <v>3497.4131757547002</v>
      </c>
      <c r="O37" s="361">
        <v>3672.2838345424352</v>
      </c>
      <c r="P37" s="361">
        <v>3855.8980262695572</v>
      </c>
      <c r="Q37" s="361">
        <v>4048.6929275830353</v>
      </c>
      <c r="R37" s="361">
        <v>4251.1275739621869</v>
      </c>
      <c r="S37" s="361">
        <v>4463.6839526602971</v>
      </c>
      <c r="T37" s="361">
        <v>4686.8681502933123</v>
      </c>
      <c r="U37" s="361">
        <v>13333.333333333336</v>
      </c>
      <c r="V37" s="361">
        <v>13333.333333333336</v>
      </c>
      <c r="W37" s="361">
        <v>13333.333333333336</v>
      </c>
      <c r="X37" s="361">
        <v>13333.333333333336</v>
      </c>
      <c r="Y37" s="361">
        <v>16962.365591397851</v>
      </c>
      <c r="Z37" s="361">
        <v>17500</v>
      </c>
      <c r="AA37" s="361">
        <v>17500</v>
      </c>
      <c r="AB37" s="361">
        <v>17500</v>
      </c>
      <c r="AC37" s="361">
        <v>17500</v>
      </c>
      <c r="AD37" s="361">
        <v>17500</v>
      </c>
      <c r="AE37" s="361">
        <v>17500</v>
      </c>
      <c r="AF37" s="361">
        <v>17500</v>
      </c>
      <c r="AG37" s="361">
        <v>17500</v>
      </c>
      <c r="AH37" s="361">
        <v>17500</v>
      </c>
      <c r="AI37" s="361">
        <v>17500</v>
      </c>
      <c r="AJ37" s="361">
        <v>17500</v>
      </c>
      <c r="AK37" s="361">
        <v>17500</v>
      </c>
      <c r="AL37" s="361">
        <v>17500</v>
      </c>
      <c r="AM37" s="361">
        <v>17500</v>
      </c>
      <c r="AN37" s="361">
        <v>17500</v>
      </c>
      <c r="AO37" s="361">
        <v>17500</v>
      </c>
      <c r="AP37" s="361">
        <v>17500</v>
      </c>
      <c r="AQ37" s="361">
        <v>17500</v>
      </c>
      <c r="AR37" s="361">
        <v>17500</v>
      </c>
    </row>
    <row r="38" spans="1:44" x14ac:dyDescent="0.35">
      <c r="A38" s="374"/>
      <c r="B38" s="360" t="s">
        <v>2451</v>
      </c>
      <c r="C38" s="377"/>
      <c r="D38" s="367" t="s">
        <v>1635</v>
      </c>
      <c r="E38" s="367" t="s">
        <v>1643</v>
      </c>
      <c r="F38" s="369"/>
      <c r="G38" s="369">
        <v>42</v>
      </c>
      <c r="H38" s="376"/>
      <c r="I38" s="361">
        <v>85.634835567354955</v>
      </c>
      <c r="J38" s="361">
        <v>89.916577345722715</v>
      </c>
      <c r="K38" s="361">
        <v>94.41240621300885</v>
      </c>
      <c r="L38" s="361">
        <v>99.133026523659296</v>
      </c>
      <c r="M38" s="361">
        <v>104.08967784984226</v>
      </c>
      <c r="N38" s="361">
        <v>109.29416174233438</v>
      </c>
      <c r="O38" s="361">
        <v>114.7588698294511</v>
      </c>
      <c r="P38" s="361">
        <v>120.49681332092366</v>
      </c>
      <c r="Q38" s="361">
        <v>126.52165398696985</v>
      </c>
      <c r="R38" s="361">
        <v>132.84773668631834</v>
      </c>
      <c r="S38" s="361">
        <v>139.49012352063428</v>
      </c>
      <c r="T38" s="361">
        <v>146.46462969666601</v>
      </c>
      <c r="U38" s="361">
        <v>833.33333333333348</v>
      </c>
      <c r="V38" s="361">
        <v>833.33333333333348</v>
      </c>
      <c r="W38" s="361">
        <v>833.33333333333348</v>
      </c>
      <c r="X38" s="361">
        <v>833.33333333333348</v>
      </c>
      <c r="Y38" s="361">
        <v>1060.1478494623657</v>
      </c>
      <c r="Z38" s="361">
        <v>1093.75</v>
      </c>
      <c r="AA38" s="361">
        <v>1093.75</v>
      </c>
      <c r="AB38" s="361">
        <v>1093.75</v>
      </c>
      <c r="AC38" s="361">
        <v>1093.75</v>
      </c>
      <c r="AD38" s="361">
        <v>1093.75</v>
      </c>
      <c r="AE38" s="361">
        <v>1093.75</v>
      </c>
      <c r="AF38" s="361">
        <v>1093.75</v>
      </c>
      <c r="AG38" s="361">
        <v>1093.75</v>
      </c>
      <c r="AH38" s="361">
        <v>1093.75</v>
      </c>
      <c r="AI38" s="361">
        <v>1093.75</v>
      </c>
      <c r="AJ38" s="361">
        <v>1093.75</v>
      </c>
      <c r="AK38" s="361">
        <v>1093.75</v>
      </c>
      <c r="AL38" s="361">
        <v>1093.75</v>
      </c>
      <c r="AM38" s="361">
        <v>1093.75</v>
      </c>
      <c r="AN38" s="361">
        <v>1093.75</v>
      </c>
      <c r="AO38" s="361">
        <v>1093.75</v>
      </c>
      <c r="AP38" s="361">
        <v>1093.75</v>
      </c>
      <c r="AQ38" s="361">
        <v>1093.75</v>
      </c>
      <c r="AR38" s="361">
        <v>1093.75</v>
      </c>
    </row>
    <row r="39" spans="1:44" x14ac:dyDescent="0.35">
      <c r="A39" s="374"/>
      <c r="B39" s="360" t="s">
        <v>2452</v>
      </c>
      <c r="C39" s="377"/>
      <c r="D39" s="367" t="s">
        <v>1635</v>
      </c>
      <c r="E39" s="367" t="s">
        <v>1643</v>
      </c>
      <c r="F39" s="369"/>
      <c r="G39" s="369">
        <v>43</v>
      </c>
      <c r="H39" s="376"/>
      <c r="I39" s="361">
        <v>1078.2796782189193</v>
      </c>
      <c r="J39" s="361">
        <v>898.05957569503153</v>
      </c>
      <c r="K39" s="361">
        <v>1049.5617225683302</v>
      </c>
      <c r="L39" s="361">
        <v>1147.0255695005089</v>
      </c>
      <c r="M39" s="361">
        <v>1243.9292235410337</v>
      </c>
      <c r="N39" s="361">
        <v>1189.5975920479229</v>
      </c>
      <c r="O39" s="361">
        <v>1325.8520077978403</v>
      </c>
      <c r="P39" s="361">
        <v>1441.4276448753526</v>
      </c>
      <c r="Q39" s="361">
        <v>1250.9458699946579</v>
      </c>
      <c r="R39" s="361">
        <v>1422.5497697605822</v>
      </c>
      <c r="S39" s="361">
        <v>1606.3508624640217</v>
      </c>
      <c r="T39" s="361">
        <v>1639.696943108707</v>
      </c>
      <c r="U39" s="361">
        <v>0</v>
      </c>
      <c r="V39" s="361">
        <v>0</v>
      </c>
      <c r="W39" s="361">
        <v>0</v>
      </c>
      <c r="X39" s="361">
        <v>0</v>
      </c>
      <c r="Y39" s="361">
        <v>0</v>
      </c>
      <c r="Z39" s="361">
        <v>0</v>
      </c>
      <c r="AA39" s="361">
        <v>0</v>
      </c>
      <c r="AB39" s="361">
        <v>0</v>
      </c>
      <c r="AC39" s="361">
        <v>0</v>
      </c>
      <c r="AD39" s="361">
        <v>0</v>
      </c>
      <c r="AE39" s="361">
        <v>0</v>
      </c>
      <c r="AF39" s="361">
        <v>0</v>
      </c>
      <c r="AG39" s="361">
        <v>0</v>
      </c>
      <c r="AH39" s="361">
        <v>0</v>
      </c>
      <c r="AI39" s="361">
        <v>0</v>
      </c>
      <c r="AJ39" s="361">
        <v>0</v>
      </c>
      <c r="AK39" s="361">
        <v>0</v>
      </c>
      <c r="AL39" s="361">
        <v>0</v>
      </c>
      <c r="AM39" s="361">
        <v>0</v>
      </c>
      <c r="AN39" s="361">
        <v>0</v>
      </c>
      <c r="AO39" s="361">
        <v>0</v>
      </c>
      <c r="AP39" s="361">
        <v>0</v>
      </c>
      <c r="AQ39" s="361">
        <v>0</v>
      </c>
      <c r="AR39" s="361">
        <v>0</v>
      </c>
    </row>
    <row r="40" spans="1:44" x14ac:dyDescent="0.35">
      <c r="A40" s="374"/>
      <c r="B40" s="358" t="s">
        <v>2453</v>
      </c>
      <c r="C40" s="377"/>
      <c r="D40" s="367"/>
      <c r="E40" s="367"/>
      <c r="F40" s="369"/>
      <c r="G40" s="369"/>
      <c r="H40" s="376"/>
      <c r="I40" s="365">
        <f>SUBTOTAL(9,I34:I39)</f>
        <v>41583.556901577809</v>
      </c>
      <c r="J40" s="365">
        <f t="shared" ref="J40:AR40" si="5">SUBTOTAL(9,J34:J39)</f>
        <v>43428.600660221869</v>
      </c>
      <c r="K40" s="365">
        <f t="shared" si="5"/>
        <v>45706.629861321511</v>
      </c>
      <c r="L40" s="365">
        <f t="shared" si="5"/>
        <v>48036.94711519136</v>
      </c>
      <c r="M40" s="365">
        <f t="shared" si="5"/>
        <v>50478.346846516426</v>
      </c>
      <c r="N40" s="365">
        <f t="shared" si="5"/>
        <v>52885.736096172084</v>
      </c>
      <c r="O40" s="365">
        <f t="shared" si="5"/>
        <v>55606.797437128203</v>
      </c>
      <c r="P40" s="365">
        <f t="shared" si="5"/>
        <v>58436.420345672246</v>
      </c>
      <c r="Q40" s="365">
        <f t="shared" si="5"/>
        <v>61095.688205831393</v>
      </c>
      <c r="R40" s="365">
        <f t="shared" si="5"/>
        <v>64259.529222389159</v>
      </c>
      <c r="S40" s="365">
        <f t="shared" si="5"/>
        <v>67585.179287724037</v>
      </c>
      <c r="T40" s="365">
        <f t="shared" si="5"/>
        <v>70917.466789631726</v>
      </c>
      <c r="U40" s="365">
        <f t="shared" si="5"/>
        <v>138682.79569892475</v>
      </c>
      <c r="V40" s="365">
        <f t="shared" si="5"/>
        <v>140833.33333333337</v>
      </c>
      <c r="W40" s="365">
        <f t="shared" si="5"/>
        <v>152446.2365591398</v>
      </c>
      <c r="X40" s="365">
        <f t="shared" si="5"/>
        <v>154166.66666666669</v>
      </c>
      <c r="Y40" s="365">
        <f t="shared" si="5"/>
        <v>164749.66397849465</v>
      </c>
      <c r="Z40" s="365">
        <f t="shared" si="5"/>
        <v>160885.41666666666</v>
      </c>
      <c r="AA40" s="365">
        <f t="shared" si="5"/>
        <v>160885.41666666666</v>
      </c>
      <c r="AB40" s="365">
        <f t="shared" si="5"/>
        <v>160885.41666666666</v>
      </c>
      <c r="AC40" s="365">
        <f t="shared" si="5"/>
        <v>160885.41666666666</v>
      </c>
      <c r="AD40" s="365">
        <f t="shared" si="5"/>
        <v>160885.41666666666</v>
      </c>
      <c r="AE40" s="365">
        <f t="shared" si="5"/>
        <v>160885.41666666666</v>
      </c>
      <c r="AF40" s="365">
        <f t="shared" si="5"/>
        <v>162498.31989247311</v>
      </c>
      <c r="AG40" s="365">
        <f t="shared" si="5"/>
        <v>177552.08333333334</v>
      </c>
      <c r="AH40" s="365">
        <f t="shared" si="5"/>
        <v>177552.08333333334</v>
      </c>
      <c r="AI40" s="365">
        <f t="shared" si="5"/>
        <v>177552.08333333334</v>
      </c>
      <c r="AJ40" s="365">
        <f t="shared" si="5"/>
        <v>177552.08333333334</v>
      </c>
      <c r="AK40" s="365">
        <f t="shared" si="5"/>
        <v>177552.08333333334</v>
      </c>
      <c r="AL40" s="365">
        <f t="shared" si="5"/>
        <v>177552.08333333334</v>
      </c>
      <c r="AM40" s="365">
        <f t="shared" si="5"/>
        <v>177552.08333333334</v>
      </c>
      <c r="AN40" s="365">
        <f t="shared" si="5"/>
        <v>174003.69623655916</v>
      </c>
      <c r="AO40" s="365">
        <f t="shared" si="5"/>
        <v>184996.52777777778</v>
      </c>
      <c r="AP40" s="365">
        <f t="shared" si="5"/>
        <v>185885.41666666669</v>
      </c>
      <c r="AQ40" s="365">
        <f t="shared" si="5"/>
        <v>185885.41666666669</v>
      </c>
      <c r="AR40" s="365">
        <f t="shared" si="5"/>
        <v>189111.22311827959</v>
      </c>
    </row>
    <row r="41" spans="1:44" x14ac:dyDescent="0.35">
      <c r="A41" s="374"/>
      <c r="B41" s="360" t="s">
        <v>1648</v>
      </c>
      <c r="C41" s="377"/>
      <c r="D41" s="367" t="s">
        <v>1622</v>
      </c>
      <c r="E41" s="367" t="s">
        <v>1625</v>
      </c>
      <c r="F41" s="369"/>
      <c r="G41" s="369">
        <v>44</v>
      </c>
      <c r="H41" s="376"/>
      <c r="I41" s="361">
        <v>328.62796638980706</v>
      </c>
      <c r="J41" s="361">
        <v>357.56304255451943</v>
      </c>
      <c r="K41" s="361">
        <v>391.17179682662135</v>
      </c>
      <c r="L41" s="361">
        <v>430.3866075326124</v>
      </c>
      <c r="M41" s="361">
        <v>439.65105324693565</v>
      </c>
      <c r="N41" s="361">
        <v>408.95409797560416</v>
      </c>
      <c r="O41" s="361">
        <v>425.82258560862152</v>
      </c>
      <c r="P41" s="361">
        <v>440.15708964998294</v>
      </c>
      <c r="Q41" s="361">
        <v>450.44400114288891</v>
      </c>
      <c r="R41" s="361">
        <v>454.65605380104699</v>
      </c>
      <c r="S41" s="361">
        <v>457.80710391741042</v>
      </c>
      <c r="T41" s="361">
        <v>468.06623516518971</v>
      </c>
      <c r="U41" s="361">
        <v>0</v>
      </c>
      <c r="V41" s="361">
        <v>0</v>
      </c>
      <c r="W41" s="361">
        <v>0</v>
      </c>
      <c r="X41" s="361">
        <v>0</v>
      </c>
      <c r="Y41" s="361">
        <v>0</v>
      </c>
      <c r="Z41" s="361">
        <v>0</v>
      </c>
      <c r="AA41" s="361">
        <v>0</v>
      </c>
      <c r="AB41" s="361">
        <v>0</v>
      </c>
      <c r="AC41" s="361">
        <v>0</v>
      </c>
      <c r="AD41" s="361">
        <v>0</v>
      </c>
      <c r="AE41" s="361">
        <v>0</v>
      </c>
      <c r="AF41" s="361">
        <v>0</v>
      </c>
      <c r="AG41" s="361">
        <v>0</v>
      </c>
      <c r="AH41" s="361">
        <v>0</v>
      </c>
      <c r="AI41" s="361">
        <v>0</v>
      </c>
      <c r="AJ41" s="361">
        <v>0</v>
      </c>
      <c r="AK41" s="361">
        <v>0</v>
      </c>
      <c r="AL41" s="361">
        <v>0</v>
      </c>
      <c r="AM41" s="361">
        <v>0</v>
      </c>
      <c r="AN41" s="361">
        <v>0</v>
      </c>
      <c r="AO41" s="361">
        <v>0</v>
      </c>
      <c r="AP41" s="361">
        <v>0</v>
      </c>
      <c r="AQ41" s="361">
        <v>0</v>
      </c>
      <c r="AR41" s="361">
        <v>0</v>
      </c>
    </row>
    <row r="42" spans="1:44" x14ac:dyDescent="0.35">
      <c r="A42" s="374"/>
      <c r="B42" s="363" t="s">
        <v>1649</v>
      </c>
      <c r="C42" s="377"/>
      <c r="D42" s="367"/>
      <c r="E42" s="367"/>
      <c r="F42" s="369"/>
      <c r="G42" s="369"/>
      <c r="H42" s="376"/>
      <c r="I42" s="364"/>
      <c r="J42" s="364"/>
      <c r="K42" s="364"/>
      <c r="L42" s="364"/>
      <c r="M42" s="364"/>
      <c r="N42" s="364"/>
      <c r="O42" s="364"/>
      <c r="P42" s="364"/>
      <c r="Q42" s="364"/>
      <c r="R42" s="364"/>
      <c r="S42" s="364"/>
      <c r="T42" s="364"/>
      <c r="U42" s="364"/>
      <c r="V42" s="364"/>
      <c r="W42" s="364"/>
      <c r="X42" s="364"/>
      <c r="Y42" s="364"/>
      <c r="Z42" s="364"/>
      <c r="AA42" s="364"/>
      <c r="AB42" s="364"/>
      <c r="AC42" s="364"/>
      <c r="AD42" s="364"/>
      <c r="AE42" s="364"/>
      <c r="AF42" s="364"/>
      <c r="AG42" s="364"/>
      <c r="AH42" s="364"/>
      <c r="AI42" s="364"/>
      <c r="AJ42" s="364"/>
      <c r="AK42" s="364"/>
      <c r="AL42" s="364"/>
      <c r="AM42" s="364"/>
      <c r="AN42" s="364"/>
      <c r="AO42" s="364"/>
      <c r="AP42" s="364"/>
      <c r="AQ42" s="364"/>
      <c r="AR42" s="364"/>
    </row>
    <row r="43" spans="1:44" x14ac:dyDescent="0.35">
      <c r="A43" s="374"/>
      <c r="B43" s="360" t="s">
        <v>2454</v>
      </c>
      <c r="C43" s="377"/>
      <c r="D43" s="367" t="s">
        <v>1651</v>
      </c>
      <c r="E43" s="367" t="s">
        <v>1652</v>
      </c>
      <c r="F43" s="369"/>
      <c r="G43" s="369">
        <v>45</v>
      </c>
      <c r="H43" s="376"/>
      <c r="I43" s="361">
        <v>1330.3874428964184</v>
      </c>
      <c r="J43" s="361">
        <v>1382.6669575008327</v>
      </c>
      <c r="K43" s="361">
        <v>1437.9766054780405</v>
      </c>
      <c r="L43" s="361">
        <v>1496.6745150720326</v>
      </c>
      <c r="M43" s="361">
        <v>1563.281024367413</v>
      </c>
      <c r="N43" s="361">
        <v>1514.3071745160948</v>
      </c>
      <c r="O43" s="361">
        <v>1552.930318156227</v>
      </c>
      <c r="P43" s="361">
        <v>1588.6856238938599</v>
      </c>
      <c r="Q43" s="361">
        <v>1620.3345177611818</v>
      </c>
      <c r="R43" s="361">
        <v>1646.3031183259031</v>
      </c>
      <c r="S43" s="361">
        <v>1663.7377580571863</v>
      </c>
      <c r="T43" s="361">
        <v>1695.1181806008151</v>
      </c>
      <c r="U43" s="361">
        <v>1709.2441654391553</v>
      </c>
      <c r="V43" s="361">
        <v>1736.5990887136679</v>
      </c>
      <c r="W43" s="361">
        <v>1762.4839450571344</v>
      </c>
      <c r="X43" s="361">
        <v>1787.360094833926</v>
      </c>
      <c r="Y43" s="361">
        <v>1812.0450657228303</v>
      </c>
      <c r="Z43" s="361">
        <v>1837.9988445643173</v>
      </c>
      <c r="AA43" s="361">
        <v>1863.0029607579306</v>
      </c>
      <c r="AB43" s="361">
        <v>1889.910749938716</v>
      </c>
      <c r="AC43" s="361">
        <v>1916.7402906530997</v>
      </c>
      <c r="AD43" s="361">
        <v>1943.7351511323936</v>
      </c>
      <c r="AE43" s="361">
        <v>1971.1007859846254</v>
      </c>
      <c r="AF43" s="361">
        <v>1998.9355370304395</v>
      </c>
      <c r="AG43" s="361">
        <v>2027.0994582120109</v>
      </c>
      <c r="AH43" s="361">
        <v>2055.8163452664753</v>
      </c>
      <c r="AI43" s="361">
        <v>2084.8498244488328</v>
      </c>
      <c r="AJ43" s="361">
        <v>2114.2689928630862</v>
      </c>
      <c r="AK43" s="361">
        <v>2144.1124151659574</v>
      </c>
      <c r="AL43" s="361">
        <v>2174.3894502726903</v>
      </c>
      <c r="AM43" s="361">
        <v>2205.0938850900843</v>
      </c>
      <c r="AN43" s="361">
        <v>2236.2429097937475</v>
      </c>
      <c r="AO43" s="361">
        <v>2267.8175585860199</v>
      </c>
      <c r="AP43" s="361">
        <v>2299.8369120600273</v>
      </c>
      <c r="AQ43" s="361">
        <v>2332.3112979194921</v>
      </c>
      <c r="AR43" s="361">
        <v>2365.246102401361</v>
      </c>
    </row>
    <row r="44" spans="1:44" x14ac:dyDescent="0.35">
      <c r="A44" s="374"/>
      <c r="B44" s="360" t="s">
        <v>2455</v>
      </c>
      <c r="C44" s="377"/>
      <c r="D44" s="367" t="s">
        <v>1651</v>
      </c>
      <c r="E44" s="367" t="s">
        <v>1652</v>
      </c>
      <c r="F44" s="369"/>
      <c r="G44" s="369">
        <v>46</v>
      </c>
      <c r="H44" s="376"/>
      <c r="I44" s="361">
        <v>1145.5684817106114</v>
      </c>
      <c r="J44" s="361">
        <v>1225.8306757612513</v>
      </c>
      <c r="K44" s="361">
        <v>1317.3371790137255</v>
      </c>
      <c r="L44" s="361">
        <v>1422.2529200962103</v>
      </c>
      <c r="M44" s="361">
        <v>1487.589976370808</v>
      </c>
      <c r="N44" s="361">
        <v>1385.7016389200473</v>
      </c>
      <c r="O44" s="361">
        <v>1436.1296019340291</v>
      </c>
      <c r="P44" s="361">
        <v>1480.2923764303123</v>
      </c>
      <c r="Q44" s="361">
        <v>1514.5129678877954</v>
      </c>
      <c r="R44" s="361">
        <v>1533.8875779240286</v>
      </c>
      <c r="S44" s="361">
        <v>1543.6100742502049</v>
      </c>
      <c r="T44" s="361">
        <v>1576.7708456695379</v>
      </c>
      <c r="U44" s="361">
        <v>1589.9106027167841</v>
      </c>
      <c r="V44" s="361">
        <v>1616.8222778537663</v>
      </c>
      <c r="W44" s="361">
        <v>1640.7150106028705</v>
      </c>
      <c r="X44" s="361">
        <v>1662.8003680780089</v>
      </c>
      <c r="Y44" s="361">
        <v>1685.3601063549554</v>
      </c>
      <c r="Z44" s="361">
        <v>1710.1663619732867</v>
      </c>
      <c r="AA44" s="361">
        <v>1733.5105773264427</v>
      </c>
      <c r="AB44" s="361">
        <v>1758.640572883133</v>
      </c>
      <c r="AC44" s="361">
        <v>1783.4587745132717</v>
      </c>
      <c r="AD44" s="361">
        <v>1808.4389331975922</v>
      </c>
      <c r="AE44" s="361">
        <v>1833.9256820935193</v>
      </c>
      <c r="AF44" s="361">
        <v>1859.9246578477682</v>
      </c>
      <c r="AG44" s="361">
        <v>1886.1323596258023</v>
      </c>
      <c r="AH44" s="361">
        <v>1912.8411715281904</v>
      </c>
      <c r="AI44" s="361">
        <v>1939.8262762910756</v>
      </c>
      <c r="AJ44" s="361">
        <v>1967.1905891021913</v>
      </c>
      <c r="AK44" s="361">
        <v>1994.972128885496</v>
      </c>
      <c r="AL44" s="361">
        <v>2023.1552570740919</v>
      </c>
      <c r="AM44" s="361">
        <v>2051.7206119386983</v>
      </c>
      <c r="AN44" s="361">
        <v>2080.6985560934554</v>
      </c>
      <c r="AO44" s="361">
        <v>2110.0735983923769</v>
      </c>
      <c r="AP44" s="361">
        <v>2139.8668797601044</v>
      </c>
      <c r="AQ44" s="361">
        <v>2170.0852306252391</v>
      </c>
      <c r="AR44" s="361">
        <v>2200.7300234296945</v>
      </c>
    </row>
    <row r="45" spans="1:44" x14ac:dyDescent="0.35">
      <c r="A45" s="374"/>
      <c r="B45" s="360" t="s">
        <v>2456</v>
      </c>
      <c r="C45" s="377"/>
      <c r="D45" s="367" t="s">
        <v>1651</v>
      </c>
      <c r="E45" s="367" t="s">
        <v>1652</v>
      </c>
      <c r="F45" s="369"/>
      <c r="G45" s="369">
        <v>47</v>
      </c>
      <c r="H45" s="376"/>
      <c r="I45" s="361">
        <v>493.71157152401713</v>
      </c>
      <c r="J45" s="361">
        <v>530.59634024881564</v>
      </c>
      <c r="K45" s="361">
        <v>572.88909726048837</v>
      </c>
      <c r="L45" s="361">
        <v>621.64369663919183</v>
      </c>
      <c r="M45" s="361">
        <v>626.93301326511357</v>
      </c>
      <c r="N45" s="361">
        <v>597.61248097690157</v>
      </c>
      <c r="O45" s="361">
        <v>619.43167196200739</v>
      </c>
      <c r="P45" s="361">
        <v>638.08709162177763</v>
      </c>
      <c r="Q45" s="361">
        <v>651.77867043764843</v>
      </c>
      <c r="R45" s="361">
        <v>658.10701493532429</v>
      </c>
      <c r="S45" s="361">
        <v>664.65355528606858</v>
      </c>
      <c r="T45" s="361">
        <v>678.73218089099362</v>
      </c>
      <c r="U45" s="361">
        <v>684.3882823984186</v>
      </c>
      <c r="V45" s="361">
        <v>695.75568922479056</v>
      </c>
      <c r="W45" s="361">
        <v>705.84769380531782</v>
      </c>
      <c r="X45" s="361">
        <v>715.30977289465989</v>
      </c>
      <c r="Y45" s="361">
        <v>725.32025553754363</v>
      </c>
      <c r="Z45" s="361">
        <v>735.93692808155174</v>
      </c>
      <c r="AA45" s="361">
        <v>745.94775883989939</v>
      </c>
      <c r="AB45" s="361">
        <v>756.72066721715851</v>
      </c>
      <c r="AC45" s="361">
        <v>767.38953836582311</v>
      </c>
      <c r="AD45" s="361">
        <v>778.15936116391129</v>
      </c>
      <c r="AE45" s="361">
        <v>789.15803911103046</v>
      </c>
      <c r="AF45" s="361">
        <v>800.32965123639065</v>
      </c>
      <c r="AG45" s="361">
        <v>811.59837778848737</v>
      </c>
      <c r="AH45" s="361">
        <v>823.08723610449033</v>
      </c>
      <c r="AI45" s="361">
        <v>834.70138565977334</v>
      </c>
      <c r="AJ45" s="361">
        <v>846.48095893621462</v>
      </c>
      <c r="AK45" s="361">
        <v>858.43723854636767</v>
      </c>
      <c r="AL45" s="361">
        <v>870.56109844755167</v>
      </c>
      <c r="AM45" s="361">
        <v>882.85160170950485</v>
      </c>
      <c r="AN45" s="361">
        <v>895.32091589568302</v>
      </c>
      <c r="AO45" s="361">
        <v>907.96180985914157</v>
      </c>
      <c r="AP45" s="361">
        <v>920.78238409403116</v>
      </c>
      <c r="AQ45" s="361">
        <v>933.785133496649</v>
      </c>
      <c r="AR45" s="361">
        <v>946.97101511294829</v>
      </c>
    </row>
    <row r="46" spans="1:44" x14ac:dyDescent="0.35">
      <c r="A46" s="374"/>
      <c r="B46" s="358" t="s">
        <v>2457</v>
      </c>
      <c r="C46" s="367"/>
      <c r="D46" s="367"/>
      <c r="E46" s="375"/>
      <c r="F46" s="369"/>
      <c r="G46" s="369"/>
      <c r="H46" s="376"/>
      <c r="I46" s="365">
        <f>SUBTOTAL(9,I42:I45)</f>
        <v>2969.6674961310468</v>
      </c>
      <c r="J46" s="365">
        <f t="shared" ref="J46:AR46" si="6">SUBTOTAL(9,J42:J45)</f>
        <v>3139.0939735108996</v>
      </c>
      <c r="K46" s="365">
        <f t="shared" si="6"/>
        <v>3328.2028817522541</v>
      </c>
      <c r="L46" s="365">
        <f t="shared" si="6"/>
        <v>3540.5711318074345</v>
      </c>
      <c r="M46" s="365">
        <f t="shared" si="6"/>
        <v>3677.8040140033345</v>
      </c>
      <c r="N46" s="365">
        <f t="shared" si="6"/>
        <v>3497.6212944130439</v>
      </c>
      <c r="O46" s="365">
        <f t="shared" si="6"/>
        <v>3608.4915920522635</v>
      </c>
      <c r="P46" s="365">
        <f t="shared" si="6"/>
        <v>3707.0650919459499</v>
      </c>
      <c r="Q46" s="365">
        <f t="shared" si="6"/>
        <v>3786.626156086626</v>
      </c>
      <c r="R46" s="365">
        <f t="shared" si="6"/>
        <v>3838.297711185256</v>
      </c>
      <c r="S46" s="365">
        <f t="shared" si="6"/>
        <v>3872.0013875934601</v>
      </c>
      <c r="T46" s="365">
        <f t="shared" si="6"/>
        <v>3950.6212071613468</v>
      </c>
      <c r="U46" s="365">
        <f t="shared" si="6"/>
        <v>3983.5430505543582</v>
      </c>
      <c r="V46" s="365">
        <f t="shared" si="6"/>
        <v>4049.1770557922246</v>
      </c>
      <c r="W46" s="365">
        <f t="shared" si="6"/>
        <v>4109.0466494653228</v>
      </c>
      <c r="X46" s="365">
        <f t="shared" si="6"/>
        <v>4165.4702358065942</v>
      </c>
      <c r="Y46" s="365">
        <f t="shared" si="6"/>
        <v>4222.725427615329</v>
      </c>
      <c r="Z46" s="365">
        <f t="shared" si="6"/>
        <v>4284.1021346191555</v>
      </c>
      <c r="AA46" s="365">
        <f t="shared" si="6"/>
        <v>4342.4612969242726</v>
      </c>
      <c r="AB46" s="365">
        <f t="shared" si="6"/>
        <v>4405.2719900390075</v>
      </c>
      <c r="AC46" s="365">
        <f t="shared" si="6"/>
        <v>4467.5886035321946</v>
      </c>
      <c r="AD46" s="365">
        <f t="shared" si="6"/>
        <v>4530.3334454938968</v>
      </c>
      <c r="AE46" s="365">
        <f t="shared" si="6"/>
        <v>4594.1845071891748</v>
      </c>
      <c r="AF46" s="365">
        <f t="shared" si="6"/>
        <v>4659.1898461145984</v>
      </c>
      <c r="AG46" s="365">
        <f t="shared" si="6"/>
        <v>4724.8301956263003</v>
      </c>
      <c r="AH46" s="365">
        <f t="shared" si="6"/>
        <v>4791.7447528991561</v>
      </c>
      <c r="AI46" s="365">
        <f t="shared" si="6"/>
        <v>4859.3774863996814</v>
      </c>
      <c r="AJ46" s="365">
        <f t="shared" si="6"/>
        <v>4927.9405409014926</v>
      </c>
      <c r="AK46" s="365">
        <f t="shared" si="6"/>
        <v>4997.5217825978207</v>
      </c>
      <c r="AL46" s="365">
        <f t="shared" si="6"/>
        <v>5068.1058057943337</v>
      </c>
      <c r="AM46" s="365">
        <f t="shared" si="6"/>
        <v>5139.6660987382875</v>
      </c>
      <c r="AN46" s="365">
        <f t="shared" si="6"/>
        <v>5212.2623817828862</v>
      </c>
      <c r="AO46" s="365">
        <f t="shared" si="6"/>
        <v>5285.8529668375386</v>
      </c>
      <c r="AP46" s="365">
        <f t="shared" si="6"/>
        <v>5360.4861759141622</v>
      </c>
      <c r="AQ46" s="365">
        <f t="shared" si="6"/>
        <v>5436.1816620413802</v>
      </c>
      <c r="AR46" s="365">
        <f t="shared" si="6"/>
        <v>5512.9471409440039</v>
      </c>
    </row>
    <row r="47" spans="1:44" x14ac:dyDescent="0.35">
      <c r="A47" s="374"/>
      <c r="B47" s="358" t="s">
        <v>1655</v>
      </c>
      <c r="C47" s="367"/>
      <c r="D47" s="367"/>
      <c r="E47" s="375"/>
      <c r="F47" s="369"/>
      <c r="G47" s="369"/>
      <c r="H47" s="376"/>
      <c r="I47" s="365">
        <f>SUBTOTAL(9,I17:I46)</f>
        <v>109315.24471674715</v>
      </c>
      <c r="J47" s="365">
        <f t="shared" ref="J47:AR47" si="7">SUBTOTAL(9,J17:J46)</f>
        <v>115204.43653518142</v>
      </c>
      <c r="K47" s="365">
        <f t="shared" si="7"/>
        <v>122019.6021652784</v>
      </c>
      <c r="L47" s="365">
        <f t="shared" si="7"/>
        <v>129471.10187956895</v>
      </c>
      <c r="M47" s="365">
        <f t="shared" si="7"/>
        <v>134218.0601050632</v>
      </c>
      <c r="N47" s="365">
        <f t="shared" si="7"/>
        <v>132894.55253974421</v>
      </c>
      <c r="O47" s="365">
        <f t="shared" si="7"/>
        <v>138193.81089266489</v>
      </c>
      <c r="P47" s="365">
        <f t="shared" si="7"/>
        <v>143293.78109313024</v>
      </c>
      <c r="Q47" s="365">
        <f t="shared" si="7"/>
        <v>147747.37052642455</v>
      </c>
      <c r="R47" s="365">
        <f t="shared" si="7"/>
        <v>152006.89232978757</v>
      </c>
      <c r="S47" s="365">
        <f t="shared" si="7"/>
        <v>156174.1488633813</v>
      </c>
      <c r="T47" s="365">
        <f t="shared" si="7"/>
        <v>161308.26852302687</v>
      </c>
      <c r="U47" s="365">
        <f t="shared" si="7"/>
        <v>233515.64881612328</v>
      </c>
      <c r="V47" s="365">
        <f t="shared" si="7"/>
        <v>233722.96585398758</v>
      </c>
      <c r="W47" s="365">
        <f t="shared" si="7"/>
        <v>246818.54413079208</v>
      </c>
      <c r="X47" s="365">
        <f t="shared" si="7"/>
        <v>249968.91135745429</v>
      </c>
      <c r="Y47" s="365">
        <f t="shared" si="7"/>
        <v>262041.07775579055</v>
      </c>
      <c r="Z47" s="365">
        <f t="shared" si="7"/>
        <v>259779.87442243492</v>
      </c>
      <c r="AA47" s="365">
        <f t="shared" si="7"/>
        <v>261349.92581750406</v>
      </c>
      <c r="AB47" s="365">
        <f t="shared" si="7"/>
        <v>262335.46562339086</v>
      </c>
      <c r="AC47" s="365">
        <f t="shared" si="7"/>
        <v>263833.53849970311</v>
      </c>
      <c r="AD47" s="365">
        <f t="shared" si="7"/>
        <v>265334.30599544541</v>
      </c>
      <c r="AE47" s="365">
        <f t="shared" si="7"/>
        <v>266847.4688070938</v>
      </c>
      <c r="AF47" s="365">
        <f t="shared" si="7"/>
        <v>269977.73374644836</v>
      </c>
      <c r="AG47" s="365">
        <f t="shared" si="7"/>
        <v>286533.86450449476</v>
      </c>
      <c r="AH47" s="365">
        <f t="shared" si="7"/>
        <v>288024.38710805139</v>
      </c>
      <c r="AI47" s="365">
        <f t="shared" si="7"/>
        <v>289603.28170120029</v>
      </c>
      <c r="AJ47" s="365">
        <f t="shared" si="7"/>
        <v>291196.32009479566</v>
      </c>
      <c r="AK47" s="365">
        <f t="shared" si="7"/>
        <v>292805.50589551526</v>
      </c>
      <c r="AL47" s="365">
        <f t="shared" si="7"/>
        <v>294431.49571932235</v>
      </c>
      <c r="AM47" s="365">
        <f t="shared" si="7"/>
        <v>296076.49546242476</v>
      </c>
      <c r="AN47" s="365">
        <f t="shared" si="7"/>
        <v>294198.06878328836</v>
      </c>
      <c r="AO47" s="365">
        <f t="shared" si="7"/>
        <v>306892.26235960895</v>
      </c>
      <c r="AP47" s="365">
        <f t="shared" si="7"/>
        <v>309503.94508594158</v>
      </c>
      <c r="AQ47" s="365">
        <f t="shared" si="7"/>
        <v>311249.44612605876</v>
      </c>
      <c r="AR47" s="365">
        <f t="shared" si="7"/>
        <v>316244.60878468346</v>
      </c>
    </row>
    <row r="48" spans="1:44" x14ac:dyDescent="0.35">
      <c r="A48" s="374"/>
      <c r="B48" s="358" t="s">
        <v>1656</v>
      </c>
      <c r="C48" s="367"/>
      <c r="D48" s="367"/>
      <c r="E48" s="375"/>
      <c r="F48" s="369"/>
      <c r="G48" s="369"/>
      <c r="H48" s="376"/>
      <c r="I48" s="362">
        <f>I11-I15-I47</f>
        <v>-19656.289472844001</v>
      </c>
      <c r="J48" s="362">
        <f t="shared" ref="J48:AR48" si="8">J11-J15-J47</f>
        <v>-40530.782816139559</v>
      </c>
      <c r="K48" s="362">
        <f t="shared" si="8"/>
        <v>-34748.544933721729</v>
      </c>
      <c r="L48" s="362">
        <f t="shared" si="8"/>
        <v>-34095.92577560163</v>
      </c>
      <c r="M48" s="362">
        <f t="shared" si="8"/>
        <v>-30785.345167626248</v>
      </c>
      <c r="N48" s="362">
        <f t="shared" si="8"/>
        <v>-33979.51276095942</v>
      </c>
      <c r="O48" s="362">
        <f t="shared" si="8"/>
        <v>-27949.216444274454</v>
      </c>
      <c r="P48" s="362">
        <f t="shared" si="8"/>
        <v>-23439.07242174467</v>
      </c>
      <c r="Q48" s="362">
        <f t="shared" si="8"/>
        <v>-43731.221436368738</v>
      </c>
      <c r="R48" s="362">
        <f t="shared" si="8"/>
        <v>-33721.878974195162</v>
      </c>
      <c r="S48" s="362">
        <f t="shared" si="8"/>
        <v>-22606.074649497896</v>
      </c>
      <c r="T48" s="362">
        <f t="shared" si="8"/>
        <v>25611.47335216793</v>
      </c>
      <c r="U48" s="362">
        <f t="shared" si="8"/>
        <v>-81799.849160336831</v>
      </c>
      <c r="V48" s="362">
        <f t="shared" si="8"/>
        <v>-7144.4950140241999</v>
      </c>
      <c r="W48" s="362">
        <f t="shared" si="8"/>
        <v>505473.1688692504</v>
      </c>
      <c r="X48" s="362">
        <f t="shared" si="8"/>
        <v>689975.80280410033</v>
      </c>
      <c r="Y48" s="362">
        <f t="shared" si="8"/>
        <v>826512.2907391967</v>
      </c>
      <c r="Z48" s="362">
        <f t="shared" si="8"/>
        <v>913224.32890986465</v>
      </c>
      <c r="AA48" s="362">
        <f t="shared" si="8"/>
        <v>959687.17527995748</v>
      </c>
      <c r="AB48" s="362">
        <f t="shared" si="8"/>
        <v>1000861.8744455222</v>
      </c>
      <c r="AC48" s="362">
        <f t="shared" si="8"/>
        <v>1042466.2394947931</v>
      </c>
      <c r="AD48" s="362">
        <f t="shared" si="8"/>
        <v>1085903.5801250357</v>
      </c>
      <c r="AE48" s="362">
        <f t="shared" si="8"/>
        <v>1134417.9197715081</v>
      </c>
      <c r="AF48" s="362">
        <f t="shared" si="8"/>
        <v>1179978.4060711642</v>
      </c>
      <c r="AG48" s="362">
        <f t="shared" si="8"/>
        <v>1194876.9522557303</v>
      </c>
      <c r="AH48" s="362">
        <f t="shared" si="8"/>
        <v>1225867.9386240537</v>
      </c>
      <c r="AI48" s="362">
        <f t="shared" si="8"/>
        <v>1257828.6337890569</v>
      </c>
      <c r="AJ48" s="362">
        <f t="shared" si="8"/>
        <v>1290805.1903562874</v>
      </c>
      <c r="AK48" s="362">
        <f t="shared" si="8"/>
        <v>1324790.3954641188</v>
      </c>
      <c r="AL48" s="362">
        <f t="shared" si="8"/>
        <v>1359758.6289180825</v>
      </c>
      <c r="AM48" s="362">
        <f t="shared" si="8"/>
        <v>1395687.5678542487</v>
      </c>
      <c r="AN48" s="362">
        <f t="shared" si="8"/>
        <v>1436128.5684611767</v>
      </c>
      <c r="AO48" s="362">
        <f t="shared" si="8"/>
        <v>1463000.6381544028</v>
      </c>
      <c r="AP48" s="362">
        <f t="shared" si="8"/>
        <v>1500965.7448788267</v>
      </c>
      <c r="AQ48" s="362">
        <f t="shared" si="8"/>
        <v>1540817.2884959194</v>
      </c>
      <c r="AR48" s="362">
        <f t="shared" si="8"/>
        <v>1319915.6579600268</v>
      </c>
    </row>
    <row r="49" spans="1:44" x14ac:dyDescent="0.35">
      <c r="A49" s="374"/>
      <c r="B49" s="363" t="s">
        <v>1657</v>
      </c>
      <c r="C49" s="367"/>
      <c r="D49" s="367"/>
      <c r="E49" s="375"/>
      <c r="F49" s="369"/>
      <c r="G49" s="369"/>
      <c r="H49" s="376"/>
      <c r="I49" s="364"/>
      <c r="J49" s="364"/>
      <c r="K49" s="364"/>
      <c r="L49" s="364"/>
      <c r="M49" s="364"/>
      <c r="N49" s="364"/>
      <c r="O49" s="364"/>
      <c r="P49" s="364"/>
      <c r="Q49" s="364"/>
      <c r="R49" s="364"/>
      <c r="S49" s="364"/>
      <c r="T49" s="364"/>
      <c r="U49" s="364"/>
      <c r="V49" s="364"/>
      <c r="W49" s="364"/>
      <c r="X49" s="364"/>
      <c r="Y49" s="364"/>
      <c r="Z49" s="364"/>
      <c r="AA49" s="364"/>
      <c r="AB49" s="364"/>
      <c r="AC49" s="364"/>
      <c r="AD49" s="364"/>
      <c r="AE49" s="364"/>
      <c r="AF49" s="364"/>
      <c r="AG49" s="364"/>
      <c r="AH49" s="364"/>
      <c r="AI49" s="364"/>
      <c r="AJ49" s="364"/>
      <c r="AK49" s="364"/>
      <c r="AL49" s="364"/>
      <c r="AM49" s="364"/>
      <c r="AN49" s="364"/>
      <c r="AO49" s="364"/>
      <c r="AP49" s="364"/>
      <c r="AQ49" s="364"/>
      <c r="AR49" s="364"/>
    </row>
    <row r="50" spans="1:44" x14ac:dyDescent="0.35">
      <c r="A50" s="374"/>
      <c r="B50" s="360" t="s">
        <v>2458</v>
      </c>
      <c r="C50" s="367"/>
      <c r="D50" s="367"/>
      <c r="E50" s="375"/>
      <c r="F50" s="369"/>
      <c r="G50" s="369">
        <v>48</v>
      </c>
      <c r="H50" s="376"/>
      <c r="I50" s="361">
        <v>13664.405589593396</v>
      </c>
      <c r="J50" s="361">
        <v>14400.554566897679</v>
      </c>
      <c r="K50" s="361">
        <v>15252.450270659803</v>
      </c>
      <c r="L50" s="361">
        <v>16183.887734946116</v>
      </c>
      <c r="M50" s="361">
        <v>16777.257513132903</v>
      </c>
      <c r="N50" s="361">
        <v>16611.819067468026</v>
      </c>
      <c r="O50" s="361">
        <v>17274.226361583118</v>
      </c>
      <c r="P50" s="361">
        <v>17911.722636641272</v>
      </c>
      <c r="Q50" s="361">
        <v>18468.421315803065</v>
      </c>
      <c r="R50" s="361">
        <v>19000.861541223447</v>
      </c>
      <c r="S50" s="361">
        <v>19521.768607922662</v>
      </c>
      <c r="T50" s="361">
        <v>20163.533565378359</v>
      </c>
      <c r="U50" s="361">
        <v>19659.59345499659</v>
      </c>
      <c r="V50" s="361">
        <v>20077.032696343944</v>
      </c>
      <c r="W50" s="361">
        <v>20455.961956791911</v>
      </c>
      <c r="X50" s="361">
        <v>20803.781568964961</v>
      </c>
      <c r="Y50" s="361">
        <v>21119.292573819726</v>
      </c>
      <c r="Z50" s="361">
        <v>21398.859267851709</v>
      </c>
      <c r="AA50" s="361">
        <v>21615.041265784548</v>
      </c>
      <c r="AB50" s="361">
        <v>21957.244632672438</v>
      </c>
      <c r="AC50" s="361">
        <v>22286.281721529929</v>
      </c>
      <c r="AD50" s="361">
        <v>22606.58768035908</v>
      </c>
      <c r="AE50" s="361">
        <v>22922.078749853052</v>
      </c>
      <c r="AF50" s="361">
        <v>23237.566330658883</v>
      </c>
      <c r="AG50" s="361">
        <v>23559.34006665014</v>
      </c>
      <c r="AH50" s="361">
        <v>23899.592356801615</v>
      </c>
      <c r="AI50" s="361">
        <v>24239.503208524224</v>
      </c>
      <c r="AJ50" s="361">
        <v>24581.316968748226</v>
      </c>
      <c r="AK50" s="361">
        <v>24926.894594216326</v>
      </c>
      <c r="AL50" s="361">
        <v>25277.737366979902</v>
      </c>
      <c r="AM50" s="361">
        <v>25634.767298336079</v>
      </c>
      <c r="AN50" s="361">
        <v>25997.967063881119</v>
      </c>
      <c r="AO50" s="361">
        <v>26365.18263762003</v>
      </c>
      <c r="AP50" s="361">
        <v>26737.176537711799</v>
      </c>
      <c r="AQ50" s="361">
        <v>27114.451962280426</v>
      </c>
      <c r="AR50" s="361">
        <v>27497.274501691641</v>
      </c>
    </row>
    <row r="51" spans="1:44" x14ac:dyDescent="0.35">
      <c r="A51" s="374"/>
      <c r="B51" s="360" t="s">
        <v>2459</v>
      </c>
      <c r="C51" s="367"/>
      <c r="D51" s="367"/>
      <c r="E51" s="375"/>
      <c r="F51" s="369"/>
      <c r="G51" s="369">
        <v>49</v>
      </c>
      <c r="H51" s="376"/>
      <c r="I51" s="361">
        <v>4554.8018631977984</v>
      </c>
      <c r="J51" s="361">
        <v>4800.1848556325594</v>
      </c>
      <c r="K51" s="361">
        <v>5084.1500902199341</v>
      </c>
      <c r="L51" s="361">
        <v>5394.6292449820385</v>
      </c>
      <c r="M51" s="361">
        <v>5592.419171044301</v>
      </c>
      <c r="N51" s="361">
        <v>5537.2730224893421</v>
      </c>
      <c r="O51" s="361">
        <v>5758.075453861039</v>
      </c>
      <c r="P51" s="361">
        <v>5970.5742122137572</v>
      </c>
      <c r="Q51" s="361">
        <v>6156.1404386010217</v>
      </c>
      <c r="R51" s="361">
        <v>6333.6205137411489</v>
      </c>
      <c r="S51" s="361">
        <v>6507.2562026408878</v>
      </c>
      <c r="T51" s="361">
        <v>6721.1778551261195</v>
      </c>
      <c r="U51" s="361">
        <v>6553.1978183321953</v>
      </c>
      <c r="V51" s="361">
        <v>6692.3442321146476</v>
      </c>
      <c r="W51" s="361">
        <v>6818.6539855973042</v>
      </c>
      <c r="X51" s="361">
        <v>6934.5938563216532</v>
      </c>
      <c r="Y51" s="361">
        <v>7039.7641912732415</v>
      </c>
      <c r="Z51" s="361">
        <v>7132.9530892839039</v>
      </c>
      <c r="AA51" s="361">
        <v>7205.0137552615151</v>
      </c>
      <c r="AB51" s="361">
        <v>7319.0815442241474</v>
      </c>
      <c r="AC51" s="361">
        <v>7428.7605738433094</v>
      </c>
      <c r="AD51" s="361">
        <v>7535.5292267863597</v>
      </c>
      <c r="AE51" s="361">
        <v>7640.6929166176851</v>
      </c>
      <c r="AF51" s="361">
        <v>7745.8554435529613</v>
      </c>
      <c r="AG51" s="361">
        <v>7853.1133555500455</v>
      </c>
      <c r="AH51" s="361">
        <v>7966.5307856005402</v>
      </c>
      <c r="AI51" s="361">
        <v>8079.8344028414076</v>
      </c>
      <c r="AJ51" s="361">
        <v>8193.7723229160747</v>
      </c>
      <c r="AK51" s="361">
        <v>8308.9648647387748</v>
      </c>
      <c r="AL51" s="361">
        <v>8425.9124556599654</v>
      </c>
      <c r="AM51" s="361">
        <v>8544.9224327786924</v>
      </c>
      <c r="AN51" s="361">
        <v>8665.9890212937044</v>
      </c>
      <c r="AO51" s="361">
        <v>8788.3942125400081</v>
      </c>
      <c r="AP51" s="361">
        <v>8912.3921792372621</v>
      </c>
      <c r="AQ51" s="361">
        <v>9038.1506540934715</v>
      </c>
      <c r="AR51" s="361">
        <v>9165.7581672305423</v>
      </c>
    </row>
    <row r="52" spans="1:44" x14ac:dyDescent="0.35">
      <c r="A52" s="374"/>
      <c r="B52" s="358" t="s">
        <v>2460</v>
      </c>
      <c r="C52" s="367"/>
      <c r="D52" s="367"/>
      <c r="E52" s="375"/>
      <c r="F52" s="369"/>
      <c r="G52" s="369"/>
      <c r="H52" s="376"/>
      <c r="I52" s="362">
        <f>SUM(I49:I51)</f>
        <v>18219.207452791194</v>
      </c>
      <c r="J52" s="362">
        <f t="shared" ref="J52:AR52" si="9">SUM(J49:J51)</f>
        <v>19200.739422530238</v>
      </c>
      <c r="K52" s="362">
        <f t="shared" si="9"/>
        <v>20336.600360879736</v>
      </c>
      <c r="L52" s="362">
        <f t="shared" si="9"/>
        <v>21578.516979928154</v>
      </c>
      <c r="M52" s="362">
        <f t="shared" si="9"/>
        <v>22369.676684177204</v>
      </c>
      <c r="N52" s="362">
        <f t="shared" si="9"/>
        <v>22149.092089957368</v>
      </c>
      <c r="O52" s="362">
        <f t="shared" si="9"/>
        <v>23032.301815444156</v>
      </c>
      <c r="P52" s="362">
        <f t="shared" si="9"/>
        <v>23882.296848855029</v>
      </c>
      <c r="Q52" s="362">
        <f t="shared" si="9"/>
        <v>24624.561754404087</v>
      </c>
      <c r="R52" s="362">
        <f t="shared" si="9"/>
        <v>25334.482054964596</v>
      </c>
      <c r="S52" s="362">
        <f t="shared" si="9"/>
        <v>26029.024810563551</v>
      </c>
      <c r="T52" s="362">
        <f t="shared" si="9"/>
        <v>26884.711420504478</v>
      </c>
      <c r="U52" s="362">
        <f t="shared" si="9"/>
        <v>26212.791273328785</v>
      </c>
      <c r="V52" s="362">
        <f t="shared" si="9"/>
        <v>26769.376928458591</v>
      </c>
      <c r="W52" s="362">
        <f t="shared" si="9"/>
        <v>27274.615942389217</v>
      </c>
      <c r="X52" s="362">
        <f t="shared" si="9"/>
        <v>27738.375425286613</v>
      </c>
      <c r="Y52" s="362">
        <f t="shared" si="9"/>
        <v>28159.056765092966</v>
      </c>
      <c r="Z52" s="362">
        <f t="shared" si="9"/>
        <v>28531.812357135612</v>
      </c>
      <c r="AA52" s="362">
        <f t="shared" si="9"/>
        <v>28820.055021046064</v>
      </c>
      <c r="AB52" s="362">
        <f t="shared" si="9"/>
        <v>29276.326176896586</v>
      </c>
      <c r="AC52" s="362">
        <f t="shared" si="9"/>
        <v>29715.042295373238</v>
      </c>
      <c r="AD52" s="362">
        <f t="shared" si="9"/>
        <v>30142.116907145439</v>
      </c>
      <c r="AE52" s="362">
        <f t="shared" si="9"/>
        <v>30562.771666470737</v>
      </c>
      <c r="AF52" s="362">
        <f t="shared" si="9"/>
        <v>30983.421774211845</v>
      </c>
      <c r="AG52" s="362">
        <f t="shared" si="9"/>
        <v>31412.453422200186</v>
      </c>
      <c r="AH52" s="362">
        <f t="shared" si="9"/>
        <v>31866.123142402153</v>
      </c>
      <c r="AI52" s="362">
        <f t="shared" si="9"/>
        <v>32319.33761136563</v>
      </c>
      <c r="AJ52" s="362">
        <f t="shared" si="9"/>
        <v>32775.089291664299</v>
      </c>
      <c r="AK52" s="362">
        <f t="shared" si="9"/>
        <v>33235.859458955099</v>
      </c>
      <c r="AL52" s="362">
        <f t="shared" si="9"/>
        <v>33703.649822639869</v>
      </c>
      <c r="AM52" s="362">
        <f t="shared" si="9"/>
        <v>34179.68973111477</v>
      </c>
      <c r="AN52" s="362">
        <f t="shared" si="9"/>
        <v>34663.956085174825</v>
      </c>
      <c r="AO52" s="362">
        <f t="shared" si="9"/>
        <v>35153.57685016004</v>
      </c>
      <c r="AP52" s="362">
        <f t="shared" si="9"/>
        <v>35649.568716949063</v>
      </c>
      <c r="AQ52" s="362">
        <f t="shared" si="9"/>
        <v>36152.602616373901</v>
      </c>
      <c r="AR52" s="362">
        <f t="shared" si="9"/>
        <v>36663.032668922184</v>
      </c>
    </row>
    <row r="53" spans="1:44" x14ac:dyDescent="0.35">
      <c r="A53" s="374"/>
      <c r="B53" s="363" t="s">
        <v>2461</v>
      </c>
      <c r="C53" s="367"/>
      <c r="D53" s="367"/>
      <c r="E53" s="375"/>
      <c r="F53" s="369"/>
      <c r="G53" s="369"/>
      <c r="H53" s="376"/>
      <c r="I53" s="364"/>
      <c r="J53" s="364"/>
      <c r="K53" s="364"/>
      <c r="L53" s="364"/>
      <c r="M53" s="364"/>
      <c r="N53" s="364"/>
      <c r="O53" s="364"/>
      <c r="P53" s="364"/>
      <c r="Q53" s="364"/>
      <c r="R53" s="364"/>
      <c r="S53" s="364"/>
      <c r="T53" s="364"/>
      <c r="U53" s="364"/>
      <c r="V53" s="364"/>
      <c r="W53" s="364"/>
      <c r="X53" s="364"/>
      <c r="Y53" s="364"/>
      <c r="Z53" s="364"/>
      <c r="AA53" s="364"/>
      <c r="AB53" s="364"/>
      <c r="AC53" s="364"/>
      <c r="AD53" s="364"/>
      <c r="AE53" s="364"/>
      <c r="AF53" s="364"/>
      <c r="AG53" s="364"/>
      <c r="AH53" s="364"/>
      <c r="AI53" s="364"/>
      <c r="AJ53" s="364"/>
      <c r="AK53" s="364"/>
      <c r="AL53" s="364"/>
      <c r="AM53" s="364"/>
      <c r="AN53" s="364"/>
      <c r="AO53" s="364"/>
      <c r="AP53" s="364"/>
      <c r="AQ53" s="364"/>
      <c r="AR53" s="364"/>
    </row>
    <row r="54" spans="1:44" x14ac:dyDescent="0.35">
      <c r="A54" s="374"/>
      <c r="B54" s="360" t="s">
        <v>2462</v>
      </c>
      <c r="C54" s="367"/>
      <c r="D54" s="367"/>
      <c r="E54" s="375"/>
      <c r="F54" s="369"/>
      <c r="G54" s="369">
        <v>50</v>
      </c>
      <c r="H54" s="376"/>
      <c r="I54" s="361">
        <v>2913.1821575666531</v>
      </c>
      <c r="J54" s="361">
        <v>2992.0371875951732</v>
      </c>
      <c r="K54" s="361">
        <v>2997.3663951283402</v>
      </c>
      <c r="L54" s="361">
        <v>3149.9330699747356</v>
      </c>
      <c r="M54" s="361">
        <v>3179.8376797517863</v>
      </c>
      <c r="N54" s="361">
        <v>3331.2240692248565</v>
      </c>
      <c r="O54" s="361">
        <v>3503.7439306382635</v>
      </c>
      <c r="P54" s="361">
        <v>3559.7750266412972</v>
      </c>
      <c r="Q54" s="361">
        <v>3609.4728290162329</v>
      </c>
      <c r="R54" s="361">
        <v>3815.598952402443</v>
      </c>
      <c r="S54" s="361">
        <v>3944.1624840089607</v>
      </c>
      <c r="T54" s="361">
        <v>4143.428076722942</v>
      </c>
      <c r="U54" s="361">
        <v>2476.4067714384728</v>
      </c>
      <c r="V54" s="361">
        <v>2476.4067714384728</v>
      </c>
      <c r="W54" s="361">
        <v>2476.4067714384728</v>
      </c>
      <c r="X54" s="361">
        <v>2476.4067714384728</v>
      </c>
      <c r="Y54" s="361">
        <v>2615.2956603273619</v>
      </c>
      <c r="Z54" s="361">
        <v>2615.2956603273619</v>
      </c>
      <c r="AA54" s="361">
        <v>2615.2956603273619</v>
      </c>
      <c r="AB54" s="361">
        <v>2615.2956603273619</v>
      </c>
      <c r="AC54" s="361">
        <v>2615.2956603273619</v>
      </c>
      <c r="AD54" s="361">
        <v>2615.2956603273619</v>
      </c>
      <c r="AE54" s="361">
        <v>2615.2956603273619</v>
      </c>
      <c r="AF54" s="361">
        <v>2615.2956603273619</v>
      </c>
      <c r="AG54" s="361">
        <v>2615.2956603273619</v>
      </c>
      <c r="AH54" s="361">
        <v>2615.2956603273619</v>
      </c>
      <c r="AI54" s="361">
        <v>2615.2956603273619</v>
      </c>
      <c r="AJ54" s="361">
        <v>2615.2956603273619</v>
      </c>
      <c r="AK54" s="361">
        <v>2615.2956603273619</v>
      </c>
      <c r="AL54" s="361">
        <v>2615.2956603273619</v>
      </c>
      <c r="AM54" s="361">
        <v>2615.2956603273619</v>
      </c>
      <c r="AN54" s="361">
        <v>2615.2956603273619</v>
      </c>
      <c r="AO54" s="361">
        <v>2615.2956603273619</v>
      </c>
      <c r="AP54" s="361">
        <v>2615.2956603273619</v>
      </c>
      <c r="AQ54" s="361">
        <v>2615.2956603273619</v>
      </c>
      <c r="AR54" s="361">
        <v>2615.2956603273619</v>
      </c>
    </row>
    <row r="55" spans="1:44" x14ac:dyDescent="0.35">
      <c r="A55" s="374"/>
      <c r="B55" s="360" t="s">
        <v>2463</v>
      </c>
      <c r="C55" s="367"/>
      <c r="D55" s="367"/>
      <c r="E55" s="375"/>
      <c r="F55" s="369"/>
      <c r="G55" s="369">
        <v>51</v>
      </c>
      <c r="H55" s="376"/>
      <c r="I55" s="361">
        <v>9352.8485789432034</v>
      </c>
      <c r="J55" s="361">
        <v>10791.946780521275</v>
      </c>
      <c r="K55" s="361">
        <v>12533.255604430744</v>
      </c>
      <c r="L55" s="361">
        <v>13590.2392813612</v>
      </c>
      <c r="M55" s="361">
        <v>13589.740266571735</v>
      </c>
      <c r="N55" s="361">
        <v>12570.186407483914</v>
      </c>
      <c r="O55" s="361">
        <v>13245.827351477461</v>
      </c>
      <c r="P55" s="361">
        <v>13761.142271378261</v>
      </c>
      <c r="Q55" s="361">
        <v>14018.99847143724</v>
      </c>
      <c r="R55" s="361">
        <v>14109.037901353207</v>
      </c>
      <c r="S55" s="361">
        <v>14218.090404657318</v>
      </c>
      <c r="T55" s="361">
        <v>14564.150244063734</v>
      </c>
      <c r="U55" s="361">
        <v>6875</v>
      </c>
      <c r="V55" s="361">
        <v>6875</v>
      </c>
      <c r="W55" s="361">
        <v>6875</v>
      </c>
      <c r="X55" s="361">
        <v>6875</v>
      </c>
      <c r="Y55" s="361">
        <v>6875</v>
      </c>
      <c r="Z55" s="361">
        <v>6875</v>
      </c>
      <c r="AA55" s="361">
        <v>6875</v>
      </c>
      <c r="AB55" s="361">
        <v>6875</v>
      </c>
      <c r="AC55" s="361">
        <v>6875</v>
      </c>
      <c r="AD55" s="361">
        <v>6875</v>
      </c>
      <c r="AE55" s="361">
        <v>6875</v>
      </c>
      <c r="AF55" s="361">
        <v>6875</v>
      </c>
      <c r="AG55" s="361">
        <v>6875</v>
      </c>
      <c r="AH55" s="361">
        <v>6875</v>
      </c>
      <c r="AI55" s="361">
        <v>6875</v>
      </c>
      <c r="AJ55" s="361">
        <v>6875</v>
      </c>
      <c r="AK55" s="361">
        <v>6875</v>
      </c>
      <c r="AL55" s="361">
        <v>6875</v>
      </c>
      <c r="AM55" s="361">
        <v>6875</v>
      </c>
      <c r="AN55" s="361">
        <v>6875</v>
      </c>
      <c r="AO55" s="361">
        <v>6875</v>
      </c>
      <c r="AP55" s="361">
        <v>6875</v>
      </c>
      <c r="AQ55" s="361">
        <v>6875</v>
      </c>
      <c r="AR55" s="361">
        <v>6875</v>
      </c>
    </row>
    <row r="56" spans="1:44" x14ac:dyDescent="0.35">
      <c r="A56" s="374"/>
      <c r="B56" s="366" t="s">
        <v>1664</v>
      </c>
      <c r="C56" s="367"/>
      <c r="D56" s="367"/>
      <c r="E56" s="375"/>
      <c r="F56" s="369"/>
      <c r="G56" s="369"/>
      <c r="H56" s="376"/>
      <c r="I56" s="362">
        <f>SUM(I53:I55)</f>
        <v>12266.030736509856</v>
      </c>
      <c r="J56" s="362">
        <f t="shared" ref="J56:AR56" si="10">SUM(J53:J55)</f>
        <v>13783.983968116449</v>
      </c>
      <c r="K56" s="362">
        <f t="shared" si="10"/>
        <v>15530.621999559084</v>
      </c>
      <c r="L56" s="362">
        <f t="shared" si="10"/>
        <v>16740.172351335936</v>
      </c>
      <c r="M56" s="362">
        <f t="shared" si="10"/>
        <v>16769.577946323519</v>
      </c>
      <c r="N56" s="362">
        <f t="shared" si="10"/>
        <v>15901.41047670877</v>
      </c>
      <c r="O56" s="362">
        <f t="shared" si="10"/>
        <v>16749.571282115725</v>
      </c>
      <c r="P56" s="362">
        <f t="shared" si="10"/>
        <v>17320.917298019558</v>
      </c>
      <c r="Q56" s="362">
        <f t="shared" si="10"/>
        <v>17628.471300453471</v>
      </c>
      <c r="R56" s="362">
        <f t="shared" si="10"/>
        <v>17924.636853755652</v>
      </c>
      <c r="S56" s="362">
        <f t="shared" si="10"/>
        <v>18162.252888666277</v>
      </c>
      <c r="T56" s="362">
        <f t="shared" si="10"/>
        <v>18707.578320786677</v>
      </c>
      <c r="U56" s="362">
        <f t="shared" si="10"/>
        <v>9351.4067714384728</v>
      </c>
      <c r="V56" s="362">
        <f t="shared" si="10"/>
        <v>9351.4067714384728</v>
      </c>
      <c r="W56" s="362">
        <f t="shared" si="10"/>
        <v>9351.4067714384728</v>
      </c>
      <c r="X56" s="362">
        <f t="shared" si="10"/>
        <v>9351.4067714384728</v>
      </c>
      <c r="Y56" s="362">
        <f t="shared" si="10"/>
        <v>9490.2956603273615</v>
      </c>
      <c r="Z56" s="362">
        <f t="shared" si="10"/>
        <v>9490.2956603273615</v>
      </c>
      <c r="AA56" s="362">
        <f t="shared" si="10"/>
        <v>9490.2956603273615</v>
      </c>
      <c r="AB56" s="362">
        <f t="shared" si="10"/>
        <v>9490.2956603273615</v>
      </c>
      <c r="AC56" s="362">
        <f t="shared" si="10"/>
        <v>9490.2956603273615</v>
      </c>
      <c r="AD56" s="362">
        <f t="shared" si="10"/>
        <v>9490.2956603273615</v>
      </c>
      <c r="AE56" s="362">
        <f t="shared" si="10"/>
        <v>9490.2956603273615</v>
      </c>
      <c r="AF56" s="362">
        <f t="shared" si="10"/>
        <v>9490.2956603273615</v>
      </c>
      <c r="AG56" s="362">
        <f t="shared" si="10"/>
        <v>9490.2956603273615</v>
      </c>
      <c r="AH56" s="362">
        <f t="shared" si="10"/>
        <v>9490.2956603273615</v>
      </c>
      <c r="AI56" s="362">
        <f t="shared" si="10"/>
        <v>9490.2956603273615</v>
      </c>
      <c r="AJ56" s="362">
        <f t="shared" si="10"/>
        <v>9490.2956603273615</v>
      </c>
      <c r="AK56" s="362">
        <f t="shared" si="10"/>
        <v>9490.2956603273615</v>
      </c>
      <c r="AL56" s="362">
        <f t="shared" si="10"/>
        <v>9490.2956603273615</v>
      </c>
      <c r="AM56" s="362">
        <f t="shared" si="10"/>
        <v>9490.2956603273615</v>
      </c>
      <c r="AN56" s="362">
        <f t="shared" si="10"/>
        <v>9490.2956603273615</v>
      </c>
      <c r="AO56" s="362">
        <f t="shared" si="10"/>
        <v>9490.2956603273615</v>
      </c>
      <c r="AP56" s="362">
        <f t="shared" si="10"/>
        <v>9490.2956603273615</v>
      </c>
      <c r="AQ56" s="362">
        <f t="shared" si="10"/>
        <v>9490.2956603273615</v>
      </c>
      <c r="AR56" s="362">
        <f t="shared" si="10"/>
        <v>9490.2956603273615</v>
      </c>
    </row>
    <row r="57" spans="1:44" x14ac:dyDescent="0.35">
      <c r="A57" s="374"/>
      <c r="B57" s="366" t="s">
        <v>1665</v>
      </c>
      <c r="C57" s="367"/>
      <c r="D57" s="367"/>
      <c r="E57" s="375"/>
      <c r="F57" s="369"/>
      <c r="G57" s="369"/>
      <c r="H57" s="376"/>
      <c r="I57" s="362">
        <f>I52-I56</f>
        <v>5953.1767162813376</v>
      </c>
      <c r="J57" s="362">
        <f t="shared" ref="J57:AR57" si="11">J52-J56</f>
        <v>5416.7554544137893</v>
      </c>
      <c r="K57" s="362">
        <f t="shared" si="11"/>
        <v>4805.9783613206528</v>
      </c>
      <c r="L57" s="362">
        <f t="shared" si="11"/>
        <v>4838.3446285922182</v>
      </c>
      <c r="M57" s="362">
        <f t="shared" si="11"/>
        <v>5600.0987378536847</v>
      </c>
      <c r="N57" s="362">
        <f t="shared" si="11"/>
        <v>6247.6816132485983</v>
      </c>
      <c r="O57" s="362">
        <f t="shared" si="11"/>
        <v>6282.7305333284312</v>
      </c>
      <c r="P57" s="362">
        <f t="shared" si="11"/>
        <v>6561.3795508354706</v>
      </c>
      <c r="Q57" s="362">
        <f t="shared" si="11"/>
        <v>6996.0904539506155</v>
      </c>
      <c r="R57" s="362">
        <f t="shared" si="11"/>
        <v>7409.8452012089438</v>
      </c>
      <c r="S57" s="362">
        <f t="shared" si="11"/>
        <v>7866.7719218972743</v>
      </c>
      <c r="T57" s="362">
        <f t="shared" si="11"/>
        <v>8177.1330997178011</v>
      </c>
      <c r="U57" s="362">
        <f t="shared" si="11"/>
        <v>16861.384501890312</v>
      </c>
      <c r="V57" s="362">
        <f t="shared" si="11"/>
        <v>17417.970157020118</v>
      </c>
      <c r="W57" s="362">
        <f t="shared" si="11"/>
        <v>17923.209170950744</v>
      </c>
      <c r="X57" s="362">
        <f t="shared" si="11"/>
        <v>18386.96865384814</v>
      </c>
      <c r="Y57" s="362">
        <f t="shared" si="11"/>
        <v>18668.761104765603</v>
      </c>
      <c r="Z57" s="362">
        <f t="shared" si="11"/>
        <v>19041.516696808249</v>
      </c>
      <c r="AA57" s="362">
        <f t="shared" si="11"/>
        <v>19329.759360718701</v>
      </c>
      <c r="AB57" s="362">
        <f t="shared" si="11"/>
        <v>19786.030516569226</v>
      </c>
      <c r="AC57" s="362">
        <f t="shared" si="11"/>
        <v>20224.746635045878</v>
      </c>
      <c r="AD57" s="362">
        <f t="shared" si="11"/>
        <v>20651.821246818079</v>
      </c>
      <c r="AE57" s="362">
        <f t="shared" si="11"/>
        <v>21072.476006143377</v>
      </c>
      <c r="AF57" s="362">
        <f t="shared" si="11"/>
        <v>21493.126113884486</v>
      </c>
      <c r="AG57" s="362">
        <f t="shared" si="11"/>
        <v>21922.157761872826</v>
      </c>
      <c r="AH57" s="362">
        <f t="shared" si="11"/>
        <v>22375.82748207479</v>
      </c>
      <c r="AI57" s="362">
        <f t="shared" si="11"/>
        <v>22829.041951038271</v>
      </c>
      <c r="AJ57" s="362">
        <f t="shared" si="11"/>
        <v>23284.793631336936</v>
      </c>
      <c r="AK57" s="362">
        <f t="shared" si="11"/>
        <v>23745.563798627736</v>
      </c>
      <c r="AL57" s="362">
        <f t="shared" si="11"/>
        <v>24213.354162312506</v>
      </c>
      <c r="AM57" s="362">
        <f t="shared" si="11"/>
        <v>24689.394070787406</v>
      </c>
      <c r="AN57" s="362">
        <f t="shared" si="11"/>
        <v>25173.660424847461</v>
      </c>
      <c r="AO57" s="362">
        <f t="shared" si="11"/>
        <v>25663.281189832676</v>
      </c>
      <c r="AP57" s="362">
        <f t="shared" si="11"/>
        <v>26159.2730566217</v>
      </c>
      <c r="AQ57" s="362">
        <f t="shared" si="11"/>
        <v>26662.306956046537</v>
      </c>
      <c r="AR57" s="362">
        <f t="shared" si="11"/>
        <v>27172.737008594821</v>
      </c>
    </row>
    <row r="58" spans="1:44" x14ac:dyDescent="0.35">
      <c r="A58" s="374"/>
      <c r="B58" s="366" t="s">
        <v>1666</v>
      </c>
      <c r="C58" s="367"/>
      <c r="D58" s="367"/>
      <c r="E58" s="375"/>
      <c r="F58" s="369"/>
      <c r="G58" s="369"/>
      <c r="H58" s="376"/>
      <c r="I58" s="362">
        <f>I48+I57</f>
        <v>-13703.112756562663</v>
      </c>
      <c r="J58" s="362">
        <f>J48+J57</f>
        <v>-35114.02736172577</v>
      </c>
      <c r="K58" s="362">
        <f t="shared" ref="K58:AR58" si="12">K48+K57</f>
        <v>-29942.566572401076</v>
      </c>
      <c r="L58" s="362">
        <f>L48+L57</f>
        <v>-29257.581147009412</v>
      </c>
      <c r="M58" s="362">
        <f t="shared" si="12"/>
        <v>-25185.246429772564</v>
      </c>
      <c r="N58" s="362">
        <f t="shared" si="12"/>
        <v>-27731.831147710822</v>
      </c>
      <c r="O58" s="362">
        <f t="shared" si="12"/>
        <v>-21666.485910946023</v>
      </c>
      <c r="P58" s="362">
        <f t="shared" si="12"/>
        <v>-16877.692870909199</v>
      </c>
      <c r="Q58" s="362">
        <f t="shared" si="12"/>
        <v>-36735.130982418123</v>
      </c>
      <c r="R58" s="362">
        <f t="shared" si="12"/>
        <v>-26312.033772986219</v>
      </c>
      <c r="S58" s="362">
        <f t="shared" si="12"/>
        <v>-14739.302727600621</v>
      </c>
      <c r="T58" s="362">
        <f t="shared" si="12"/>
        <v>33788.606451885731</v>
      </c>
      <c r="U58" s="362">
        <f t="shared" si="12"/>
        <v>-64938.464658446523</v>
      </c>
      <c r="V58" s="362">
        <f t="shared" si="12"/>
        <v>10273.475142995918</v>
      </c>
      <c r="W58" s="362">
        <f t="shared" si="12"/>
        <v>523396.37804020115</v>
      </c>
      <c r="X58" s="362">
        <f t="shared" si="12"/>
        <v>708362.77145794849</v>
      </c>
      <c r="Y58" s="362">
        <f t="shared" si="12"/>
        <v>845181.05184396228</v>
      </c>
      <c r="Z58" s="362">
        <f t="shared" si="12"/>
        <v>932265.84560667293</v>
      </c>
      <c r="AA58" s="362">
        <f t="shared" si="12"/>
        <v>979016.93464067613</v>
      </c>
      <c r="AB58" s="362">
        <f t="shared" si="12"/>
        <v>1020647.9049620915</v>
      </c>
      <c r="AC58" s="362">
        <f t="shared" si="12"/>
        <v>1062690.986129839</v>
      </c>
      <c r="AD58" s="362">
        <f t="shared" si="12"/>
        <v>1106555.4013718539</v>
      </c>
      <c r="AE58" s="362">
        <f t="shared" si="12"/>
        <v>1155490.3957776516</v>
      </c>
      <c r="AF58" s="362">
        <f t="shared" si="12"/>
        <v>1201471.5321850486</v>
      </c>
      <c r="AG58" s="362">
        <f t="shared" si="12"/>
        <v>1216799.110017603</v>
      </c>
      <c r="AH58" s="362">
        <f t="shared" si="12"/>
        <v>1248243.7661061285</v>
      </c>
      <c r="AI58" s="362">
        <f t="shared" si="12"/>
        <v>1280657.6757400951</v>
      </c>
      <c r="AJ58" s="362">
        <f t="shared" si="12"/>
        <v>1314089.9839876243</v>
      </c>
      <c r="AK58" s="362">
        <f t="shared" si="12"/>
        <v>1348535.9592627466</v>
      </c>
      <c r="AL58" s="362">
        <f t="shared" si="12"/>
        <v>1383971.983080395</v>
      </c>
      <c r="AM58" s="362">
        <f t="shared" si="12"/>
        <v>1420376.961925036</v>
      </c>
      <c r="AN58" s="362">
        <f t="shared" si="12"/>
        <v>1461302.2288860241</v>
      </c>
      <c r="AO58" s="362">
        <f t="shared" si="12"/>
        <v>1488663.9193442354</v>
      </c>
      <c r="AP58" s="362">
        <f t="shared" si="12"/>
        <v>1527125.0179354483</v>
      </c>
      <c r="AQ58" s="362">
        <f t="shared" si="12"/>
        <v>1567479.5954519659</v>
      </c>
      <c r="AR58" s="362">
        <f t="shared" si="12"/>
        <v>1347088.3949686217</v>
      </c>
    </row>
    <row r="59" spans="1:44" x14ac:dyDescent="0.35">
      <c r="A59" s="374"/>
      <c r="B59" s="378"/>
      <c r="C59" s="375"/>
      <c r="D59" s="375"/>
      <c r="E59" s="375"/>
      <c r="F59" s="369"/>
      <c r="G59" s="369"/>
      <c r="H59" s="376"/>
      <c r="I59" s="364"/>
      <c r="J59" s="364"/>
      <c r="K59" s="364"/>
      <c r="L59" s="364"/>
      <c r="M59" s="364"/>
      <c r="N59" s="364"/>
      <c r="O59" s="364"/>
      <c r="P59" s="364"/>
      <c r="Q59" s="364"/>
      <c r="R59" s="364"/>
      <c r="S59" s="364"/>
      <c r="T59" s="364"/>
      <c r="U59" s="364"/>
      <c r="V59" s="364"/>
      <c r="W59" s="364"/>
      <c r="X59" s="364"/>
      <c r="Y59" s="364"/>
      <c r="Z59" s="364"/>
      <c r="AA59" s="364"/>
      <c r="AB59" s="364"/>
      <c r="AC59" s="364"/>
      <c r="AD59" s="364"/>
      <c r="AE59" s="364"/>
      <c r="AF59" s="364"/>
      <c r="AG59" s="364"/>
      <c r="AH59" s="364"/>
      <c r="AI59" s="364"/>
      <c r="AJ59" s="364"/>
      <c r="AK59" s="364"/>
      <c r="AL59" s="364"/>
      <c r="AM59" s="364"/>
      <c r="AN59" s="364"/>
      <c r="AO59" s="364"/>
      <c r="AP59" s="364"/>
      <c r="AQ59" s="364"/>
      <c r="AR59" s="364"/>
    </row>
    <row r="60" spans="1:44" x14ac:dyDescent="0.35">
      <c r="A60" s="374"/>
      <c r="B60" s="379" t="s">
        <v>1667</v>
      </c>
      <c r="C60" s="375"/>
      <c r="D60" s="375"/>
      <c r="E60" s="375"/>
      <c r="F60" s="369"/>
      <c r="G60" s="369"/>
      <c r="H60" s="376"/>
      <c r="I60" s="364"/>
      <c r="J60" s="364"/>
      <c r="K60" s="364"/>
      <c r="L60" s="364"/>
      <c r="M60" s="364"/>
      <c r="N60" s="364"/>
      <c r="O60" s="364"/>
      <c r="P60" s="364"/>
      <c r="Q60" s="364"/>
      <c r="R60" s="364"/>
      <c r="S60" s="364"/>
      <c r="T60" s="364"/>
      <c r="U60" s="364"/>
      <c r="V60" s="364"/>
      <c r="W60" s="364"/>
      <c r="X60" s="364"/>
      <c r="Y60" s="364"/>
      <c r="Z60" s="364"/>
      <c r="AA60" s="364"/>
      <c r="AB60" s="364"/>
      <c r="AC60" s="364"/>
      <c r="AD60" s="364"/>
      <c r="AE60" s="364"/>
      <c r="AF60" s="364"/>
      <c r="AG60" s="364"/>
      <c r="AH60" s="364"/>
      <c r="AI60" s="364"/>
      <c r="AJ60" s="364"/>
      <c r="AK60" s="364"/>
      <c r="AL60" s="364"/>
      <c r="AM60" s="364"/>
      <c r="AN60" s="364"/>
      <c r="AO60" s="364"/>
      <c r="AP60" s="364"/>
      <c r="AQ60" s="364"/>
      <c r="AR60" s="364"/>
    </row>
    <row r="61" spans="1:44" x14ac:dyDescent="0.35">
      <c r="A61" s="374"/>
      <c r="B61" s="380" t="s">
        <v>1610</v>
      </c>
      <c r="C61" s="375"/>
      <c r="D61" s="375"/>
      <c r="E61" s="375"/>
      <c r="F61" s="369"/>
      <c r="G61" s="369"/>
      <c r="H61" s="376"/>
      <c r="I61" s="381">
        <v>0</v>
      </c>
      <c r="J61" s="381">
        <v>0</v>
      </c>
      <c r="K61" s="381">
        <v>0</v>
      </c>
      <c r="L61" s="381">
        <v>0</v>
      </c>
      <c r="M61" s="381">
        <v>0</v>
      </c>
      <c r="N61" s="381">
        <v>0</v>
      </c>
      <c r="O61" s="381">
        <v>0</v>
      </c>
      <c r="P61" s="381">
        <v>0</v>
      </c>
      <c r="Q61" s="381">
        <v>0</v>
      </c>
      <c r="R61" s="381">
        <v>0</v>
      </c>
      <c r="S61" s="381">
        <v>0</v>
      </c>
      <c r="T61" s="381">
        <v>0</v>
      </c>
      <c r="U61" s="381">
        <v>0</v>
      </c>
      <c r="V61" s="381">
        <v>0</v>
      </c>
      <c r="W61" s="381">
        <v>0</v>
      </c>
      <c r="X61" s="381">
        <v>0</v>
      </c>
      <c r="Y61" s="381">
        <v>0</v>
      </c>
      <c r="Z61" s="381">
        <v>0</v>
      </c>
      <c r="AA61" s="381">
        <v>0</v>
      </c>
      <c r="AB61" s="381">
        <v>0</v>
      </c>
      <c r="AC61" s="381">
        <v>0</v>
      </c>
      <c r="AD61" s="381">
        <v>0</v>
      </c>
      <c r="AE61" s="381">
        <v>0</v>
      </c>
      <c r="AF61" s="381">
        <v>0</v>
      </c>
      <c r="AG61" s="381">
        <v>0</v>
      </c>
      <c r="AH61" s="381">
        <v>0</v>
      </c>
      <c r="AI61" s="381">
        <v>0</v>
      </c>
      <c r="AJ61" s="381">
        <v>0</v>
      </c>
      <c r="AK61" s="381">
        <v>0</v>
      </c>
      <c r="AL61" s="381">
        <v>0</v>
      </c>
      <c r="AM61" s="381">
        <v>0</v>
      </c>
      <c r="AN61" s="381">
        <v>0</v>
      </c>
      <c r="AO61" s="381">
        <v>0</v>
      </c>
      <c r="AP61" s="381">
        <v>0</v>
      </c>
      <c r="AQ61" s="381">
        <v>0</v>
      </c>
      <c r="AR61" s="381">
        <v>0</v>
      </c>
    </row>
    <row r="62" spans="1:44" x14ac:dyDescent="0.35">
      <c r="A62" s="374"/>
      <c r="B62" s="380" t="s">
        <v>1668</v>
      </c>
      <c r="C62" s="375"/>
      <c r="D62" s="375"/>
      <c r="E62" s="375"/>
      <c r="F62" s="369"/>
      <c r="G62" s="369"/>
      <c r="H62" s="376"/>
      <c r="I62" s="381">
        <v>0</v>
      </c>
      <c r="J62" s="381">
        <v>0</v>
      </c>
      <c r="K62" s="381">
        <v>0</v>
      </c>
      <c r="L62" s="381">
        <v>0</v>
      </c>
      <c r="M62" s="381">
        <v>0</v>
      </c>
      <c r="N62" s="381">
        <v>0</v>
      </c>
      <c r="O62" s="381">
        <v>0</v>
      </c>
      <c r="P62" s="381">
        <v>0</v>
      </c>
      <c r="Q62" s="381">
        <v>0</v>
      </c>
      <c r="R62" s="381">
        <v>0</v>
      </c>
      <c r="S62" s="381">
        <v>0</v>
      </c>
      <c r="T62" s="381">
        <v>0</v>
      </c>
      <c r="U62" s="381">
        <v>0</v>
      </c>
      <c r="V62" s="381">
        <v>0</v>
      </c>
      <c r="W62" s="381">
        <v>0</v>
      </c>
      <c r="X62" s="381">
        <v>0</v>
      </c>
      <c r="Y62" s="381">
        <v>0</v>
      </c>
      <c r="Z62" s="381">
        <v>0</v>
      </c>
      <c r="AA62" s="381">
        <v>0</v>
      </c>
      <c r="AB62" s="381">
        <v>0</v>
      </c>
      <c r="AC62" s="381">
        <v>0</v>
      </c>
      <c r="AD62" s="381">
        <v>0</v>
      </c>
      <c r="AE62" s="381">
        <v>0</v>
      </c>
      <c r="AF62" s="381">
        <v>0</v>
      </c>
      <c r="AG62" s="381">
        <v>0</v>
      </c>
      <c r="AH62" s="381">
        <v>0</v>
      </c>
      <c r="AI62" s="381">
        <v>0</v>
      </c>
      <c r="AJ62" s="381">
        <v>0</v>
      </c>
      <c r="AK62" s="381">
        <v>0</v>
      </c>
      <c r="AL62" s="381">
        <v>0</v>
      </c>
      <c r="AM62" s="381">
        <v>0</v>
      </c>
      <c r="AN62" s="381">
        <v>0</v>
      </c>
      <c r="AO62" s="381">
        <v>0</v>
      </c>
      <c r="AP62" s="381">
        <v>0</v>
      </c>
      <c r="AQ62" s="381">
        <v>0</v>
      </c>
      <c r="AR62" s="381">
        <v>0</v>
      </c>
    </row>
    <row r="63" spans="1:44" x14ac:dyDescent="0.35">
      <c r="A63" s="374"/>
      <c r="B63" s="380" t="s">
        <v>1669</v>
      </c>
      <c r="C63" s="375"/>
      <c r="D63" s="375"/>
      <c r="E63" s="375"/>
      <c r="F63" s="369"/>
      <c r="G63" s="369"/>
      <c r="H63" s="376"/>
      <c r="I63" s="381">
        <v>0</v>
      </c>
      <c r="J63" s="381">
        <v>0</v>
      </c>
      <c r="K63" s="381">
        <v>0</v>
      </c>
      <c r="L63" s="381">
        <v>0</v>
      </c>
      <c r="M63" s="381">
        <v>0</v>
      </c>
      <c r="N63" s="381">
        <v>0</v>
      </c>
      <c r="O63" s="381">
        <v>0</v>
      </c>
      <c r="P63" s="381">
        <v>0</v>
      </c>
      <c r="Q63" s="381">
        <v>0</v>
      </c>
      <c r="R63" s="381">
        <v>0</v>
      </c>
      <c r="S63" s="381">
        <v>0</v>
      </c>
      <c r="T63" s="381">
        <v>0</v>
      </c>
      <c r="U63" s="381">
        <v>0</v>
      </c>
      <c r="V63" s="381">
        <v>0</v>
      </c>
      <c r="W63" s="381">
        <v>0</v>
      </c>
      <c r="X63" s="381">
        <v>0</v>
      </c>
      <c r="Y63" s="381">
        <v>0</v>
      </c>
      <c r="Z63" s="381">
        <v>0</v>
      </c>
      <c r="AA63" s="381">
        <v>0</v>
      </c>
      <c r="AB63" s="381">
        <v>0</v>
      </c>
      <c r="AC63" s="381">
        <v>0</v>
      </c>
      <c r="AD63" s="381">
        <v>0</v>
      </c>
      <c r="AE63" s="381">
        <v>0</v>
      </c>
      <c r="AF63" s="381">
        <v>0</v>
      </c>
      <c r="AG63" s="381">
        <v>0</v>
      </c>
      <c r="AH63" s="381">
        <v>0</v>
      </c>
      <c r="AI63" s="381">
        <v>0</v>
      </c>
      <c r="AJ63" s="381">
        <v>0</v>
      </c>
      <c r="AK63" s="381">
        <v>0</v>
      </c>
      <c r="AL63" s="381">
        <v>0</v>
      </c>
      <c r="AM63" s="381">
        <v>0</v>
      </c>
      <c r="AN63" s="381">
        <v>0</v>
      </c>
      <c r="AO63" s="381">
        <v>0</v>
      </c>
      <c r="AP63" s="381">
        <v>0</v>
      </c>
      <c r="AQ63" s="381">
        <v>0</v>
      </c>
      <c r="AR63" s="381">
        <v>0</v>
      </c>
    </row>
    <row r="64" spans="1:44" x14ac:dyDescent="0.35">
      <c r="A64" s="374"/>
      <c r="B64" s="380" t="s">
        <v>1670</v>
      </c>
      <c r="C64" s="375"/>
      <c r="D64" s="375"/>
      <c r="E64" s="375"/>
      <c r="F64" s="369"/>
      <c r="G64" s="369"/>
      <c r="H64" s="376"/>
      <c r="I64" s="381">
        <v>0</v>
      </c>
      <c r="J64" s="381">
        <v>0</v>
      </c>
      <c r="K64" s="381">
        <v>0</v>
      </c>
      <c r="L64" s="381">
        <v>0</v>
      </c>
      <c r="M64" s="381">
        <v>0</v>
      </c>
      <c r="N64" s="381">
        <v>0</v>
      </c>
      <c r="O64" s="381">
        <v>0</v>
      </c>
      <c r="P64" s="381">
        <v>0</v>
      </c>
      <c r="Q64" s="381">
        <v>0</v>
      </c>
      <c r="R64" s="381">
        <v>0</v>
      </c>
      <c r="S64" s="381">
        <v>0</v>
      </c>
      <c r="T64" s="381">
        <v>0</v>
      </c>
      <c r="U64" s="381">
        <v>0</v>
      </c>
      <c r="V64" s="381">
        <v>0</v>
      </c>
      <c r="W64" s="381">
        <v>0</v>
      </c>
      <c r="X64" s="381">
        <v>0</v>
      </c>
      <c r="Y64" s="381">
        <v>0</v>
      </c>
      <c r="Z64" s="381">
        <v>0</v>
      </c>
      <c r="AA64" s="381">
        <v>0</v>
      </c>
      <c r="AB64" s="381">
        <v>0</v>
      </c>
      <c r="AC64" s="381">
        <v>0</v>
      </c>
      <c r="AD64" s="381">
        <v>0</v>
      </c>
      <c r="AE64" s="381">
        <v>0</v>
      </c>
      <c r="AF64" s="381">
        <v>0</v>
      </c>
      <c r="AG64" s="381">
        <v>0</v>
      </c>
      <c r="AH64" s="381">
        <v>0</v>
      </c>
      <c r="AI64" s="381">
        <v>0</v>
      </c>
      <c r="AJ64" s="381">
        <v>0</v>
      </c>
      <c r="AK64" s="381">
        <v>0</v>
      </c>
      <c r="AL64" s="381">
        <v>0</v>
      </c>
      <c r="AM64" s="381">
        <v>0</v>
      </c>
      <c r="AN64" s="381">
        <v>0</v>
      </c>
      <c r="AO64" s="381">
        <v>0</v>
      </c>
      <c r="AP64" s="381">
        <v>0</v>
      </c>
      <c r="AQ64" s="381">
        <v>0</v>
      </c>
      <c r="AR64" s="381">
        <v>0</v>
      </c>
    </row>
    <row r="65" spans="1:44" x14ac:dyDescent="0.35">
      <c r="A65" s="374"/>
      <c r="B65" s="380" t="s">
        <v>1666</v>
      </c>
      <c r="C65" s="375"/>
      <c r="D65" s="375"/>
      <c r="E65" s="375"/>
      <c r="F65" s="369"/>
      <c r="G65" s="369"/>
      <c r="H65" s="376"/>
      <c r="I65" s="381">
        <v>0</v>
      </c>
      <c r="J65" s="381">
        <v>0</v>
      </c>
      <c r="K65" s="381">
        <v>0</v>
      </c>
      <c r="L65" s="381">
        <v>0</v>
      </c>
      <c r="M65" s="381">
        <v>0</v>
      </c>
      <c r="N65" s="381">
        <v>0</v>
      </c>
      <c r="O65" s="381">
        <v>0</v>
      </c>
      <c r="P65" s="381">
        <v>0</v>
      </c>
      <c r="Q65" s="381">
        <v>0</v>
      </c>
      <c r="R65" s="381">
        <v>0</v>
      </c>
      <c r="S65" s="381">
        <v>0</v>
      </c>
      <c r="T65" s="381">
        <v>0</v>
      </c>
      <c r="U65" s="381">
        <v>0</v>
      </c>
      <c r="V65" s="381">
        <v>0</v>
      </c>
      <c r="W65" s="381">
        <v>0</v>
      </c>
      <c r="X65" s="381">
        <v>0</v>
      </c>
      <c r="Y65" s="381">
        <v>0</v>
      </c>
      <c r="Z65" s="381">
        <v>0</v>
      </c>
      <c r="AA65" s="381">
        <v>0</v>
      </c>
      <c r="AB65" s="381">
        <v>0</v>
      </c>
      <c r="AC65" s="381">
        <v>0</v>
      </c>
      <c r="AD65" s="381">
        <v>0</v>
      </c>
      <c r="AE65" s="381">
        <v>0</v>
      </c>
      <c r="AF65" s="381">
        <v>0</v>
      </c>
      <c r="AG65" s="381">
        <v>0</v>
      </c>
      <c r="AH65" s="381">
        <v>0</v>
      </c>
      <c r="AI65" s="381">
        <v>0</v>
      </c>
      <c r="AJ65" s="381">
        <v>0</v>
      </c>
      <c r="AK65" s="381">
        <v>0</v>
      </c>
      <c r="AL65" s="381">
        <v>0</v>
      </c>
      <c r="AM65" s="381">
        <v>0</v>
      </c>
      <c r="AN65" s="381">
        <v>0</v>
      </c>
      <c r="AO65" s="381">
        <v>0</v>
      </c>
      <c r="AP65" s="381">
        <v>0</v>
      </c>
      <c r="AQ65" s="381">
        <v>0</v>
      </c>
      <c r="AR65" s="381">
        <v>0</v>
      </c>
    </row>
    <row r="66" spans="1:44" x14ac:dyDescent="0.35">
      <c r="A66" s="374"/>
      <c r="B66" s="382"/>
      <c r="C66" s="375"/>
      <c r="D66" s="375"/>
      <c r="E66" s="375"/>
      <c r="F66" s="369"/>
      <c r="G66" s="369"/>
      <c r="H66" s="376"/>
    </row>
    <row r="67" spans="1:44" x14ac:dyDescent="0.35">
      <c r="A67" s="374"/>
      <c r="B67" s="378"/>
      <c r="C67" s="375"/>
      <c r="D67" s="375"/>
      <c r="E67" s="375"/>
      <c r="F67" s="369"/>
      <c r="G67" s="369"/>
      <c r="H67" s="376"/>
    </row>
    <row r="68" spans="1:44" x14ac:dyDescent="0.35">
      <c r="A68" s="374"/>
      <c r="B68" s="378"/>
      <c r="C68" s="375"/>
      <c r="D68" s="375"/>
      <c r="E68" s="375"/>
      <c r="F68" s="369"/>
      <c r="G68" s="369"/>
      <c r="H68" s="376"/>
    </row>
    <row r="69" spans="1:44" x14ac:dyDescent="0.35">
      <c r="A69" s="374"/>
      <c r="B69" s="378"/>
      <c r="C69" s="375"/>
      <c r="D69" s="375"/>
      <c r="E69" s="375"/>
      <c r="F69" s="369"/>
      <c r="G69" s="369"/>
      <c r="H69" s="376"/>
    </row>
    <row r="70" spans="1:44" x14ac:dyDescent="0.35">
      <c r="A70" s="374"/>
      <c r="B70" s="378"/>
      <c r="C70" s="375"/>
      <c r="D70" s="375"/>
      <c r="E70" s="375"/>
      <c r="F70" s="369"/>
      <c r="G70" s="369"/>
      <c r="H70" s="376"/>
    </row>
    <row r="71" spans="1:44" x14ac:dyDescent="0.35">
      <c r="A71" s="374"/>
      <c r="B71" s="358"/>
      <c r="C71" s="375"/>
      <c r="D71" s="375"/>
      <c r="E71" s="375"/>
      <c r="F71" s="369"/>
      <c r="G71" s="369"/>
      <c r="H71" s="376"/>
    </row>
    <row r="72" spans="1:44" x14ac:dyDescent="0.35">
      <c r="A72" s="374"/>
      <c r="B72" s="358"/>
      <c r="C72" s="375"/>
      <c r="D72" s="375"/>
      <c r="E72" s="375"/>
      <c r="F72" s="369"/>
      <c r="G72" s="369"/>
      <c r="H72" s="376"/>
    </row>
    <row r="73" spans="1:44" x14ac:dyDescent="0.35">
      <c r="A73" s="374"/>
      <c r="B73" s="358"/>
      <c r="C73" s="375"/>
      <c r="D73" s="375"/>
      <c r="E73" s="375"/>
      <c r="F73" s="369"/>
      <c r="G73" s="369"/>
      <c r="H73" s="376"/>
    </row>
    <row r="74" spans="1:44" x14ac:dyDescent="0.35">
      <c r="A74" s="374"/>
      <c r="B74" s="378"/>
      <c r="C74" s="375"/>
      <c r="D74" s="375"/>
      <c r="E74" s="375"/>
      <c r="F74" s="369"/>
      <c r="G74" s="369"/>
      <c r="H74" s="376"/>
    </row>
    <row r="75" spans="1:44" x14ac:dyDescent="0.35">
      <c r="A75" s="374"/>
      <c r="B75" s="378"/>
      <c r="C75" s="375"/>
      <c r="D75" s="375"/>
      <c r="E75" s="375"/>
      <c r="F75" s="369"/>
      <c r="G75" s="369"/>
      <c r="H75" s="376"/>
    </row>
    <row r="76" spans="1:44" x14ac:dyDescent="0.35">
      <c r="A76" s="374"/>
      <c r="B76" s="358"/>
      <c r="C76" s="375"/>
      <c r="D76" s="375"/>
      <c r="E76" s="375"/>
      <c r="F76" s="369"/>
      <c r="G76" s="369"/>
      <c r="H76" s="376"/>
    </row>
    <row r="77" spans="1:44" x14ac:dyDescent="0.35">
      <c r="A77" s="374"/>
      <c r="B77" s="358"/>
      <c r="C77" s="375"/>
      <c r="D77" s="375"/>
      <c r="E77" s="375"/>
      <c r="F77" s="369"/>
      <c r="G77" s="369"/>
      <c r="H77" s="376"/>
    </row>
    <row r="78" spans="1:44" x14ac:dyDescent="0.35">
      <c r="A78" s="374"/>
      <c r="B78" s="378"/>
      <c r="C78" s="375"/>
      <c r="D78" s="375"/>
      <c r="E78" s="375"/>
      <c r="F78" s="369"/>
      <c r="G78" s="369"/>
      <c r="H78" s="376"/>
    </row>
    <row r="79" spans="1:44" x14ac:dyDescent="0.35">
      <c r="A79" s="374"/>
      <c r="B79" s="378"/>
      <c r="C79" s="375"/>
      <c r="D79" s="375"/>
      <c r="E79" s="375"/>
      <c r="F79" s="369"/>
      <c r="G79" s="369"/>
      <c r="H79" s="376"/>
    </row>
    <row r="80" spans="1:44" x14ac:dyDescent="0.35">
      <c r="A80" s="374"/>
      <c r="B80" s="378"/>
      <c r="C80" s="375"/>
      <c r="D80" s="375"/>
      <c r="E80" s="375"/>
      <c r="F80" s="369"/>
      <c r="G80" s="369"/>
      <c r="H80" s="376"/>
    </row>
    <row r="81" spans="1:8" x14ac:dyDescent="0.35">
      <c r="A81" s="374"/>
      <c r="B81" s="358"/>
      <c r="C81" s="375"/>
      <c r="D81" s="375"/>
      <c r="E81" s="375"/>
      <c r="F81" s="369"/>
      <c r="G81" s="369"/>
      <c r="H81" s="376"/>
    </row>
    <row r="82" spans="1:8" x14ac:dyDescent="0.35">
      <c r="A82" s="374"/>
      <c r="B82" s="358"/>
      <c r="C82" s="375"/>
      <c r="D82" s="375"/>
      <c r="E82" s="375"/>
      <c r="F82" s="369"/>
      <c r="G82" s="369"/>
      <c r="H82" s="376"/>
    </row>
    <row r="83" spans="1:8" x14ac:dyDescent="0.35">
      <c r="A83" s="374"/>
      <c r="B83" s="358"/>
      <c r="C83" s="375"/>
      <c r="D83" s="375"/>
      <c r="E83" s="375"/>
      <c r="F83" s="369"/>
      <c r="G83" s="369"/>
      <c r="H83" s="376"/>
    </row>
    <row r="84" spans="1:8" x14ac:dyDescent="0.35">
      <c r="A84" s="374"/>
      <c r="B84" s="378"/>
      <c r="C84" s="375"/>
      <c r="D84" s="375"/>
      <c r="E84" s="375"/>
      <c r="F84" s="369"/>
      <c r="G84" s="369"/>
      <c r="H84" s="376"/>
    </row>
    <row r="85" spans="1:8" x14ac:dyDescent="0.35">
      <c r="A85" s="374"/>
      <c r="B85" s="378"/>
      <c r="C85" s="375"/>
      <c r="D85" s="375"/>
      <c r="E85" s="375"/>
      <c r="F85" s="369"/>
      <c r="G85" s="369"/>
      <c r="H85" s="376"/>
    </row>
    <row r="86" spans="1:8" x14ac:dyDescent="0.35">
      <c r="A86" s="374"/>
      <c r="B86" s="378"/>
      <c r="C86" s="375"/>
      <c r="D86" s="375"/>
      <c r="E86" s="375"/>
      <c r="F86" s="369"/>
      <c r="G86" s="369"/>
      <c r="H86" s="376"/>
    </row>
    <row r="87" spans="1:8" x14ac:dyDescent="0.35">
      <c r="A87" s="374"/>
      <c r="B87" s="378"/>
      <c r="C87" s="375"/>
      <c r="D87" s="375"/>
      <c r="E87" s="375"/>
      <c r="F87" s="369"/>
      <c r="G87" s="369"/>
      <c r="H87" s="376"/>
    </row>
    <row r="88" spans="1:8" x14ac:dyDescent="0.35">
      <c r="A88" s="374"/>
      <c r="B88" s="378"/>
      <c r="C88" s="375"/>
      <c r="D88" s="375"/>
      <c r="E88" s="375"/>
      <c r="F88" s="369"/>
      <c r="G88" s="369"/>
      <c r="H88" s="376"/>
    </row>
    <row r="89" spans="1:8" x14ac:dyDescent="0.35">
      <c r="A89" s="374"/>
      <c r="B89" s="378"/>
      <c r="C89" s="375"/>
      <c r="D89" s="375"/>
      <c r="E89" s="375"/>
      <c r="F89" s="369"/>
      <c r="G89" s="369"/>
      <c r="H89" s="376"/>
    </row>
    <row r="90" spans="1:8" x14ac:dyDescent="0.35">
      <c r="A90" s="374"/>
      <c r="B90" s="378"/>
      <c r="C90" s="375"/>
      <c r="D90" s="375"/>
      <c r="E90" s="375"/>
      <c r="F90" s="369"/>
      <c r="G90" s="369"/>
      <c r="H90" s="376"/>
    </row>
    <row r="91" spans="1:8" x14ac:dyDescent="0.35">
      <c r="A91" s="374"/>
      <c r="B91" s="378"/>
      <c r="C91" s="375"/>
      <c r="D91" s="375"/>
      <c r="E91" s="375"/>
      <c r="F91" s="369"/>
      <c r="G91" s="369"/>
      <c r="H91" s="376"/>
    </row>
    <row r="92" spans="1:8" x14ac:dyDescent="0.35">
      <c r="A92" s="374"/>
      <c r="B92" s="378"/>
      <c r="C92" s="375"/>
      <c r="D92" s="375"/>
      <c r="E92" s="375"/>
      <c r="F92" s="369"/>
      <c r="G92" s="369"/>
      <c r="H92" s="376"/>
    </row>
    <row r="93" spans="1:8" x14ac:dyDescent="0.35">
      <c r="A93" s="374"/>
      <c r="B93" s="358"/>
      <c r="C93" s="375"/>
      <c r="D93" s="375"/>
      <c r="E93" s="375"/>
      <c r="F93" s="369"/>
      <c r="G93" s="369"/>
      <c r="H93" s="376"/>
    </row>
    <row r="94" spans="1:8" x14ac:dyDescent="0.35">
      <c r="A94" s="374"/>
      <c r="B94" s="358"/>
      <c r="C94" s="375"/>
      <c r="D94" s="375"/>
      <c r="E94" s="375"/>
      <c r="F94" s="369"/>
      <c r="G94" s="369"/>
      <c r="H94" s="376"/>
    </row>
    <row r="95" spans="1:8" x14ac:dyDescent="0.35">
      <c r="A95" s="374"/>
      <c r="B95" s="378"/>
      <c r="C95" s="375"/>
      <c r="D95" s="375"/>
      <c r="E95" s="375"/>
      <c r="F95" s="369"/>
      <c r="G95" s="369"/>
      <c r="H95" s="376"/>
    </row>
    <row r="96" spans="1:8" x14ac:dyDescent="0.35">
      <c r="A96" s="374"/>
      <c r="B96" s="378"/>
      <c r="C96" s="375"/>
      <c r="D96" s="375"/>
      <c r="E96" s="375"/>
      <c r="F96" s="369"/>
      <c r="G96" s="369"/>
      <c r="H96" s="376"/>
    </row>
    <row r="97" spans="1:8" x14ac:dyDescent="0.35">
      <c r="A97" s="374"/>
      <c r="B97" s="378"/>
      <c r="C97" s="375"/>
      <c r="D97" s="375"/>
      <c r="E97" s="375"/>
      <c r="F97" s="369"/>
      <c r="G97" s="369"/>
      <c r="H97" s="376"/>
    </row>
    <row r="98" spans="1:8" x14ac:dyDescent="0.35">
      <c r="A98" s="374"/>
      <c r="B98" s="378"/>
      <c r="C98" s="375"/>
      <c r="D98" s="375"/>
      <c r="E98" s="375"/>
      <c r="F98" s="369"/>
      <c r="G98" s="369"/>
      <c r="H98" s="376"/>
    </row>
    <row r="99" spans="1:8" x14ac:dyDescent="0.35">
      <c r="A99" s="374"/>
      <c r="B99" s="378"/>
      <c r="C99" s="375"/>
      <c r="D99" s="375"/>
      <c r="E99" s="375"/>
      <c r="F99" s="369"/>
      <c r="G99" s="369"/>
      <c r="H99" s="376"/>
    </row>
    <row r="100" spans="1:8" x14ac:dyDescent="0.35">
      <c r="A100" s="374"/>
      <c r="B100" s="378"/>
      <c r="C100" s="375"/>
      <c r="D100" s="375"/>
      <c r="E100" s="375"/>
      <c r="F100" s="369"/>
      <c r="G100" s="369"/>
      <c r="H100" s="376"/>
    </row>
    <row r="101" spans="1:8" x14ac:dyDescent="0.35">
      <c r="A101" s="374"/>
      <c r="B101" s="378"/>
      <c r="C101" s="375"/>
      <c r="D101" s="375"/>
      <c r="E101" s="375"/>
      <c r="F101" s="369"/>
      <c r="G101" s="369"/>
      <c r="H101" s="376"/>
    </row>
    <row r="102" spans="1:8" x14ac:dyDescent="0.35">
      <c r="A102" s="374"/>
      <c r="B102" s="378"/>
      <c r="C102" s="375"/>
      <c r="D102" s="375"/>
      <c r="E102" s="375"/>
      <c r="F102" s="369"/>
      <c r="G102" s="369"/>
      <c r="H102" s="376"/>
    </row>
    <row r="103" spans="1:8" x14ac:dyDescent="0.35">
      <c r="A103" s="374"/>
      <c r="B103" s="378"/>
      <c r="C103" s="375"/>
      <c r="D103" s="375"/>
      <c r="E103" s="375"/>
      <c r="F103" s="369"/>
      <c r="G103" s="369"/>
      <c r="H103" s="376"/>
    </row>
    <row r="104" spans="1:8" x14ac:dyDescent="0.35">
      <c r="A104" s="374"/>
      <c r="B104" s="358"/>
      <c r="C104" s="375"/>
      <c r="D104" s="375"/>
      <c r="E104" s="375"/>
      <c r="F104" s="369"/>
      <c r="G104" s="369"/>
      <c r="H104" s="376"/>
    </row>
    <row r="105" spans="1:8" x14ac:dyDescent="0.35">
      <c r="A105" s="374"/>
      <c r="B105" s="358"/>
      <c r="C105" s="375"/>
      <c r="D105" s="375"/>
      <c r="E105" s="375"/>
      <c r="F105" s="369"/>
      <c r="G105" s="369"/>
      <c r="H105" s="376"/>
    </row>
    <row r="106" spans="1:8" x14ac:dyDescent="0.35">
      <c r="A106" s="374"/>
      <c r="B106" s="358"/>
      <c r="C106" s="375"/>
      <c r="D106" s="375"/>
      <c r="E106" s="375"/>
      <c r="F106" s="369"/>
      <c r="G106" s="369"/>
      <c r="H106" s="376"/>
    </row>
    <row r="107" spans="1:8" x14ac:dyDescent="0.35">
      <c r="A107" s="374"/>
      <c r="B107" s="378"/>
      <c r="C107" s="375"/>
      <c r="D107" s="375"/>
      <c r="E107" s="375"/>
      <c r="F107" s="369"/>
      <c r="G107" s="369"/>
      <c r="H107" s="376"/>
    </row>
    <row r="108" spans="1:8" x14ac:dyDescent="0.35">
      <c r="A108" s="374"/>
      <c r="B108" s="378"/>
      <c r="C108" s="375"/>
      <c r="D108" s="375"/>
      <c r="E108" s="375"/>
      <c r="F108" s="369"/>
      <c r="G108" s="369"/>
      <c r="H108" s="376"/>
    </row>
    <row r="109" spans="1:8" x14ac:dyDescent="0.35">
      <c r="A109" s="374"/>
      <c r="B109" s="378"/>
      <c r="C109" s="375"/>
      <c r="D109" s="375"/>
      <c r="E109" s="375"/>
      <c r="F109" s="369"/>
      <c r="G109" s="369"/>
      <c r="H109" s="376"/>
    </row>
    <row r="110" spans="1:8" x14ac:dyDescent="0.35">
      <c r="A110" s="374"/>
      <c r="B110" s="378"/>
      <c r="C110" s="375"/>
      <c r="D110" s="375"/>
      <c r="E110" s="375"/>
      <c r="F110" s="369"/>
      <c r="G110" s="369"/>
      <c r="H110" s="376"/>
    </row>
    <row r="111" spans="1:8" x14ac:dyDescent="0.35">
      <c r="A111" s="374"/>
      <c r="B111" s="378"/>
      <c r="C111" s="375"/>
      <c r="D111" s="375"/>
      <c r="E111" s="375"/>
      <c r="F111" s="369"/>
      <c r="G111" s="369"/>
      <c r="H111" s="376"/>
    </row>
    <row r="112" spans="1:8" x14ac:dyDescent="0.35">
      <c r="A112" s="374"/>
      <c r="B112" s="378"/>
      <c r="C112" s="375"/>
      <c r="D112" s="375"/>
      <c r="E112" s="375"/>
      <c r="F112" s="369"/>
      <c r="G112" s="369"/>
      <c r="H112" s="376"/>
    </row>
    <row r="113" spans="1:8" x14ac:dyDescent="0.35">
      <c r="A113" s="374"/>
      <c r="B113" s="378"/>
      <c r="C113" s="375"/>
      <c r="D113" s="375"/>
      <c r="E113" s="375"/>
      <c r="F113" s="369"/>
      <c r="G113" s="369"/>
      <c r="H113" s="376"/>
    </row>
    <row r="114" spans="1:8" x14ac:dyDescent="0.35">
      <c r="A114" s="374"/>
      <c r="B114" s="378"/>
      <c r="C114" s="375"/>
      <c r="D114" s="375"/>
      <c r="E114" s="375"/>
      <c r="F114" s="369"/>
      <c r="G114" s="369"/>
      <c r="H114" s="376"/>
    </row>
    <row r="115" spans="1:8" x14ac:dyDescent="0.35">
      <c r="A115" s="374"/>
      <c r="B115" s="378"/>
      <c r="C115" s="375"/>
      <c r="D115" s="375"/>
      <c r="E115" s="375"/>
      <c r="F115" s="369"/>
      <c r="G115" s="369"/>
      <c r="H115" s="376"/>
    </row>
    <row r="116" spans="1:8" x14ac:dyDescent="0.35">
      <c r="A116" s="374"/>
      <c r="B116" s="378"/>
      <c r="C116" s="375"/>
      <c r="D116" s="375"/>
      <c r="E116" s="375"/>
      <c r="F116" s="369"/>
      <c r="G116" s="369"/>
      <c r="H116" s="376"/>
    </row>
    <row r="117" spans="1:8" x14ac:dyDescent="0.35">
      <c r="A117" s="374"/>
      <c r="B117" s="378"/>
      <c r="C117" s="375"/>
      <c r="D117" s="375"/>
      <c r="E117" s="375"/>
      <c r="F117" s="369"/>
      <c r="G117" s="369"/>
      <c r="H117" s="376"/>
    </row>
    <row r="118" spans="1:8" x14ac:dyDescent="0.35">
      <c r="A118" s="374"/>
      <c r="B118" s="378"/>
      <c r="C118" s="375"/>
      <c r="D118" s="375"/>
      <c r="E118" s="375"/>
      <c r="F118" s="369"/>
      <c r="G118" s="369"/>
      <c r="H118" s="376"/>
    </row>
    <row r="119" spans="1:8" x14ac:dyDescent="0.35">
      <c r="A119" s="374"/>
      <c r="B119" s="378"/>
      <c r="C119" s="375"/>
      <c r="D119" s="375"/>
      <c r="E119" s="375"/>
      <c r="F119" s="369"/>
      <c r="G119" s="369"/>
      <c r="H119" s="376"/>
    </row>
    <row r="120" spans="1:8" x14ac:dyDescent="0.35">
      <c r="A120" s="374"/>
      <c r="B120" s="378"/>
      <c r="C120" s="375"/>
      <c r="D120" s="375"/>
      <c r="E120" s="375"/>
      <c r="F120" s="369"/>
      <c r="G120" s="369"/>
      <c r="H120" s="376"/>
    </row>
    <row r="121" spans="1:8" x14ac:dyDescent="0.35">
      <c r="A121" s="374"/>
      <c r="B121" s="378"/>
      <c r="C121" s="375"/>
      <c r="D121" s="375"/>
      <c r="E121" s="375"/>
      <c r="F121" s="369"/>
      <c r="G121" s="369"/>
      <c r="H121" s="376"/>
    </row>
    <row r="122" spans="1:8" x14ac:dyDescent="0.35">
      <c r="A122" s="374"/>
      <c r="B122" s="378"/>
      <c r="C122" s="375"/>
      <c r="D122" s="375"/>
      <c r="E122" s="375"/>
      <c r="F122" s="369"/>
      <c r="G122" s="369"/>
      <c r="H122" s="376"/>
    </row>
    <row r="123" spans="1:8" x14ac:dyDescent="0.35">
      <c r="A123" s="374"/>
      <c r="B123" s="378"/>
      <c r="C123" s="375"/>
      <c r="D123" s="375"/>
      <c r="E123" s="375"/>
      <c r="F123" s="369"/>
      <c r="G123" s="369"/>
      <c r="H123" s="376"/>
    </row>
    <row r="124" spans="1:8" x14ac:dyDescent="0.35">
      <c r="A124" s="374"/>
      <c r="B124" s="378"/>
      <c r="C124" s="375"/>
      <c r="D124" s="375"/>
      <c r="E124" s="375"/>
      <c r="F124" s="369"/>
      <c r="G124" s="369"/>
      <c r="H124" s="376"/>
    </row>
    <row r="125" spans="1:8" x14ac:dyDescent="0.35">
      <c r="A125" s="374"/>
      <c r="B125" s="378"/>
      <c r="C125" s="375"/>
      <c r="D125" s="375"/>
      <c r="E125" s="375"/>
      <c r="F125" s="369"/>
      <c r="G125" s="369"/>
      <c r="H125" s="376"/>
    </row>
    <row r="126" spans="1:8" x14ac:dyDescent="0.35">
      <c r="A126" s="374"/>
      <c r="B126" s="378"/>
      <c r="C126" s="375"/>
      <c r="D126" s="375"/>
      <c r="E126" s="375"/>
      <c r="F126" s="369"/>
      <c r="G126" s="369"/>
      <c r="H126" s="376"/>
    </row>
    <row r="127" spans="1:8" x14ac:dyDescent="0.35">
      <c r="A127" s="374"/>
      <c r="B127" s="378"/>
      <c r="C127" s="375"/>
      <c r="D127" s="375"/>
      <c r="E127" s="375"/>
      <c r="F127" s="369"/>
      <c r="G127" s="369"/>
      <c r="H127" s="376"/>
    </row>
    <row r="128" spans="1:8" x14ac:dyDescent="0.35">
      <c r="A128" s="374"/>
      <c r="B128" s="378"/>
      <c r="C128" s="375"/>
      <c r="D128" s="375"/>
      <c r="E128" s="375"/>
      <c r="F128" s="369"/>
      <c r="G128" s="369"/>
      <c r="H128" s="376"/>
    </row>
    <row r="129" spans="1:8" x14ac:dyDescent="0.35">
      <c r="A129" s="374"/>
      <c r="B129" s="382"/>
      <c r="C129" s="375"/>
      <c r="D129" s="375"/>
      <c r="E129" s="375"/>
      <c r="F129" s="369"/>
      <c r="G129" s="369"/>
      <c r="H129" s="376"/>
    </row>
    <row r="130" spans="1:8" x14ac:dyDescent="0.35">
      <c r="A130" s="374"/>
      <c r="B130" s="383"/>
      <c r="C130" s="375"/>
      <c r="D130" s="375"/>
      <c r="E130" s="375"/>
      <c r="F130" s="369"/>
      <c r="G130" s="369"/>
      <c r="H130" s="376"/>
    </row>
    <row r="131" spans="1:8" x14ac:dyDescent="0.35">
      <c r="A131" s="374"/>
      <c r="B131" s="383"/>
      <c r="C131" s="375"/>
      <c r="D131" s="375"/>
      <c r="E131" s="375"/>
      <c r="F131" s="369"/>
      <c r="G131" s="369"/>
      <c r="H131" s="376"/>
    </row>
    <row r="132" spans="1:8" x14ac:dyDescent="0.35">
      <c r="A132" s="374"/>
      <c r="B132" s="383"/>
      <c r="C132" s="375"/>
      <c r="D132" s="375"/>
      <c r="E132" s="375"/>
      <c r="F132" s="369"/>
      <c r="G132" s="369"/>
      <c r="H132" s="376"/>
    </row>
    <row r="133" spans="1:8" x14ac:dyDescent="0.35">
      <c r="A133" s="374"/>
      <c r="B133" s="383"/>
      <c r="C133" s="375"/>
      <c r="D133" s="375"/>
      <c r="E133" s="375"/>
      <c r="F133" s="369"/>
      <c r="G133" s="369"/>
      <c r="H133" s="376"/>
    </row>
    <row r="134" spans="1:8" x14ac:dyDescent="0.35">
      <c r="A134" s="374"/>
      <c r="B134" s="382"/>
      <c r="C134" s="375"/>
      <c r="D134" s="375"/>
      <c r="E134" s="375"/>
      <c r="F134" s="369"/>
      <c r="G134" s="369"/>
      <c r="H134" s="376"/>
    </row>
    <row r="135" spans="1:8" x14ac:dyDescent="0.35">
      <c r="A135" s="374"/>
      <c r="B135" s="378"/>
      <c r="C135" s="375"/>
      <c r="D135" s="375"/>
      <c r="E135" s="375"/>
      <c r="F135" s="369"/>
      <c r="G135" s="369"/>
      <c r="H135" s="376"/>
    </row>
    <row r="136" spans="1:8" x14ac:dyDescent="0.35">
      <c r="A136" s="374"/>
      <c r="B136" s="378"/>
      <c r="C136" s="375"/>
      <c r="D136" s="375"/>
      <c r="E136" s="375"/>
      <c r="F136" s="369"/>
      <c r="G136" s="369"/>
      <c r="H136" s="376"/>
    </row>
    <row r="137" spans="1:8" x14ac:dyDescent="0.35">
      <c r="A137" s="374"/>
      <c r="B137" s="378"/>
      <c r="C137" s="375"/>
      <c r="D137" s="375"/>
      <c r="E137" s="375"/>
      <c r="F137" s="369"/>
      <c r="G137" s="369"/>
      <c r="H137" s="376"/>
    </row>
    <row r="138" spans="1:8" x14ac:dyDescent="0.35">
      <c r="A138" s="374"/>
      <c r="B138" s="382"/>
      <c r="C138" s="375"/>
      <c r="D138" s="375"/>
      <c r="E138" s="375"/>
      <c r="F138" s="369"/>
      <c r="G138" s="369"/>
      <c r="H138" s="376"/>
    </row>
    <row r="139" spans="1:8" x14ac:dyDescent="0.35">
      <c r="A139" s="374"/>
      <c r="B139" s="383"/>
      <c r="C139" s="375"/>
      <c r="D139" s="375"/>
      <c r="E139" s="375"/>
      <c r="F139" s="369"/>
      <c r="G139" s="369"/>
      <c r="H139" s="376"/>
    </row>
    <row r="140" spans="1:8" x14ac:dyDescent="0.35">
      <c r="A140" s="374"/>
      <c r="B140" s="383"/>
      <c r="C140" s="375"/>
      <c r="D140" s="375"/>
      <c r="E140" s="375"/>
      <c r="F140" s="369"/>
      <c r="G140" s="369"/>
      <c r="H140" s="376"/>
    </row>
    <row r="141" spans="1:8" x14ac:dyDescent="0.35">
      <c r="A141" s="374"/>
      <c r="B141" s="383"/>
      <c r="C141" s="375"/>
      <c r="D141" s="375"/>
      <c r="E141" s="375"/>
      <c r="F141" s="369"/>
      <c r="G141" s="369"/>
      <c r="H141" s="376"/>
    </row>
    <row r="142" spans="1:8" x14ac:dyDescent="0.35">
      <c r="A142" s="374"/>
      <c r="B142" s="382"/>
      <c r="C142" s="375"/>
      <c r="D142" s="375"/>
      <c r="E142" s="375"/>
      <c r="F142" s="369"/>
      <c r="G142" s="369"/>
      <c r="H142" s="376"/>
    </row>
    <row r="143" spans="1:8" x14ac:dyDescent="0.35">
      <c r="A143" s="374"/>
      <c r="B143" s="378"/>
      <c r="C143" s="375"/>
      <c r="D143" s="375"/>
      <c r="E143" s="375"/>
      <c r="F143" s="369"/>
      <c r="G143" s="369"/>
      <c r="H143" s="376"/>
    </row>
    <row r="144" spans="1:8" x14ac:dyDescent="0.35">
      <c r="A144" s="374"/>
      <c r="B144" s="378"/>
      <c r="C144" s="375"/>
      <c r="D144" s="375"/>
      <c r="E144" s="375"/>
      <c r="F144" s="369"/>
      <c r="G144" s="369"/>
      <c r="H144" s="376"/>
    </row>
    <row r="145" spans="1:8" x14ac:dyDescent="0.35">
      <c r="A145" s="374"/>
      <c r="B145" s="378"/>
      <c r="C145" s="375"/>
      <c r="D145" s="375"/>
      <c r="E145" s="375"/>
      <c r="F145" s="369"/>
      <c r="G145" s="369"/>
      <c r="H145" s="376"/>
    </row>
    <row r="146" spans="1:8" x14ac:dyDescent="0.35">
      <c r="A146" s="374"/>
      <c r="B146" s="382"/>
      <c r="C146" s="375"/>
      <c r="D146" s="375"/>
      <c r="E146" s="375"/>
      <c r="F146" s="369"/>
      <c r="G146" s="369"/>
      <c r="H146" s="376"/>
    </row>
    <row r="147" spans="1:8" x14ac:dyDescent="0.35">
      <c r="A147" s="374"/>
      <c r="B147" s="383"/>
      <c r="C147" s="375"/>
      <c r="D147" s="375"/>
      <c r="E147" s="375"/>
      <c r="F147" s="369"/>
      <c r="G147" s="369"/>
      <c r="H147" s="376"/>
    </row>
    <row r="148" spans="1:8" x14ac:dyDescent="0.35">
      <c r="A148" s="374"/>
      <c r="B148" s="383"/>
      <c r="C148" s="375"/>
      <c r="D148" s="375"/>
      <c r="E148" s="375"/>
      <c r="F148" s="369"/>
      <c r="G148" s="369"/>
      <c r="H148" s="376"/>
    </row>
    <row r="149" spans="1:8" x14ac:dyDescent="0.35">
      <c r="A149" s="374"/>
      <c r="B149" s="383"/>
      <c r="C149" s="375"/>
      <c r="D149" s="375"/>
      <c r="E149" s="375"/>
      <c r="F149" s="369"/>
      <c r="G149" s="369"/>
      <c r="H149" s="376"/>
    </row>
    <row r="150" spans="1:8" x14ac:dyDescent="0.35">
      <c r="A150" s="374"/>
      <c r="B150" s="383"/>
      <c r="C150" s="375"/>
      <c r="D150" s="375"/>
      <c r="E150" s="375"/>
      <c r="F150" s="369"/>
      <c r="G150" s="369"/>
      <c r="H150" s="376"/>
    </row>
    <row r="151" spans="1:8" x14ac:dyDescent="0.35">
      <c r="A151" s="374"/>
      <c r="B151" s="383"/>
      <c r="C151" s="375"/>
      <c r="D151" s="375"/>
      <c r="E151" s="375"/>
      <c r="F151" s="369"/>
      <c r="G151" s="369"/>
      <c r="H151" s="376"/>
    </row>
    <row r="152" spans="1:8" x14ac:dyDescent="0.35">
      <c r="A152" s="374"/>
      <c r="B152" s="382"/>
      <c r="C152" s="375"/>
      <c r="D152" s="375"/>
      <c r="E152" s="375"/>
      <c r="F152" s="369"/>
      <c r="G152" s="369"/>
      <c r="H152" s="376"/>
    </row>
    <row r="153" spans="1:8" x14ac:dyDescent="0.35">
      <c r="A153" s="374"/>
      <c r="B153" s="378"/>
      <c r="C153" s="375"/>
      <c r="D153" s="375"/>
      <c r="E153" s="375"/>
      <c r="F153" s="369"/>
      <c r="G153" s="369"/>
      <c r="H153" s="376"/>
    </row>
    <row r="154" spans="1:8" x14ac:dyDescent="0.35">
      <c r="A154" s="374"/>
      <c r="B154" s="378"/>
      <c r="C154" s="375"/>
      <c r="D154" s="375"/>
      <c r="E154" s="375"/>
      <c r="F154" s="369"/>
      <c r="G154" s="369"/>
      <c r="H154" s="376"/>
    </row>
    <row r="155" spans="1:8" x14ac:dyDescent="0.35">
      <c r="A155" s="374"/>
      <c r="B155" s="378"/>
      <c r="C155" s="375"/>
      <c r="D155" s="375"/>
      <c r="E155" s="375"/>
      <c r="F155" s="369"/>
      <c r="G155" s="369"/>
      <c r="H155" s="376"/>
    </row>
    <row r="156" spans="1:8" x14ac:dyDescent="0.35">
      <c r="A156" s="374"/>
      <c r="B156" s="378"/>
      <c r="C156" s="375"/>
      <c r="D156" s="375"/>
      <c r="E156" s="375"/>
      <c r="F156" s="369"/>
      <c r="G156" s="369"/>
      <c r="H156" s="376"/>
    </row>
    <row r="157" spans="1:8" x14ac:dyDescent="0.35">
      <c r="A157" s="374"/>
      <c r="B157" s="378"/>
      <c r="C157" s="375"/>
      <c r="D157" s="375"/>
      <c r="E157" s="375"/>
      <c r="F157" s="369"/>
      <c r="G157" s="369"/>
      <c r="H157" s="376"/>
    </row>
    <row r="158" spans="1:8" x14ac:dyDescent="0.35">
      <c r="A158" s="374"/>
      <c r="B158" s="378"/>
      <c r="C158" s="375"/>
      <c r="D158" s="375"/>
      <c r="E158" s="375"/>
      <c r="F158" s="369"/>
      <c r="G158" s="369"/>
      <c r="H158" s="376"/>
    </row>
    <row r="159" spans="1:8" x14ac:dyDescent="0.35">
      <c r="A159" s="374"/>
      <c r="B159" s="378"/>
      <c r="C159" s="375"/>
      <c r="D159" s="375"/>
      <c r="E159" s="375"/>
      <c r="F159" s="369"/>
      <c r="G159" s="369"/>
      <c r="H159" s="376"/>
    </row>
    <row r="160" spans="1:8" x14ac:dyDescent="0.35">
      <c r="A160" s="374"/>
      <c r="B160" s="378"/>
      <c r="C160" s="375"/>
      <c r="D160" s="375"/>
      <c r="E160" s="375"/>
      <c r="F160" s="369"/>
      <c r="G160" s="369"/>
      <c r="H160" s="376"/>
    </row>
    <row r="161" spans="1:8" x14ac:dyDescent="0.35">
      <c r="A161" s="374"/>
      <c r="B161" s="378"/>
      <c r="C161" s="375"/>
      <c r="D161" s="375"/>
      <c r="E161" s="375"/>
      <c r="F161" s="369"/>
      <c r="G161" s="369"/>
      <c r="H161" s="376"/>
    </row>
    <row r="162" spans="1:8" x14ac:dyDescent="0.35">
      <c r="A162" s="374"/>
      <c r="B162" s="378"/>
      <c r="C162" s="375"/>
      <c r="D162" s="375"/>
      <c r="E162" s="375"/>
      <c r="F162" s="369"/>
      <c r="G162" s="369"/>
      <c r="H162" s="376"/>
    </row>
    <row r="163" spans="1:8" x14ac:dyDescent="0.35">
      <c r="A163" s="374"/>
      <c r="B163" s="378"/>
      <c r="C163" s="375"/>
      <c r="D163" s="375"/>
      <c r="E163" s="375"/>
      <c r="F163" s="369"/>
      <c r="G163" s="369"/>
      <c r="H163" s="376"/>
    </row>
    <row r="164" spans="1:8" x14ac:dyDescent="0.35">
      <c r="A164" s="374"/>
      <c r="B164" s="378"/>
      <c r="C164" s="375"/>
      <c r="D164" s="375"/>
      <c r="E164" s="375"/>
      <c r="F164" s="369"/>
      <c r="G164" s="369"/>
      <c r="H164" s="376"/>
    </row>
    <row r="165" spans="1:8" x14ac:dyDescent="0.35">
      <c r="A165" s="374"/>
      <c r="B165" s="378"/>
      <c r="C165" s="375"/>
      <c r="D165" s="375"/>
      <c r="E165" s="375"/>
      <c r="F165" s="369"/>
      <c r="G165" s="369"/>
      <c r="H165" s="376"/>
    </row>
    <row r="166" spans="1:8" x14ac:dyDescent="0.35">
      <c r="A166" s="374"/>
      <c r="B166" s="378"/>
      <c r="C166" s="375"/>
      <c r="D166" s="375"/>
      <c r="E166" s="375"/>
      <c r="F166" s="369"/>
      <c r="G166" s="369"/>
      <c r="H166" s="376"/>
    </row>
    <row r="167" spans="1:8" x14ac:dyDescent="0.35">
      <c r="A167" s="374"/>
      <c r="B167" s="378"/>
      <c r="C167" s="375"/>
      <c r="D167" s="375"/>
      <c r="E167" s="375"/>
      <c r="F167" s="369"/>
      <c r="G167" s="369"/>
      <c r="H167" s="376"/>
    </row>
    <row r="168" spans="1:8" x14ac:dyDescent="0.35">
      <c r="A168" s="374"/>
      <c r="B168" s="382"/>
      <c r="C168" s="375"/>
      <c r="D168" s="375"/>
      <c r="E168" s="375"/>
      <c r="F168" s="369"/>
      <c r="G168" s="369"/>
      <c r="H168" s="376"/>
    </row>
    <row r="169" spans="1:8" x14ac:dyDescent="0.35">
      <c r="A169" s="374"/>
      <c r="B169" s="383"/>
      <c r="C169" s="375"/>
      <c r="D169" s="375"/>
      <c r="E169" s="375"/>
      <c r="F169" s="369"/>
      <c r="G169" s="369"/>
      <c r="H169" s="376"/>
    </row>
    <row r="170" spans="1:8" x14ac:dyDescent="0.35">
      <c r="A170" s="374"/>
      <c r="B170" s="383"/>
      <c r="C170" s="375"/>
      <c r="D170" s="375"/>
      <c r="E170" s="375"/>
      <c r="F170" s="369"/>
      <c r="G170" s="369"/>
      <c r="H170" s="376"/>
    </row>
    <row r="171" spans="1:8" x14ac:dyDescent="0.35">
      <c r="A171" s="374"/>
      <c r="B171" s="383"/>
      <c r="C171" s="375"/>
      <c r="D171" s="375"/>
      <c r="E171" s="375"/>
      <c r="F171" s="369"/>
      <c r="G171" s="369"/>
      <c r="H171" s="376"/>
    </row>
    <row r="172" spans="1:8" x14ac:dyDescent="0.35">
      <c r="A172" s="374"/>
      <c r="B172" s="382"/>
      <c r="C172" s="375"/>
      <c r="D172" s="375"/>
      <c r="E172" s="375"/>
      <c r="F172" s="369"/>
      <c r="G172" s="369"/>
      <c r="H172" s="376"/>
    </row>
    <row r="173" spans="1:8" x14ac:dyDescent="0.35">
      <c r="A173" s="374"/>
      <c r="B173" s="378"/>
      <c r="C173" s="375"/>
      <c r="D173" s="375"/>
      <c r="E173" s="375"/>
      <c r="F173" s="369"/>
      <c r="G173" s="369"/>
      <c r="H173" s="376"/>
    </row>
    <row r="174" spans="1:8" x14ac:dyDescent="0.35">
      <c r="A174" s="374"/>
      <c r="B174" s="378"/>
      <c r="C174" s="375"/>
      <c r="D174" s="375"/>
      <c r="E174" s="375"/>
      <c r="F174" s="369"/>
      <c r="G174" s="369"/>
      <c r="H174" s="376"/>
    </row>
    <row r="175" spans="1:8" x14ac:dyDescent="0.35">
      <c r="A175" s="374"/>
      <c r="B175" s="378"/>
      <c r="C175" s="375"/>
      <c r="D175" s="375"/>
      <c r="E175" s="375"/>
      <c r="F175" s="369"/>
      <c r="G175" s="369"/>
      <c r="H175" s="376"/>
    </row>
    <row r="176" spans="1:8" x14ac:dyDescent="0.35">
      <c r="A176" s="374"/>
      <c r="B176" s="358"/>
      <c r="C176" s="375"/>
      <c r="D176" s="375"/>
      <c r="E176" s="375"/>
      <c r="F176" s="369"/>
      <c r="G176" s="369"/>
      <c r="H176" s="376"/>
    </row>
    <row r="177" spans="1:8" x14ac:dyDescent="0.35">
      <c r="A177" s="374"/>
      <c r="B177" s="358"/>
      <c r="C177" s="375"/>
      <c r="D177" s="375"/>
      <c r="E177" s="375"/>
      <c r="F177" s="369"/>
      <c r="G177" s="369"/>
      <c r="H177" s="376"/>
    </row>
    <row r="178" spans="1:8" x14ac:dyDescent="0.35">
      <c r="A178" s="374"/>
      <c r="B178" s="358"/>
      <c r="C178" s="375"/>
      <c r="D178" s="375"/>
      <c r="E178" s="375"/>
      <c r="F178" s="369"/>
      <c r="G178" s="369"/>
      <c r="H178" s="376"/>
    </row>
    <row r="179" spans="1:8" x14ac:dyDescent="0.35">
      <c r="A179" s="374"/>
      <c r="B179" s="378"/>
      <c r="C179" s="375"/>
      <c r="D179" s="375"/>
      <c r="E179" s="375"/>
      <c r="F179" s="369"/>
      <c r="G179" s="369"/>
      <c r="H179" s="376"/>
    </row>
    <row r="180" spans="1:8" x14ac:dyDescent="0.35">
      <c r="A180" s="374"/>
      <c r="B180" s="378"/>
      <c r="C180" s="375"/>
      <c r="D180" s="375"/>
      <c r="E180" s="375"/>
      <c r="F180" s="369"/>
      <c r="G180" s="369"/>
      <c r="H180" s="376"/>
    </row>
    <row r="181" spans="1:8" x14ac:dyDescent="0.35">
      <c r="A181" s="374"/>
      <c r="B181" s="378"/>
      <c r="C181" s="375"/>
      <c r="D181" s="375"/>
      <c r="E181" s="375"/>
      <c r="F181" s="369"/>
      <c r="G181" s="369"/>
      <c r="H181" s="376"/>
    </row>
    <row r="182" spans="1:8" x14ac:dyDescent="0.35">
      <c r="A182" s="374"/>
      <c r="B182" s="378"/>
      <c r="C182" s="375"/>
      <c r="D182" s="375"/>
      <c r="E182" s="375"/>
      <c r="F182" s="369"/>
      <c r="G182" s="369"/>
      <c r="H182" s="376"/>
    </row>
    <row r="183" spans="1:8" x14ac:dyDescent="0.35">
      <c r="A183" s="374"/>
      <c r="B183" s="378"/>
      <c r="C183" s="375"/>
      <c r="D183" s="375"/>
      <c r="E183" s="375"/>
      <c r="F183" s="369"/>
      <c r="G183" s="369"/>
      <c r="H183" s="376"/>
    </row>
    <row r="184" spans="1:8" x14ac:dyDescent="0.35">
      <c r="A184" s="374"/>
      <c r="B184" s="358"/>
      <c r="C184" s="375"/>
      <c r="D184" s="375"/>
      <c r="E184" s="375"/>
      <c r="F184" s="369"/>
      <c r="G184" s="369"/>
      <c r="H184" s="376"/>
    </row>
    <row r="185" spans="1:8" x14ac:dyDescent="0.35">
      <c r="A185" s="374"/>
      <c r="B185" s="358"/>
      <c r="C185" s="375"/>
      <c r="D185" s="375"/>
      <c r="E185" s="375"/>
      <c r="F185" s="369"/>
      <c r="G185" s="369"/>
      <c r="H185" s="376"/>
    </row>
    <row r="186" spans="1:8" x14ac:dyDescent="0.35">
      <c r="A186" s="374"/>
      <c r="B186" s="358"/>
      <c r="C186" s="375"/>
      <c r="D186" s="375"/>
      <c r="E186" s="375"/>
      <c r="F186" s="369"/>
      <c r="G186" s="369"/>
      <c r="H186" s="376"/>
    </row>
    <row r="187" spans="1:8" x14ac:dyDescent="0.35">
      <c r="A187" s="374"/>
      <c r="B187" s="358"/>
      <c r="C187" s="375"/>
      <c r="D187" s="375"/>
      <c r="E187" s="375"/>
      <c r="F187" s="369"/>
      <c r="G187" s="369"/>
      <c r="H187" s="376"/>
    </row>
    <row r="188" spans="1:8" x14ac:dyDescent="0.35">
      <c r="A188" s="374"/>
      <c r="B188" s="358"/>
      <c r="C188" s="375"/>
      <c r="D188" s="375"/>
      <c r="E188" s="375"/>
      <c r="F188" s="369"/>
      <c r="G188" s="369"/>
      <c r="H188" s="376"/>
    </row>
    <row r="189" spans="1:8" x14ac:dyDescent="0.35">
      <c r="A189" s="374"/>
      <c r="B189" s="378"/>
      <c r="C189" s="375"/>
      <c r="D189" s="375"/>
      <c r="E189" s="375"/>
      <c r="F189" s="369"/>
      <c r="G189" s="369"/>
      <c r="H189" s="376"/>
    </row>
    <row r="190" spans="1:8" x14ac:dyDescent="0.35">
      <c r="A190" s="374"/>
      <c r="B190" s="378"/>
      <c r="C190" s="375"/>
      <c r="D190" s="375"/>
      <c r="E190" s="375"/>
      <c r="F190" s="369"/>
      <c r="G190" s="369"/>
      <c r="H190" s="376"/>
    </row>
    <row r="191" spans="1:8" x14ac:dyDescent="0.35">
      <c r="A191" s="374"/>
      <c r="B191" s="378"/>
      <c r="C191" s="375"/>
      <c r="D191" s="375"/>
      <c r="E191" s="375"/>
      <c r="F191" s="369"/>
      <c r="G191" s="369"/>
      <c r="H191" s="376"/>
    </row>
    <row r="192" spans="1:8" x14ac:dyDescent="0.35">
      <c r="A192" s="374"/>
      <c r="B192" s="378"/>
      <c r="C192" s="375"/>
      <c r="D192" s="375"/>
      <c r="E192" s="375"/>
      <c r="F192" s="369"/>
      <c r="G192" s="369"/>
      <c r="H192" s="376"/>
    </row>
    <row r="193" spans="1:8" x14ac:dyDescent="0.35">
      <c r="A193" s="374"/>
      <c r="B193" s="378"/>
      <c r="C193" s="375"/>
      <c r="D193" s="375"/>
      <c r="E193" s="375"/>
      <c r="F193" s="369"/>
      <c r="G193" s="369"/>
      <c r="H193" s="376"/>
    </row>
    <row r="194" spans="1:8" x14ac:dyDescent="0.35">
      <c r="A194" s="374"/>
      <c r="B194" s="378"/>
      <c r="C194" s="375"/>
      <c r="D194" s="375"/>
      <c r="E194" s="375"/>
      <c r="F194" s="369"/>
      <c r="G194" s="369"/>
      <c r="H194" s="376"/>
    </row>
    <row r="195" spans="1:8" x14ac:dyDescent="0.35">
      <c r="A195" s="374"/>
      <c r="B195" s="378"/>
      <c r="C195" s="375"/>
      <c r="D195" s="375"/>
      <c r="E195" s="375"/>
      <c r="F195" s="369"/>
      <c r="G195" s="369"/>
      <c r="H195" s="376"/>
    </row>
    <row r="196" spans="1:8" x14ac:dyDescent="0.35">
      <c r="A196" s="374"/>
      <c r="B196" s="378"/>
      <c r="C196" s="375"/>
      <c r="D196" s="375"/>
      <c r="E196" s="375"/>
      <c r="F196" s="369"/>
      <c r="G196" s="369"/>
      <c r="H196" s="376"/>
    </row>
    <row r="197" spans="1:8" x14ac:dyDescent="0.35">
      <c r="A197" s="374"/>
      <c r="B197" s="378"/>
      <c r="C197" s="375"/>
      <c r="D197" s="375"/>
      <c r="E197" s="375"/>
      <c r="F197" s="369"/>
      <c r="G197" s="369"/>
      <c r="H197" s="376"/>
    </row>
    <row r="198" spans="1:8" x14ac:dyDescent="0.35">
      <c r="A198" s="377"/>
      <c r="B198" s="358"/>
      <c r="C198" s="375"/>
      <c r="D198" s="384"/>
      <c r="E198" s="384"/>
      <c r="F198" s="385"/>
      <c r="G198" s="385"/>
      <c r="H198" s="377"/>
    </row>
    <row r="199" spans="1:8" x14ac:dyDescent="0.35">
      <c r="A199" s="377"/>
      <c r="B199" s="358"/>
      <c r="C199" s="375"/>
      <c r="D199" s="384"/>
      <c r="E199" s="384"/>
      <c r="F199" s="385"/>
      <c r="G199" s="385"/>
      <c r="H199" s="377"/>
    </row>
    <row r="200" spans="1:8" x14ac:dyDescent="0.35">
      <c r="A200" s="377"/>
      <c r="B200" s="378"/>
      <c r="C200" s="375"/>
      <c r="D200" s="384"/>
      <c r="E200" s="384"/>
      <c r="F200" s="385"/>
      <c r="G200" s="385"/>
      <c r="H200" s="377"/>
    </row>
    <row r="201" spans="1:8" x14ac:dyDescent="0.35">
      <c r="A201" s="377"/>
      <c r="B201" s="378"/>
      <c r="C201" s="375"/>
      <c r="D201" s="384"/>
      <c r="E201" s="384"/>
      <c r="F201" s="385"/>
      <c r="G201" s="385"/>
      <c r="H201" s="377"/>
    </row>
    <row r="202" spans="1:8" x14ac:dyDescent="0.35">
      <c r="A202" s="377"/>
      <c r="B202" s="378"/>
      <c r="C202" s="375"/>
      <c r="D202" s="384"/>
      <c r="E202" s="384"/>
      <c r="F202" s="385"/>
      <c r="G202" s="385"/>
      <c r="H202" s="377"/>
    </row>
    <row r="203" spans="1:8" x14ac:dyDescent="0.35">
      <c r="A203" s="377"/>
      <c r="B203" s="378"/>
      <c r="C203" s="375"/>
      <c r="D203" s="384"/>
      <c r="E203" s="384"/>
      <c r="F203" s="385"/>
      <c r="G203" s="385"/>
      <c r="H203" s="377"/>
    </row>
    <row r="204" spans="1:8" x14ac:dyDescent="0.35">
      <c r="A204" s="377"/>
      <c r="B204" s="378"/>
      <c r="C204" s="375"/>
      <c r="D204" s="384"/>
      <c r="E204" s="384"/>
      <c r="F204" s="385"/>
      <c r="G204" s="385"/>
      <c r="H204" s="377"/>
    </row>
    <row r="205" spans="1:8" x14ac:dyDescent="0.35">
      <c r="A205" s="377"/>
      <c r="B205" s="378"/>
      <c r="C205" s="375"/>
      <c r="D205" s="384"/>
      <c r="E205" s="384"/>
      <c r="F205" s="385"/>
      <c r="G205" s="385"/>
      <c r="H205" s="377"/>
    </row>
    <row r="206" spans="1:8" x14ac:dyDescent="0.35">
      <c r="A206" s="377"/>
      <c r="B206" s="378"/>
      <c r="C206" s="375"/>
      <c r="D206" s="384"/>
      <c r="E206" s="384"/>
      <c r="F206" s="385"/>
      <c r="G206" s="385"/>
      <c r="H206" s="377"/>
    </row>
    <row r="207" spans="1:8" x14ac:dyDescent="0.35">
      <c r="A207" s="377"/>
      <c r="B207" s="378"/>
      <c r="C207" s="375"/>
      <c r="D207" s="384"/>
      <c r="E207" s="384"/>
      <c r="F207" s="385"/>
      <c r="G207" s="385"/>
      <c r="H207" s="377"/>
    </row>
    <row r="208" spans="1:8" x14ac:dyDescent="0.35">
      <c r="A208" s="377"/>
      <c r="B208" s="378"/>
      <c r="C208" s="375"/>
      <c r="D208" s="384"/>
      <c r="E208" s="384"/>
      <c r="F208" s="385"/>
      <c r="G208" s="385"/>
      <c r="H208" s="377"/>
    </row>
    <row r="209" spans="1:8" x14ac:dyDescent="0.35">
      <c r="A209" s="377"/>
      <c r="B209" s="358"/>
      <c r="C209" s="375"/>
      <c r="D209" s="384"/>
      <c r="E209" s="384"/>
      <c r="F209" s="385"/>
      <c r="G209" s="385"/>
      <c r="H209" s="377"/>
    </row>
    <row r="210" spans="1:8" x14ac:dyDescent="0.35">
      <c r="A210" s="377"/>
      <c r="B210" s="358"/>
      <c r="C210" s="375"/>
      <c r="D210" s="384"/>
      <c r="E210" s="384"/>
      <c r="F210" s="385"/>
      <c r="G210" s="385"/>
      <c r="H210" s="377"/>
    </row>
    <row r="211" spans="1:8" x14ac:dyDescent="0.35">
      <c r="A211" s="377"/>
      <c r="B211" s="358"/>
      <c r="C211" s="375"/>
      <c r="D211" s="384"/>
      <c r="E211" s="384"/>
      <c r="F211" s="385"/>
      <c r="G211" s="385"/>
      <c r="H211" s="377"/>
    </row>
    <row r="212" spans="1:8" x14ac:dyDescent="0.35">
      <c r="A212" s="377"/>
      <c r="B212" s="358"/>
      <c r="C212" s="375"/>
      <c r="D212" s="384"/>
      <c r="E212" s="384"/>
      <c r="F212" s="385"/>
      <c r="G212" s="385"/>
      <c r="H212" s="377"/>
    </row>
    <row r="213" spans="1:8" x14ac:dyDescent="0.35">
      <c r="A213" s="377"/>
      <c r="B213" s="358"/>
      <c r="C213" s="375"/>
      <c r="D213" s="384"/>
      <c r="E213" s="384"/>
      <c r="F213" s="385"/>
      <c r="G213" s="385"/>
      <c r="H213" s="377"/>
    </row>
    <row r="214" spans="1:8" x14ac:dyDescent="0.35">
      <c r="A214" s="377"/>
      <c r="B214" s="358"/>
      <c r="C214" s="375"/>
      <c r="D214" s="384"/>
      <c r="E214" s="384"/>
      <c r="F214" s="385"/>
      <c r="G214" s="385"/>
      <c r="H214" s="377"/>
    </row>
    <row r="215" spans="1:8" x14ac:dyDescent="0.35">
      <c r="A215" s="377"/>
      <c r="B215" s="378"/>
      <c r="C215" s="375"/>
      <c r="D215" s="384"/>
      <c r="E215" s="384"/>
      <c r="F215" s="385"/>
      <c r="G215" s="385"/>
      <c r="H215" s="377"/>
    </row>
    <row r="216" spans="1:8" x14ac:dyDescent="0.35">
      <c r="A216" s="377"/>
      <c r="B216" s="378"/>
      <c r="C216" s="375"/>
      <c r="D216" s="384"/>
      <c r="E216" s="384"/>
      <c r="F216" s="385"/>
      <c r="G216" s="385"/>
      <c r="H216" s="377"/>
    </row>
    <row r="217" spans="1:8" x14ac:dyDescent="0.35">
      <c r="A217" s="377"/>
      <c r="B217" s="378"/>
      <c r="C217" s="375"/>
      <c r="D217" s="384"/>
      <c r="E217" s="384"/>
      <c r="F217" s="385"/>
      <c r="G217" s="385"/>
      <c r="H217" s="377"/>
    </row>
    <row r="218" spans="1:8" x14ac:dyDescent="0.35">
      <c r="A218" s="377"/>
      <c r="B218" s="378"/>
      <c r="C218" s="375"/>
      <c r="D218" s="384"/>
      <c r="E218" s="384"/>
      <c r="F218" s="385"/>
      <c r="G218" s="385"/>
      <c r="H218" s="377"/>
    </row>
    <row r="219" spans="1:8" x14ac:dyDescent="0.35">
      <c r="A219" s="377"/>
      <c r="B219" s="378"/>
      <c r="C219" s="375"/>
      <c r="D219" s="384"/>
      <c r="E219" s="384"/>
      <c r="F219" s="385"/>
      <c r="G219" s="385"/>
      <c r="H219" s="377"/>
    </row>
  </sheetData>
  <mergeCells count="2">
    <mergeCell ref="B1:T1"/>
    <mergeCell ref="B2:T2"/>
  </mergeCells>
  <dataValidations count="1">
    <dataValidation type="list" allowBlank="1" showInputMessage="1" showErrorMessage="1" sqref="D198:D219 D7:D83" xr:uid="{C22516CA-DEEE-44AD-AD00-9BEC4FD94FCD}">
      <formula1>"Credit Card,Immediate,Payment Terms"</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A5B62DD0E0DE45AD95B2140CC94C4B" ma:contentTypeVersion="20" ma:contentTypeDescription="Create a new document." ma:contentTypeScope="" ma:versionID="18fa7af152f5d9937935989a7eff4fb1">
  <xsd:schema xmlns:xsd="http://www.w3.org/2001/XMLSchema" xmlns:xs="http://www.w3.org/2001/XMLSchema" xmlns:p="http://schemas.microsoft.com/office/2006/metadata/properties" xmlns:ns1="http://schemas.microsoft.com/sharepoint/v3" xmlns:ns2="43b67453-1dbd-4638-bb32-efcdcda4bdf6" xmlns:ns3="cb782496-9180-4cba-ab2a-378f1dea3dfe" targetNamespace="http://schemas.microsoft.com/office/2006/metadata/properties" ma:root="true" ma:fieldsID="f7881892b816977b272aea0b5bc682cb" ns1:_="" ns2:_="" ns3:_="">
    <xsd:import namespace="http://schemas.microsoft.com/sharepoint/v3"/>
    <xsd:import namespace="43b67453-1dbd-4638-bb32-efcdcda4bdf6"/>
    <xsd:import namespace="cb782496-9180-4cba-ab2a-378f1dea3dfe"/>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SearchProperties" minOccurs="0"/>
                <xsd:element ref="ns2:MediaLengthInSeconds" minOccurs="0"/>
                <xsd:element ref="ns2:MediaServiceDateTaken"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2:MediaServiceSystemTags" minOccurs="0"/>
                <xsd:element ref="ns2:_Flow_SignoffStatu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b67453-1dbd-4638-bb32-efcdcda4bdf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LengthInSeconds" ma:index="13" nillable="true" ma:displayName="MediaLengthInSeconds" ma:hidden="true" ma:internalName="MediaLengthInSeconds" ma:readOnly="true">
      <xsd:simpleType>
        <xsd:restriction base="dms:Unknow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element name="MediaServiceSystemTags" ma:index="25" nillable="true" ma:displayName="MediaServiceSystemTags" ma:hidden="true" ma:internalName="MediaServiceSystemTags" ma:readOnly="true">
      <xsd:simpleType>
        <xsd:restriction base="dms:Note"/>
      </xsd:simpleType>
    </xsd:element>
    <xsd:element name="_Flow_SignoffStatus" ma:index="26" nillable="true" ma:displayName="Sign-off status" ma:internalName="Sign_x002d_off_x0020_status">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782496-9180-4cba-ab2a-378f1dea3df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27b1723b-0d5f-4ee5-a4fe-20be58a715a1}" ma:internalName="TaxCatchAll" ma:showField="CatchAllData" ma:web="cb782496-9180-4cba-ab2a-378f1dea3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43b67453-1dbd-4638-bb32-efcdcda4bdf6" xsi:nil="true"/>
    <_ip_UnifiedCompliancePolicyProperties xmlns="http://schemas.microsoft.com/sharepoint/v3" xsi:nil="true"/>
    <lcf76f155ced4ddcb4097134ff3c332f xmlns="43b67453-1dbd-4638-bb32-efcdcda4bdf6">
      <Terms xmlns="http://schemas.microsoft.com/office/infopath/2007/PartnerControls"/>
    </lcf76f155ced4ddcb4097134ff3c332f>
    <TaxCatchAll xmlns="cb782496-9180-4cba-ab2a-378f1dea3dfe" xsi:nil="true"/>
  </documentManagement>
</p:properties>
</file>

<file path=customXml/itemProps1.xml><?xml version="1.0" encoding="utf-8"?>
<ds:datastoreItem xmlns:ds="http://schemas.openxmlformats.org/officeDocument/2006/customXml" ds:itemID="{7BEA36F1-B337-4279-AD78-9073187585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3b67453-1dbd-4638-bb32-efcdcda4bdf6"/>
    <ds:schemaRef ds:uri="cb782496-9180-4cba-ab2a-378f1dea3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504EE6C-18A5-4775-90CA-B9310DBB57A3}">
  <ds:schemaRefs>
    <ds:schemaRef ds:uri="http://schemas.microsoft.com/sharepoint/v3/contenttype/forms"/>
  </ds:schemaRefs>
</ds:datastoreItem>
</file>

<file path=customXml/itemProps3.xml><?xml version="1.0" encoding="utf-8"?>
<ds:datastoreItem xmlns:ds="http://schemas.openxmlformats.org/officeDocument/2006/customXml" ds:itemID="{ADDAD029-DC09-485F-A130-6E45B8127FA5}">
  <ds:schemaRefs>
    <ds:schemaRef ds:uri="http://schemas.microsoft.com/office/2006/metadata/properties"/>
    <ds:schemaRef ds:uri="http://schemas.microsoft.com/office/infopath/2007/PartnerControls"/>
    <ds:schemaRef ds:uri="http://schemas.microsoft.com/sharepoint/v3"/>
    <ds:schemaRef ds:uri="43b67453-1dbd-4638-bb32-efcdcda4bdf6"/>
    <ds:schemaRef ds:uri="cb782496-9180-4cba-ab2a-378f1dea3dfe"/>
  </ds:schemaRefs>
</ds:datastoreItem>
</file>

<file path=docMetadata/LabelInfo.xml><?xml version="1.0" encoding="utf-8"?>
<clbl:labelList xmlns:clbl="http://schemas.microsoft.com/office/2020/mipLabelMetadata">
  <clbl:label id="{1a19d03a-48bc-4359-8038-5b5f6d5847c3}"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17</vt:i4>
      </vt:variant>
    </vt:vector>
  </HeadingPairs>
  <TitlesOfParts>
    <vt:vector size="39" baseType="lpstr">
      <vt:lpstr>investment Roadmap</vt:lpstr>
      <vt:lpstr>Microsoft Finance</vt:lpstr>
      <vt:lpstr>Food Restrictions</vt:lpstr>
      <vt:lpstr>Loan</vt:lpstr>
      <vt:lpstr>Ben_Mortgage Info</vt:lpstr>
      <vt:lpstr>ClusterProfiles</vt:lpstr>
      <vt:lpstr>TemplateAnalysis</vt:lpstr>
      <vt:lpstr>Commands in Cluster</vt:lpstr>
      <vt:lpstr>Josh Aharonoff PandL</vt:lpstr>
      <vt:lpstr>Failure Count</vt:lpstr>
      <vt:lpstr>repro</vt:lpstr>
      <vt:lpstr>repro (2)</vt:lpstr>
      <vt:lpstr>Bikes</vt:lpstr>
      <vt:lpstr>Concert Dates</vt:lpstr>
      <vt:lpstr>MicrosoftFinance_Pivot</vt:lpstr>
      <vt:lpstr>Work expenses Feb2024</vt:lpstr>
      <vt:lpstr>Work expenses Mar2024</vt:lpstr>
      <vt:lpstr>Education AIx00</vt:lpstr>
      <vt:lpstr>Sheet1</vt:lpstr>
      <vt:lpstr>Sheet2</vt:lpstr>
      <vt:lpstr>Sheet4</vt:lpstr>
      <vt:lpstr>JoshAharonoffintermediatearchiv</vt:lpstr>
      <vt:lpstr>Advanced_Analysts_NoviceActions</vt:lpstr>
      <vt:lpstr>AdvancedAnalysts_AdvancedAction</vt:lpstr>
      <vt:lpstr>AdvancedAnalysts_IntermediateAction</vt:lpstr>
      <vt:lpstr>AdvancedFullStack_AdvancedAction</vt:lpstr>
      <vt:lpstr>AdvancedFullStack_INtermediateActions</vt:lpstr>
      <vt:lpstr>AdvancedFullStack_NoviceAction</vt:lpstr>
      <vt:lpstr>Cluster​ActionsSumBySkill</vt:lpstr>
      <vt:lpstr>Intermediate_AdvancedAction</vt:lpstr>
      <vt:lpstr>Intermediate_IntermediateAction</vt:lpstr>
      <vt:lpstr>INtermediate_NoviceActions</vt:lpstr>
      <vt:lpstr>LatestMonthOfActuals</vt:lpstr>
      <vt:lpstr>Novice_Readers_NoviceAction</vt:lpstr>
      <vt:lpstr>NoviceIGEE_AdvancedAction</vt:lpstr>
      <vt:lpstr>NoviceIGEE_IntermediateAction</vt:lpstr>
      <vt:lpstr>NoviceIGEE_NoviceActions</vt:lpstr>
      <vt:lpstr>NoviceReaders_AdvancedActions</vt:lpstr>
      <vt:lpstr>NoviceReaders_IntermediateAction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Sowmya Magham</dc:creator>
  <cp:keywords/>
  <dc:description/>
  <cp:lastModifiedBy>Xiao Lv</cp:lastModifiedBy>
  <cp:revision/>
  <dcterms:created xsi:type="dcterms:W3CDTF">2024-10-18T17:29:39Z</dcterms:created>
  <dcterms:modified xsi:type="dcterms:W3CDTF">2025-07-02T05:40:02Z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0x01010050A5B62DD0E0DE45AD95B2140CC94C4B</vt:lpwstr>
  </property>
  <property fmtid="{D5CDD505-2E9C-101B-9397-08002B2CF9AE}" pid="3" name="MediaServiceImageTags">
    <vt:lpwstr/>
  </property>
</Properties>
</file>